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- PRIMO MANOSCRITTO\SUPPLEMENTARY MATERIAL\"/>
    </mc:Choice>
  </mc:AlternateContent>
  <xr:revisionPtr revIDLastSave="0" documentId="13_ncr:1_{03CCE374-2762-4C97-A154-957D6E601157}" xr6:coauthVersionLast="47" xr6:coauthVersionMax="47" xr10:uidLastSave="{00000000-0000-0000-0000-000000000000}"/>
  <bookViews>
    <workbookView xWindow="28680" yWindow="-5040" windowWidth="29040" windowHeight="15720" xr2:uid="{C21EFF0C-3780-4FAB-BE9E-E9BD5E7DF49B}"/>
  </bookViews>
  <sheets>
    <sheet name="Pretreatment - Drying" sheetId="1" r:id="rId1"/>
  </sheets>
  <definedNames>
    <definedName name="_Ref213945146" localSheetId="0">'Pretreatment - Drying'!$B$2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8" i="1" l="1"/>
  <c r="X61" i="1" l="1"/>
  <c r="P61" i="1"/>
  <c r="S61" i="1" s="1"/>
  <c r="L61" i="1"/>
  <c r="O61" i="1" s="1"/>
  <c r="X25" i="1"/>
  <c r="X79" i="1"/>
  <c r="Q79" i="1"/>
  <c r="P79" i="1"/>
  <c r="S79" i="1" s="1"/>
  <c r="M79" i="1"/>
  <c r="L79" i="1"/>
  <c r="N79" i="1" s="1"/>
  <c r="E79" i="1"/>
  <c r="G79" i="1" s="1"/>
  <c r="AB78" i="1"/>
  <c r="H78" i="1" s="1"/>
  <c r="T78" i="1"/>
  <c r="AB77" i="1"/>
  <c r="H77" i="1" s="1"/>
  <c r="T77" i="1"/>
  <c r="AB76" i="1"/>
  <c r="H76" i="1" s="1"/>
  <c r="T76" i="1"/>
  <c r="AB75" i="1"/>
  <c r="H75" i="1" s="1"/>
  <c r="T75" i="1"/>
  <c r="AB74" i="1"/>
  <c r="H74" i="1" s="1"/>
  <c r="T74" i="1"/>
  <c r="AB73" i="1"/>
  <c r="H73" i="1" s="1"/>
  <c r="T73" i="1"/>
  <c r="AB72" i="1"/>
  <c r="H72" i="1" s="1"/>
  <c r="T72" i="1"/>
  <c r="AB71" i="1"/>
  <c r="H71" i="1" s="1"/>
  <c r="T71" i="1"/>
  <c r="X70" i="1"/>
  <c r="Q70" i="1"/>
  <c r="P70" i="1"/>
  <c r="S70" i="1" s="1"/>
  <c r="M70" i="1"/>
  <c r="L70" i="1"/>
  <c r="O70" i="1" s="1"/>
  <c r="E70" i="1"/>
  <c r="G70" i="1" s="1"/>
  <c r="AB69" i="1"/>
  <c r="H69" i="1" s="1"/>
  <c r="T69" i="1"/>
  <c r="AB68" i="1"/>
  <c r="H68" i="1" s="1"/>
  <c r="T68" i="1"/>
  <c r="AB67" i="1"/>
  <c r="H67" i="1" s="1"/>
  <c r="T67" i="1"/>
  <c r="AB66" i="1"/>
  <c r="H66" i="1" s="1"/>
  <c r="T66" i="1"/>
  <c r="AB65" i="1"/>
  <c r="H65" i="1" s="1"/>
  <c r="T65" i="1"/>
  <c r="AB64" i="1"/>
  <c r="H64" i="1" s="1"/>
  <c r="T64" i="1"/>
  <c r="AB63" i="1"/>
  <c r="H63" i="1" s="1"/>
  <c r="T63" i="1"/>
  <c r="AB62" i="1"/>
  <c r="H62" i="1" s="1"/>
  <c r="T62" i="1"/>
  <c r="Q61" i="1"/>
  <c r="M61" i="1"/>
  <c r="E61" i="1"/>
  <c r="G61" i="1" s="1"/>
  <c r="AB60" i="1"/>
  <c r="H60" i="1" s="1"/>
  <c r="T60" i="1"/>
  <c r="AB59" i="1"/>
  <c r="H59" i="1" s="1"/>
  <c r="T59" i="1"/>
  <c r="AB58" i="1"/>
  <c r="H58" i="1" s="1"/>
  <c r="T58" i="1"/>
  <c r="AB57" i="1"/>
  <c r="H57" i="1" s="1"/>
  <c r="T57" i="1"/>
  <c r="AB56" i="1"/>
  <c r="H56" i="1" s="1"/>
  <c r="T56" i="1"/>
  <c r="AB55" i="1"/>
  <c r="H55" i="1" s="1"/>
  <c r="T55" i="1"/>
  <c r="AB54" i="1"/>
  <c r="H54" i="1" s="1"/>
  <c r="T54" i="1"/>
  <c r="AB53" i="1"/>
  <c r="H53" i="1" s="1"/>
  <c r="T53" i="1"/>
  <c r="X52" i="1"/>
  <c r="Q52" i="1"/>
  <c r="P52" i="1"/>
  <c r="R52" i="1" s="1"/>
  <c r="M52" i="1"/>
  <c r="L52" i="1"/>
  <c r="O52" i="1" s="1"/>
  <c r="E52" i="1"/>
  <c r="G52" i="1" s="1"/>
  <c r="AB51" i="1"/>
  <c r="H51" i="1" s="1"/>
  <c r="T51" i="1"/>
  <c r="AB50" i="1"/>
  <c r="H50" i="1" s="1"/>
  <c r="T50" i="1"/>
  <c r="AB49" i="1"/>
  <c r="H49" i="1" s="1"/>
  <c r="T49" i="1"/>
  <c r="AB48" i="1"/>
  <c r="H48" i="1" s="1"/>
  <c r="T48" i="1"/>
  <c r="AB47" i="1"/>
  <c r="H47" i="1" s="1"/>
  <c r="T47" i="1"/>
  <c r="AB46" i="1"/>
  <c r="H46" i="1" s="1"/>
  <c r="T46" i="1"/>
  <c r="AB45" i="1"/>
  <c r="H45" i="1" s="1"/>
  <c r="T45" i="1"/>
  <c r="AB44" i="1"/>
  <c r="H44" i="1" s="1"/>
  <c r="T44" i="1"/>
  <c r="X43" i="1"/>
  <c r="Q43" i="1"/>
  <c r="P43" i="1"/>
  <c r="S43" i="1" s="1"/>
  <c r="M43" i="1"/>
  <c r="L43" i="1"/>
  <c r="N43" i="1" s="1"/>
  <c r="E43" i="1"/>
  <c r="G43" i="1" s="1"/>
  <c r="AB42" i="1"/>
  <c r="H42" i="1" s="1"/>
  <c r="T42" i="1"/>
  <c r="AB41" i="1"/>
  <c r="H41" i="1" s="1"/>
  <c r="T41" i="1"/>
  <c r="AB40" i="1"/>
  <c r="H40" i="1" s="1"/>
  <c r="T40" i="1"/>
  <c r="AB39" i="1"/>
  <c r="H39" i="1" s="1"/>
  <c r="T39" i="1"/>
  <c r="AB38" i="1"/>
  <c r="H38" i="1" s="1"/>
  <c r="T38" i="1"/>
  <c r="AB37" i="1"/>
  <c r="T37" i="1"/>
  <c r="AB36" i="1"/>
  <c r="H36" i="1" s="1"/>
  <c r="T36" i="1"/>
  <c r="AB35" i="1"/>
  <c r="H35" i="1" s="1"/>
  <c r="T35" i="1"/>
  <c r="X34" i="1"/>
  <c r="Q34" i="1"/>
  <c r="P34" i="1"/>
  <c r="R34" i="1" s="1"/>
  <c r="M34" i="1"/>
  <c r="L34" i="1"/>
  <c r="O34" i="1" s="1"/>
  <c r="E34" i="1"/>
  <c r="G34" i="1" s="1"/>
  <c r="AB33" i="1"/>
  <c r="H33" i="1" s="1"/>
  <c r="T33" i="1"/>
  <c r="AB32" i="1"/>
  <c r="H32" i="1" s="1"/>
  <c r="T32" i="1"/>
  <c r="AB31" i="1"/>
  <c r="H31" i="1" s="1"/>
  <c r="T31" i="1"/>
  <c r="AB30" i="1"/>
  <c r="H30" i="1" s="1"/>
  <c r="T30" i="1"/>
  <c r="AB29" i="1"/>
  <c r="T29" i="1"/>
  <c r="H29" i="1"/>
  <c r="AB28" i="1"/>
  <c r="H28" i="1" s="1"/>
  <c r="T28" i="1"/>
  <c r="AB27" i="1"/>
  <c r="H27" i="1" s="1"/>
  <c r="T27" i="1"/>
  <c r="AB26" i="1"/>
  <c r="H26" i="1" s="1"/>
  <c r="T26" i="1"/>
  <c r="Q25" i="1"/>
  <c r="P25" i="1"/>
  <c r="S25" i="1" s="1"/>
  <c r="M25" i="1"/>
  <c r="L25" i="1"/>
  <c r="N25" i="1" s="1"/>
  <c r="E25" i="1"/>
  <c r="G25" i="1" s="1"/>
  <c r="AB24" i="1"/>
  <c r="H24" i="1" s="1"/>
  <c r="T24" i="1"/>
  <c r="AB23" i="1"/>
  <c r="H23" i="1" s="1"/>
  <c r="T23" i="1"/>
  <c r="AB22" i="1"/>
  <c r="H22" i="1" s="1"/>
  <c r="T22" i="1"/>
  <c r="AB21" i="1"/>
  <c r="H21" i="1" s="1"/>
  <c r="T21" i="1"/>
  <c r="AB20" i="1"/>
  <c r="H20" i="1" s="1"/>
  <c r="T20" i="1"/>
  <c r="AB19" i="1"/>
  <c r="T19" i="1"/>
  <c r="AB18" i="1"/>
  <c r="H18" i="1" s="1"/>
  <c r="T18" i="1"/>
  <c r="AB17" i="1"/>
  <c r="T17" i="1"/>
  <c r="H17" i="1"/>
  <c r="X16" i="1"/>
  <c r="Q16" i="1"/>
  <c r="P16" i="1"/>
  <c r="S16" i="1" s="1"/>
  <c r="M16" i="1"/>
  <c r="L16" i="1"/>
  <c r="O16" i="1" s="1"/>
  <c r="E16" i="1"/>
  <c r="G16" i="1" s="1"/>
  <c r="AB15" i="1"/>
  <c r="H15" i="1" s="1"/>
  <c r="T15" i="1"/>
  <c r="AB14" i="1"/>
  <c r="H14" i="1" s="1"/>
  <c r="T14" i="1"/>
  <c r="AB13" i="1"/>
  <c r="H13" i="1" s="1"/>
  <c r="T13" i="1"/>
  <c r="AB12" i="1"/>
  <c r="H12" i="1" s="1"/>
  <c r="T12" i="1"/>
  <c r="AB11" i="1"/>
  <c r="H11" i="1" s="1"/>
  <c r="T11" i="1"/>
  <c r="AB10" i="1"/>
  <c r="H10" i="1" s="1"/>
  <c r="T10" i="1"/>
  <c r="AB9" i="1"/>
  <c r="H9" i="1" s="1"/>
  <c r="T9" i="1"/>
  <c r="AB8" i="1"/>
  <c r="H8" i="1" s="1"/>
  <c r="H61" i="1" l="1"/>
  <c r="T16" i="1"/>
  <c r="T43" i="1"/>
  <c r="T61" i="1"/>
  <c r="W61" i="1" s="1"/>
  <c r="O43" i="1"/>
  <c r="O79" i="1"/>
  <c r="R70" i="1"/>
  <c r="AB25" i="1"/>
  <c r="F70" i="1"/>
  <c r="R25" i="1"/>
  <c r="U16" i="1"/>
  <c r="S34" i="1"/>
  <c r="S52" i="1"/>
  <c r="N16" i="1"/>
  <c r="R43" i="1"/>
  <c r="O25" i="1"/>
  <c r="R16" i="1"/>
  <c r="U25" i="1"/>
  <c r="T52" i="1"/>
  <c r="V52" i="1" s="1"/>
  <c r="U79" i="1"/>
  <c r="AC79" i="1"/>
  <c r="AC70" i="1"/>
  <c r="AC52" i="1"/>
  <c r="N34" i="1"/>
  <c r="U52" i="1"/>
  <c r="R61" i="1"/>
  <c r="T25" i="1"/>
  <c r="W25" i="1" s="1"/>
  <c r="W43" i="1"/>
  <c r="U43" i="1"/>
  <c r="N70" i="1"/>
  <c r="W16" i="1"/>
  <c r="U34" i="1"/>
  <c r="N61" i="1"/>
  <c r="U70" i="1"/>
  <c r="T34" i="1"/>
  <c r="W34" i="1" s="1"/>
  <c r="AB43" i="1"/>
  <c r="AE43" i="1" s="1"/>
  <c r="N52" i="1"/>
  <c r="I52" i="1"/>
  <c r="H16" i="1"/>
  <c r="AE25" i="1"/>
  <c r="AD25" i="1"/>
  <c r="H52" i="1"/>
  <c r="V16" i="1"/>
  <c r="I61" i="1"/>
  <c r="I16" i="1"/>
  <c r="H34" i="1"/>
  <c r="AB52" i="1"/>
  <c r="U61" i="1"/>
  <c r="F34" i="1"/>
  <c r="AB16" i="1"/>
  <c r="AC16" i="1"/>
  <c r="H37" i="1"/>
  <c r="H43" i="1" s="1"/>
  <c r="T70" i="1"/>
  <c r="AB61" i="1"/>
  <c r="AD61" i="1" s="1"/>
  <c r="H70" i="1"/>
  <c r="AC61" i="1"/>
  <c r="I70" i="1"/>
  <c r="R79" i="1"/>
  <c r="F43" i="1"/>
  <c r="F79" i="1"/>
  <c r="AC25" i="1"/>
  <c r="I34" i="1"/>
  <c r="T79" i="1"/>
  <c r="AB34" i="1"/>
  <c r="AB70" i="1"/>
  <c r="H79" i="1"/>
  <c r="I79" i="1"/>
  <c r="F16" i="1"/>
  <c r="H19" i="1"/>
  <c r="I25" i="1" s="1"/>
  <c r="F52" i="1"/>
  <c r="AC34" i="1"/>
  <c r="AB79" i="1"/>
  <c r="F25" i="1"/>
  <c r="F61" i="1"/>
  <c r="AC43" i="1"/>
  <c r="V25" i="1" l="1"/>
  <c r="H25" i="1"/>
  <c r="V43" i="1"/>
  <c r="V61" i="1"/>
  <c r="W52" i="1"/>
  <c r="AD43" i="1"/>
  <c r="V34" i="1"/>
  <c r="K43" i="1"/>
  <c r="J43" i="1"/>
  <c r="AE16" i="1"/>
  <c r="AD16" i="1"/>
  <c r="AE79" i="1"/>
  <c r="AD79" i="1"/>
  <c r="K52" i="1"/>
  <c r="J52" i="1"/>
  <c r="I43" i="1"/>
  <c r="K16" i="1"/>
  <c r="J16" i="1"/>
  <c r="K34" i="1"/>
  <c r="J34" i="1"/>
  <c r="AE34" i="1"/>
  <c r="AD34" i="1"/>
  <c r="K70" i="1"/>
  <c r="J70" i="1"/>
  <c r="K79" i="1"/>
  <c r="J79" i="1"/>
  <c r="AE70" i="1"/>
  <c r="AD70" i="1"/>
  <c r="AE61" i="1"/>
  <c r="W79" i="1"/>
  <c r="V79" i="1"/>
  <c r="W70" i="1"/>
  <c r="V70" i="1"/>
  <c r="K61" i="1"/>
  <c r="J61" i="1"/>
  <c r="AE52" i="1"/>
  <c r="AD52" i="1"/>
  <c r="K25" i="1" l="1"/>
  <c r="J25" i="1"/>
</calcChain>
</file>

<file path=xl/sharedStrings.xml><?xml version="1.0" encoding="utf-8"?>
<sst xmlns="http://schemas.openxmlformats.org/spreadsheetml/2006/main" count="143" uniqueCount="109">
  <si>
    <t>Sample</t>
  </si>
  <si>
    <t>Min. Val.</t>
  </si>
  <si>
    <t>Max. Val.</t>
  </si>
  <si>
    <t>Std. Dev.</t>
  </si>
  <si>
    <t>[MPa]</t>
  </si>
  <si>
    <t>[%]</t>
  </si>
  <si>
    <t>[-MPa]</t>
  </si>
  <si>
    <t>[+MPa]</t>
  </si>
  <si>
    <t>direct</t>
  </si>
  <si>
    <t>14 d</t>
  </si>
  <si>
    <t>15 min</t>
  </si>
  <si>
    <t>5 d</t>
  </si>
  <si>
    <t>C1_TV030_Res-1</t>
  </si>
  <si>
    <t>C1_TV030_Res-5</t>
  </si>
  <si>
    <t>C1_TV030_Res-3</t>
  </si>
  <si>
    <t>C1_TV030_Res-7</t>
  </si>
  <si>
    <t>C1_TV030_Res-2</t>
  </si>
  <si>
    <t>C1_TV030_Res-6</t>
  </si>
  <si>
    <t>C1_TV030_Res-4</t>
  </si>
  <si>
    <t>C1_TV030_Res-8</t>
  </si>
  <si>
    <t>C1_TV030_Res</t>
  </si>
  <si>
    <t>C1_TV030_14d_Res-1</t>
  </si>
  <si>
    <t>C1_TV030_14d_Res-5</t>
  </si>
  <si>
    <t>C1_TV030_14d_Res-3</t>
  </si>
  <si>
    <t>C1_TV030_14d_Res-7</t>
  </si>
  <si>
    <t>C1_TV030_14d_Res-2</t>
  </si>
  <si>
    <t>C1_TV030_14d_Res-6</t>
  </si>
  <si>
    <t>C1_TV030_14d_Res-4</t>
  </si>
  <si>
    <t>C1_TV030_14d_Res-8</t>
  </si>
  <si>
    <t>C1_TV030_14d_Res</t>
  </si>
  <si>
    <t xml:space="preserve"> C1_TV080_Res-1</t>
  </si>
  <si>
    <t xml:space="preserve"> C1_TV080_Res-5</t>
  </si>
  <si>
    <t xml:space="preserve"> C1_TV080_Res-3</t>
  </si>
  <si>
    <t xml:space="preserve"> C1_TV080_Res-7</t>
  </si>
  <si>
    <t xml:space="preserve"> C1_TV080_Res-2</t>
  </si>
  <si>
    <t xml:space="preserve"> C1_TV080_Res-6</t>
  </si>
  <si>
    <t xml:space="preserve"> C1_TV080_Res-4</t>
  </si>
  <si>
    <t xml:space="preserve"> C1_TV080_Res-8</t>
  </si>
  <si>
    <t xml:space="preserve"> C1_TV080_Res</t>
  </si>
  <si>
    <t>C1_TV080_Res_5d-1</t>
  </si>
  <si>
    <t>C1_TV080_Res_5d-5</t>
  </si>
  <si>
    <t>C1_TV080_Res_5d-3</t>
  </si>
  <si>
    <t>C1_TV080_Res_5d-7</t>
  </si>
  <si>
    <t>C1_TV080_Res_5d-2</t>
  </si>
  <si>
    <t>C1_TV080_Res_5d-6</t>
  </si>
  <si>
    <t>C1_TV080_Res_5d-4</t>
  </si>
  <si>
    <t>C1_TV080_Res_5d-8</t>
  </si>
  <si>
    <t>C1_TV080_Res_5d</t>
  </si>
  <si>
    <t>C1_TV140_Res-1</t>
  </si>
  <si>
    <t>C1_TV140_Res-5</t>
  </si>
  <si>
    <t>C1_TV140_Res-3</t>
  </si>
  <si>
    <t>C1_TV140_Res-7</t>
  </si>
  <si>
    <t>C1_TV140_Res-2</t>
  </si>
  <si>
    <t>C1_TV140_Res-6</t>
  </si>
  <si>
    <t>C1_TV140_Res-4</t>
  </si>
  <si>
    <t>C1_TV140_Res-8</t>
  </si>
  <si>
    <t>C1_TV140_Res</t>
  </si>
  <si>
    <t>C1_TV310_Res-1</t>
  </si>
  <si>
    <t>C1_TV310_Res-5</t>
  </si>
  <si>
    <t>C1_TV310_Res-3</t>
  </si>
  <si>
    <t>C1_TV310_Res-7</t>
  </si>
  <si>
    <t>C1_TV310_Res-2</t>
  </si>
  <si>
    <t>Corrupted Data for Area; Discard</t>
  </si>
  <si>
    <t>C1_TV310_Res-6</t>
  </si>
  <si>
    <t>C1_TV310_Res-4</t>
  </si>
  <si>
    <t>C1_TV310_Res-8</t>
  </si>
  <si>
    <t>C1_TV310_Res</t>
  </si>
  <si>
    <t>C1_TV350_Res-1</t>
  </si>
  <si>
    <t>C1_TV350_Res-5</t>
  </si>
  <si>
    <t>C1_TV350_Res-3</t>
  </si>
  <si>
    <t>C1_TV350_Res-7</t>
  </si>
  <si>
    <t>C1_TV350_Res-2</t>
  </si>
  <si>
    <t>C1_TV350_Res-6</t>
  </si>
  <si>
    <t>C1_TV350_Res-4</t>
  </si>
  <si>
    <t>C1_TV350_Res-8</t>
  </si>
  <si>
    <t>C1_TV350_Res</t>
  </si>
  <si>
    <t>C1_TV350_rep_Res_1</t>
  </si>
  <si>
    <t>C1_TV350_rep_Res_5</t>
  </si>
  <si>
    <t>C1_TV350_rep_Res_3</t>
  </si>
  <si>
    <t>C1_TV350_rep_Res_7</t>
  </si>
  <si>
    <t>C1_TV350_rep_Res_2</t>
  </si>
  <si>
    <t>C1_TV350_rep_Res_6</t>
  </si>
  <si>
    <t>C1_TV350_rep_Res_4</t>
  </si>
  <si>
    <t>C1_TV350_rep_Res_8</t>
  </si>
  <si>
    <t>C1_TV350_rep_Res</t>
  </si>
  <si>
    <t>Figure 8: Effect of thermal pre-treatment (air) of NMC-111 cathode foils on adhesive strength and adhesive fracture area distribution; samples were dried in air for 15 minutes at room temperature, 80 °C, 140 °C, 310 °C or 350 °C; extended drying times at room temp. for 14 d and at 80 °C for 5 d; data points represent mean values with n = 7-8; error bars indicate min. and max.; error bars for ext. drying times omitted for better visibility</t>
  </si>
  <si>
    <t>Pretreament Temp.</t>
  </si>
  <si>
    <t>in °C</t>
  </si>
  <si>
    <t>Drying time</t>
  </si>
  <si>
    <t>Centrifugal Force</t>
  </si>
  <si>
    <t>in N</t>
  </si>
  <si>
    <t>in -N</t>
  </si>
  <si>
    <t>in +N</t>
  </si>
  <si>
    <t>in Mpa</t>
  </si>
  <si>
    <t>in MPa</t>
  </si>
  <si>
    <t>in -MPa</t>
  </si>
  <si>
    <t>in +MPa</t>
  </si>
  <si>
    <t>in %</t>
  </si>
  <si>
    <t>in -%</t>
  </si>
  <si>
    <t>in +%</t>
  </si>
  <si>
    <t>Area Coh. Fracture</t>
  </si>
  <si>
    <t>Effective Tens. Adh. Strength</t>
  </si>
  <si>
    <t>Tens. Adh. Strength</t>
  </si>
  <si>
    <t>Area Adh. Fracture</t>
  </si>
  <si>
    <t>Rel. Area Adh. Fracture</t>
  </si>
  <si>
    <t>Area Total Fracture</t>
  </si>
  <si>
    <t>Figure 8:</t>
  </si>
  <si>
    <t>Test setup: Cathode samples NMC-111; Adhered with resin on support plate; Connected to piston with Duplocoll PSA tape; different pre-treatment time &amp; temperature (in air) before adhesion to plate</t>
  </si>
  <si>
    <t>General info: Tensile adhesion strength (sigma) is calculated by Centrifugal Force divided by test stamps adhesive area (78.5400009155273 square-mm); Area Adhesive Fracture is calculated by image analysis of sample plate images; Area Total Fracture is calculated by image analysis of piston ("stamp") images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</si>
</sst>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3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8" xfId="0" applyBorder="1"/>
    <xf numFmtId="165" fontId="0" fillId="3" borderId="8" xfId="0" applyNumberFormat="1" applyFill="1" applyBorder="1"/>
    <xf numFmtId="165" fontId="0" fillId="3" borderId="9" xfId="0" applyNumberFormat="1" applyFill="1" applyBorder="1"/>
    <xf numFmtId="165" fontId="0" fillId="0" borderId="10" xfId="0" applyNumberFormat="1" applyBorder="1"/>
    <xf numFmtId="165" fontId="0" fillId="0" borderId="8" xfId="0" applyNumberFormat="1" applyBorder="1"/>
    <xf numFmtId="0" fontId="0" fillId="4" borderId="11" xfId="0" applyFill="1" applyBorder="1" applyAlignment="1">
      <alignment horizontal="right"/>
    </xf>
    <xf numFmtId="165" fontId="0" fillId="4" borderId="11" xfId="0" applyNumberFormat="1" applyFill="1" applyBorder="1"/>
    <xf numFmtId="165" fontId="0" fillId="4" borderId="12" xfId="0" applyNumberFormat="1" applyFill="1" applyBorder="1"/>
    <xf numFmtId="165" fontId="0" fillId="4" borderId="13" xfId="0" applyNumberFormat="1" applyFill="1" applyBorder="1"/>
    <xf numFmtId="165" fontId="0" fillId="5" borderId="10" xfId="0" applyNumberFormat="1" applyFill="1" applyBorder="1"/>
    <xf numFmtId="165" fontId="0" fillId="0" borderId="8" xfId="0" applyNumberFormat="1" applyFill="1" applyBorder="1"/>
    <xf numFmtId="165" fontId="0" fillId="0" borderId="10" xfId="0" applyNumberFormat="1" applyFill="1" applyBorder="1"/>
    <xf numFmtId="1" fontId="0" fillId="0" borderId="10" xfId="0" applyNumberFormat="1" applyBorder="1" applyAlignment="1">
      <alignment horizontal="left"/>
    </xf>
    <xf numFmtId="0" fontId="0" fillId="0" borderId="8" xfId="0" applyFill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0" xfId="0" applyFill="1" applyBorder="1"/>
    <xf numFmtId="165" fontId="0" fillId="0" borderId="0" xfId="0" applyNumberFormat="1" applyFill="1" applyBorder="1"/>
    <xf numFmtId="0" fontId="0" fillId="4" borderId="13" xfId="0" applyFill="1" applyBorder="1" applyAlignment="1">
      <alignment horizontal="left"/>
    </xf>
    <xf numFmtId="0" fontId="0" fillId="0" borderId="0" xfId="0" applyBorder="1"/>
    <xf numFmtId="165" fontId="0" fillId="0" borderId="0" xfId="0" applyNumberFormat="1" applyBorder="1"/>
    <xf numFmtId="0" fontId="0" fillId="0" borderId="10" xfId="0" applyFill="1" applyBorder="1"/>
    <xf numFmtId="0" fontId="0" fillId="5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9007443415874"/>
          <c:y val="0.17135056763842674"/>
          <c:w val="0.76587333184071449"/>
          <c:h val="0.67248958828487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'Pretreatment - Drying'!$H$6</c:f>
              <c:strCache>
                <c:ptCount val="1"/>
                <c:pt idx="0">
                  <c:v>Effective Tens. Adh. Strength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tx2">
                  <a:lumMod val="75000"/>
                  <a:lumOff val="25000"/>
                </a:schemeClr>
              </a:solidFill>
              <a:ln w="38100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5"/>
                <c:pt idx="0">
                  <c:v>0.12369655762371995</c:v>
                </c:pt>
                <c:pt idx="1">
                  <c:v>7.3466781001912729E-2</c:v>
                </c:pt>
                <c:pt idx="2">
                  <c:v>0.14802923952935365</c:v>
                </c:pt>
                <c:pt idx="3">
                  <c:v>0.14776034654654757</c:v>
                </c:pt>
                <c:pt idx="4">
                  <c:v>0.39908731956737808</c:v>
                </c:pt>
              </c:numLit>
            </c:plus>
            <c:minus>
              <c:numLit>
                <c:formatCode>General</c:formatCode>
                <c:ptCount val="5"/>
                <c:pt idx="0">
                  <c:v>0.15014073143823328</c:v>
                </c:pt>
                <c:pt idx="1">
                  <c:v>0.12591954619832862</c:v>
                </c:pt>
                <c:pt idx="2">
                  <c:v>7.6171824923369158E-2</c:v>
                </c:pt>
                <c:pt idx="3">
                  <c:v>0.23463169713597054</c:v>
                </c:pt>
                <c:pt idx="4">
                  <c:v>0.2600399386363908</c:v>
                </c:pt>
              </c:numLit>
            </c:minus>
            <c:spPr>
              <a:noFill/>
              <a:ln w="38100" cap="flat" cmpd="sng" algn="ctr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xVal>
            <c:numRef>
              <c:f>('Pretreatment - Drying'!$C$16,'Pretreatment - Drying'!$C$34,'Pretreatment - Drying'!$C$52,'Pretreatment - Drying'!$C$61,'Pretreatment - Drying'!$C$79)</c:f>
              <c:numCache>
                <c:formatCode>General</c:formatCode>
                <c:ptCount val="5"/>
                <c:pt idx="0">
                  <c:v>30</c:v>
                </c:pt>
                <c:pt idx="1">
                  <c:v>80</c:v>
                </c:pt>
                <c:pt idx="2">
                  <c:v>140</c:v>
                </c:pt>
                <c:pt idx="3">
                  <c:v>310</c:v>
                </c:pt>
                <c:pt idx="4">
                  <c:v>350</c:v>
                </c:pt>
              </c:numCache>
            </c:numRef>
          </c:xVal>
          <c:yVal>
            <c:numRef>
              <c:f>('Pretreatment - Drying'!$H$16,'Pretreatment - Drying'!$H$34,'Pretreatment - Drying'!$H$52,'Pretreatment - Drying'!$H$61,'Pretreatment - Drying'!$H$79)</c:f>
              <c:numCache>
                <c:formatCode>0.000</c:formatCode>
                <c:ptCount val="5"/>
                <c:pt idx="0">
                  <c:v>0.29272790728032905</c:v>
                </c:pt>
                <c:pt idx="1">
                  <c:v>0.40860768586272972</c:v>
                </c:pt>
                <c:pt idx="2">
                  <c:v>1.2043396197161322</c:v>
                </c:pt>
                <c:pt idx="3">
                  <c:v>1.0307037389672258</c:v>
                </c:pt>
                <c:pt idx="4">
                  <c:v>0.6134879137967042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13-48E7-8986-F0BA9C25F488}"/>
            </c:ext>
          </c:extLst>
        </c:ser>
        <c:ser>
          <c:idx val="2"/>
          <c:order val="2"/>
          <c:tx>
            <c:v>σ_eff extended drying time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19050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xVal>
            <c:numRef>
              <c:f>('Pretreatment - Drying'!$C$25,'Pretreatment - Drying'!$C$43)</c:f>
              <c:numCache>
                <c:formatCode>General</c:formatCode>
                <c:ptCount val="2"/>
                <c:pt idx="0">
                  <c:v>30</c:v>
                </c:pt>
                <c:pt idx="1">
                  <c:v>80</c:v>
                </c:pt>
              </c:numCache>
            </c:numRef>
          </c:xVal>
          <c:yVal>
            <c:numRef>
              <c:f>('Pretreatment - Drying'!$H$25,'Pretreatment - Drying'!$H$43)</c:f>
              <c:numCache>
                <c:formatCode>0.000</c:formatCode>
                <c:ptCount val="2"/>
                <c:pt idx="0">
                  <c:v>0.69875903530505801</c:v>
                </c:pt>
                <c:pt idx="1">
                  <c:v>0.99982545458959793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13-48E7-8986-F0BA9C25F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463967"/>
        <c:axId val="1773454399"/>
      </c:scatterChart>
      <c:scatterChart>
        <c:scatterStyle val="lineMarker"/>
        <c:varyColors val="0"/>
        <c:ser>
          <c:idx val="1"/>
          <c:order val="1"/>
          <c:tx>
            <c:strRef>
              <c:f>'Pretreatment - Drying'!$T$6</c:f>
              <c:strCache>
                <c:ptCount val="1"/>
                <c:pt idx="0">
                  <c:v>Rel. Area Adh. Fracture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5"/>
                <c:pt idx="0">
                  <c:v>5.2326809196374313</c:v>
                </c:pt>
                <c:pt idx="1">
                  <c:v>10.715741808823509</c:v>
                </c:pt>
                <c:pt idx="2">
                  <c:v>10.208343063530805</c:v>
                </c:pt>
                <c:pt idx="3">
                  <c:v>13.039021931189673</c:v>
                </c:pt>
                <c:pt idx="4">
                  <c:v>13.344128605313401</c:v>
                </c:pt>
              </c:numLit>
            </c:plus>
            <c:minus>
              <c:numLit>
                <c:formatCode>General</c:formatCode>
                <c:ptCount val="5"/>
                <c:pt idx="0">
                  <c:v>10.532509046142678</c:v>
                </c:pt>
                <c:pt idx="1">
                  <c:v>17.677479118306664</c:v>
                </c:pt>
                <c:pt idx="2">
                  <c:v>17.227330541136247</c:v>
                </c:pt>
                <c:pt idx="3">
                  <c:v>15.105902738364087</c:v>
                </c:pt>
                <c:pt idx="4">
                  <c:v>17.633517743035501</c:v>
                </c:pt>
              </c:numLit>
            </c:minus>
            <c:spPr>
              <a:noFill/>
              <a:ln w="15875" cap="flat" cmpd="sng" algn="ctr">
                <a:solidFill>
                  <a:schemeClr val="accent2"/>
                </a:solidFill>
                <a:prstDash val="sysDash"/>
                <a:round/>
              </a:ln>
              <a:effectLst/>
            </c:spPr>
          </c:errBars>
          <c:xVal>
            <c:numRef>
              <c:f>('Pretreatment - Drying'!$C$16,'Pretreatment - Drying'!$C$34,'Pretreatment - Drying'!$C$52,'Pretreatment - Drying'!$C$61,'Pretreatment - Drying'!$C$79)</c:f>
              <c:numCache>
                <c:formatCode>General</c:formatCode>
                <c:ptCount val="5"/>
                <c:pt idx="0">
                  <c:v>30</c:v>
                </c:pt>
                <c:pt idx="1">
                  <c:v>80</c:v>
                </c:pt>
                <c:pt idx="2">
                  <c:v>140</c:v>
                </c:pt>
                <c:pt idx="3">
                  <c:v>310</c:v>
                </c:pt>
                <c:pt idx="4">
                  <c:v>350</c:v>
                </c:pt>
              </c:numCache>
            </c:numRef>
          </c:xVal>
          <c:yVal>
            <c:numRef>
              <c:f>('Pretreatment - Drying'!$T$16,'Pretreatment - Drying'!$T$34,'Pretreatment - Drying'!$T$52,'Pretreatment - Drying'!$T$61,'Pretreatment - Drying'!$T$79)</c:f>
              <c:numCache>
                <c:formatCode>0.000</c:formatCode>
                <c:ptCount val="5"/>
                <c:pt idx="0">
                  <c:v>78.356817498615229</c:v>
                </c:pt>
                <c:pt idx="1">
                  <c:v>87.719698732886343</c:v>
                </c:pt>
                <c:pt idx="2">
                  <c:v>55.993288415361576</c:v>
                </c:pt>
                <c:pt idx="3">
                  <c:v>41.828560970311671</c:v>
                </c:pt>
                <c:pt idx="4">
                  <c:v>36.857267459555118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13-48E7-8986-F0BA9C25F488}"/>
            </c:ext>
          </c:extLst>
        </c:ser>
        <c:ser>
          <c:idx val="3"/>
          <c:order val="3"/>
          <c:tx>
            <c:v>A_adh,rel extended drying time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19050">
                <a:solidFill>
                  <a:srgbClr val="FF0000"/>
                </a:solidFill>
              </a:ln>
              <a:effectLst/>
            </c:spPr>
          </c:marker>
          <c:xVal>
            <c:numRef>
              <c:f>('Pretreatment - Drying'!$C$25,'Pretreatment - Drying'!$C$43)</c:f>
              <c:numCache>
                <c:formatCode>General</c:formatCode>
                <c:ptCount val="2"/>
                <c:pt idx="0">
                  <c:v>30</c:v>
                </c:pt>
                <c:pt idx="1">
                  <c:v>80</c:v>
                </c:pt>
              </c:numCache>
            </c:numRef>
          </c:xVal>
          <c:yVal>
            <c:numRef>
              <c:f>('Pretreatment - Drying'!$T$25,'Pretreatment - Drying'!$T$43)</c:f>
              <c:numCache>
                <c:formatCode>0.000</c:formatCode>
                <c:ptCount val="2"/>
                <c:pt idx="0">
                  <c:v>58.481447031342071</c:v>
                </c:pt>
                <c:pt idx="1">
                  <c:v>81.675202967520519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13-48E7-8986-F0BA9C25F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9823296"/>
        <c:axId val="1689834112"/>
      </c:scatterChart>
      <c:valAx>
        <c:axId val="1773463967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T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Pretreatment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454399"/>
        <c:crosses val="autoZero"/>
        <c:crossBetween val="midCat"/>
        <c:majorUnit val="50"/>
      </c:valAx>
      <c:valAx>
        <c:axId val="1773454399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σ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eff</a:t>
                </a:r>
                <a:r>
                  <a:rPr lang="el-GR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in MPa</a:t>
                </a:r>
              </a:p>
            </c:rich>
          </c:tx>
          <c:layout>
            <c:manualLayout>
              <c:xMode val="edge"/>
              <c:yMode val="edge"/>
              <c:x val="1.5991979275722452E-2"/>
              <c:y val="0.424506689215282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463967"/>
        <c:crosses val="autoZero"/>
        <c:crossBetween val="midCat"/>
        <c:majorUnit val="0.2"/>
      </c:valAx>
      <c:valAx>
        <c:axId val="1689834112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A</a:t>
                </a:r>
                <a:r>
                  <a:rPr lang="de-DE" sz="1000" b="0" i="0" u="none" strike="noStrike" kern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adh,eff</a:t>
                </a:r>
                <a:r>
                  <a:rPr lang="de-DE"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de-DE"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89823296"/>
        <c:crosses val="max"/>
        <c:crossBetween val="midCat"/>
        <c:majorUnit val="20"/>
      </c:valAx>
      <c:valAx>
        <c:axId val="168982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983411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3333421022512104"/>
          <c:y val="1.8009913109968814E-2"/>
          <c:w val="0.72504887853720312"/>
          <c:h val="0.139082192138261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790351</xdr:colOff>
      <xdr:row>81</xdr:row>
      <xdr:rowOff>53340</xdr:rowOff>
    </xdr:from>
    <xdr:to>
      <xdr:col>7</xdr:col>
      <xdr:colOff>39726</xdr:colOff>
      <xdr:row>100</xdr:row>
      <xdr:rowOff>117046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991BE48B-CFC0-4311-BE13-830C62DE0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E717-560E-4A59-B76F-624E66856177}">
  <dimension ref="A1:AF81"/>
  <sheetViews>
    <sheetView tabSelected="1" zoomScaleNormal="100" workbookViewId="0">
      <selection activeCell="B4" sqref="B4"/>
    </sheetView>
  </sheetViews>
  <sheetFormatPr baseColWidth="10" defaultRowHeight="14.4" x14ac:dyDescent="0.3"/>
  <cols>
    <col min="2" max="2" width="24" customWidth="1"/>
    <col min="3" max="3" width="14.88671875" customWidth="1"/>
    <col min="4" max="4" width="8.109375" customWidth="1"/>
    <col min="5" max="5" width="12" customWidth="1"/>
    <col min="6" max="7" width="7.44140625" customWidth="1"/>
    <col min="8" max="8" width="12" customWidth="1"/>
    <col min="9" max="9" width="7.44140625" bestFit="1" customWidth="1"/>
    <col min="10" max="10" width="7.44140625" customWidth="1"/>
    <col min="11" max="11" width="7.88671875" customWidth="1"/>
    <col min="12" max="12" width="9" customWidth="1"/>
    <col min="13" max="13" width="7.44140625" bestFit="1" customWidth="1"/>
    <col min="14" max="14" width="7.44140625" customWidth="1"/>
    <col min="15" max="15" width="7.77734375" customWidth="1"/>
    <col min="16" max="16" width="9" bestFit="1" customWidth="1"/>
    <col min="17" max="17" width="7.44140625" bestFit="1" customWidth="1"/>
    <col min="18" max="18" width="7.5546875" customWidth="1"/>
    <col min="19" max="19" width="7.77734375" customWidth="1"/>
    <col min="20" max="20" width="9" bestFit="1" customWidth="1"/>
    <col min="21" max="21" width="7.44140625" bestFit="1" customWidth="1"/>
    <col min="22" max="22" width="7.6640625" customWidth="1"/>
    <col min="23" max="23" width="8.21875" customWidth="1"/>
    <col min="24" max="24" width="9" bestFit="1" customWidth="1"/>
    <col min="25" max="25" width="7.33203125" bestFit="1" customWidth="1"/>
    <col min="26" max="27" width="8.5546875" bestFit="1" customWidth="1"/>
    <col min="28" max="28" width="8.88671875" bestFit="1" customWidth="1"/>
    <col min="29" max="29" width="7.33203125" bestFit="1" customWidth="1"/>
    <col min="30" max="31" width="8.5546875" bestFit="1" customWidth="1"/>
    <col min="32" max="32" width="8.88671875" bestFit="1" customWidth="1"/>
    <col min="33" max="33" width="46.109375" customWidth="1"/>
  </cols>
  <sheetData>
    <row r="1" spans="1:31" x14ac:dyDescent="0.3">
      <c r="A1" s="1">
        <v>78.540000915527301</v>
      </c>
    </row>
    <row r="2" spans="1:31" x14ac:dyDescent="0.3">
      <c r="B2" t="s">
        <v>85</v>
      </c>
    </row>
    <row r="3" spans="1:31" x14ac:dyDescent="0.3">
      <c r="B3" t="s">
        <v>108</v>
      </c>
    </row>
    <row r="4" spans="1:31" ht="15" thickBot="1" x14ac:dyDescent="0.35"/>
    <row r="5" spans="1:31" ht="15" thickBot="1" x14ac:dyDescent="0.35">
      <c r="B5" s="23" t="s">
        <v>107</v>
      </c>
      <c r="C5" s="24"/>
      <c r="D5" s="24"/>
      <c r="E5" s="25"/>
      <c r="F5" s="26"/>
      <c r="G5" s="26"/>
      <c r="H5" s="26"/>
      <c r="I5" s="26"/>
      <c r="J5" s="26"/>
      <c r="K5" s="26"/>
      <c r="L5" s="27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8"/>
    </row>
    <row r="6" spans="1:31" ht="43.2" x14ac:dyDescent="0.3">
      <c r="B6" s="29" t="s">
        <v>0</v>
      </c>
      <c r="C6" s="2" t="s">
        <v>86</v>
      </c>
      <c r="D6" s="2" t="s">
        <v>88</v>
      </c>
      <c r="E6" s="2" t="s">
        <v>89</v>
      </c>
      <c r="F6" s="17" t="s">
        <v>1</v>
      </c>
      <c r="G6" s="18" t="s">
        <v>2</v>
      </c>
      <c r="H6" s="19" t="s">
        <v>101</v>
      </c>
      <c r="I6" s="17" t="s">
        <v>3</v>
      </c>
      <c r="J6" s="17" t="s">
        <v>1</v>
      </c>
      <c r="K6" s="17" t="s">
        <v>2</v>
      </c>
      <c r="L6" s="19" t="s">
        <v>102</v>
      </c>
      <c r="M6" s="17" t="s">
        <v>3</v>
      </c>
      <c r="N6" s="17" t="s">
        <v>1</v>
      </c>
      <c r="O6" s="17" t="s">
        <v>2</v>
      </c>
      <c r="P6" s="19" t="s">
        <v>103</v>
      </c>
      <c r="Q6" s="17" t="s">
        <v>3</v>
      </c>
      <c r="R6" s="17" t="s">
        <v>1</v>
      </c>
      <c r="S6" s="18" t="s">
        <v>2</v>
      </c>
      <c r="T6" s="19" t="s">
        <v>104</v>
      </c>
      <c r="U6" s="17" t="s">
        <v>3</v>
      </c>
      <c r="V6" s="17" t="s">
        <v>1</v>
      </c>
      <c r="W6" s="17" t="s">
        <v>2</v>
      </c>
      <c r="X6" s="19" t="s">
        <v>105</v>
      </c>
      <c r="Y6" s="17" t="s">
        <v>3</v>
      </c>
      <c r="Z6" s="17" t="s">
        <v>1</v>
      </c>
      <c r="AA6" s="17" t="s">
        <v>2</v>
      </c>
      <c r="AB6" s="19" t="s">
        <v>100</v>
      </c>
      <c r="AC6" s="17" t="s">
        <v>3</v>
      </c>
      <c r="AD6" s="17" t="s">
        <v>1</v>
      </c>
      <c r="AE6" s="18" t="s">
        <v>2</v>
      </c>
    </row>
    <row r="7" spans="1:31" x14ac:dyDescent="0.3">
      <c r="B7" s="30"/>
      <c r="C7" s="20" t="s">
        <v>87</v>
      </c>
      <c r="D7" s="20"/>
      <c r="E7" s="20" t="s">
        <v>90</v>
      </c>
      <c r="F7" s="20" t="s">
        <v>91</v>
      </c>
      <c r="G7" s="21" t="s">
        <v>92</v>
      </c>
      <c r="H7" s="22" t="s">
        <v>94</v>
      </c>
      <c r="I7" s="20" t="s">
        <v>93</v>
      </c>
      <c r="J7" s="20" t="s">
        <v>95</v>
      </c>
      <c r="K7" s="21" t="s">
        <v>96</v>
      </c>
      <c r="L7" s="22" t="s">
        <v>94</v>
      </c>
      <c r="M7" s="20" t="s">
        <v>93</v>
      </c>
      <c r="N7" s="20" t="s">
        <v>95</v>
      </c>
      <c r="O7" s="21" t="s">
        <v>96</v>
      </c>
      <c r="P7" s="22" t="s">
        <v>97</v>
      </c>
      <c r="Q7" s="20" t="s">
        <v>97</v>
      </c>
      <c r="R7" s="20" t="s">
        <v>98</v>
      </c>
      <c r="S7" s="21" t="s">
        <v>99</v>
      </c>
      <c r="T7" s="22" t="s">
        <v>5</v>
      </c>
      <c r="U7" s="20" t="s">
        <v>4</v>
      </c>
      <c r="V7" s="20" t="s">
        <v>6</v>
      </c>
      <c r="W7" s="20" t="s">
        <v>7</v>
      </c>
      <c r="X7" s="22" t="s">
        <v>5</v>
      </c>
      <c r="Y7" s="20" t="s">
        <v>4</v>
      </c>
      <c r="Z7" s="20" t="s">
        <v>6</v>
      </c>
      <c r="AA7" s="20" t="s">
        <v>7</v>
      </c>
      <c r="AB7" s="22" t="s">
        <v>5</v>
      </c>
      <c r="AC7" s="20" t="s">
        <v>4</v>
      </c>
      <c r="AD7" s="20" t="s">
        <v>6</v>
      </c>
      <c r="AE7" s="21" t="s">
        <v>7</v>
      </c>
    </row>
    <row r="8" spans="1:31" x14ac:dyDescent="0.3">
      <c r="B8" s="31" t="s">
        <v>12</v>
      </c>
      <c r="C8" s="3">
        <v>30</v>
      </c>
      <c r="D8" s="3"/>
      <c r="E8" s="7">
        <v>31.133676528930664</v>
      </c>
      <c r="F8" s="4"/>
      <c r="G8" s="5"/>
      <c r="H8" s="6">
        <f t="shared" ref="H8:H15" si="0">E8/($A$1*((P8+AB8)/100))</f>
        <v>0.40138655687815028</v>
      </c>
      <c r="I8" s="4"/>
      <c r="J8" s="4"/>
      <c r="K8" s="5"/>
      <c r="L8" s="6">
        <v>0.39640533924102783</v>
      </c>
      <c r="M8" s="4"/>
      <c r="N8" s="4"/>
      <c r="O8" s="5"/>
      <c r="P8" s="14">
        <v>78.991</v>
      </c>
      <c r="Q8" s="4"/>
      <c r="R8" s="4"/>
      <c r="S8" s="5"/>
      <c r="T8" s="6">
        <f>P8/X8*100</f>
        <v>79.983596431717615</v>
      </c>
      <c r="U8" s="4"/>
      <c r="V8" s="4"/>
      <c r="W8" s="5"/>
      <c r="X8" s="14">
        <v>98.759</v>
      </c>
      <c r="Y8" s="4"/>
      <c r="Z8" s="4"/>
      <c r="AA8" s="5"/>
      <c r="AB8" s="6">
        <f>X8-P8</f>
        <v>19.768000000000001</v>
      </c>
      <c r="AC8" s="4"/>
      <c r="AD8" s="4"/>
      <c r="AE8" s="5"/>
    </row>
    <row r="9" spans="1:31" x14ac:dyDescent="0.3">
      <c r="B9" s="31" t="s">
        <v>13</v>
      </c>
      <c r="C9" s="3">
        <v>30</v>
      </c>
      <c r="D9" s="3"/>
      <c r="E9" s="7">
        <v>28.15080451965332</v>
      </c>
      <c r="F9" s="4"/>
      <c r="G9" s="5"/>
      <c r="H9" s="6">
        <f t="shared" si="0"/>
        <v>0.36091665791009442</v>
      </c>
      <c r="I9" s="4"/>
      <c r="J9" s="4"/>
      <c r="K9" s="5"/>
      <c r="L9" s="6">
        <v>0.35842633247375488</v>
      </c>
      <c r="M9" s="4"/>
      <c r="N9" s="4"/>
      <c r="O9" s="5"/>
      <c r="P9" s="32">
        <v>70.281000000000006</v>
      </c>
      <c r="Q9" s="4"/>
      <c r="R9" s="4"/>
      <c r="S9" s="5"/>
      <c r="T9" s="6">
        <f t="shared" ref="T9:T15" si="1">P9/X9*100</f>
        <v>70.769308226764679</v>
      </c>
      <c r="U9" s="4"/>
      <c r="V9" s="4"/>
      <c r="W9" s="5"/>
      <c r="X9" s="14">
        <v>99.31</v>
      </c>
      <c r="Y9" s="4"/>
      <c r="Z9" s="4"/>
      <c r="AA9" s="5"/>
      <c r="AB9" s="6">
        <f t="shared" ref="AB9:AB15" si="2">X9-P9</f>
        <v>29.028999999999996</v>
      </c>
      <c r="AC9" s="4"/>
      <c r="AD9" s="4"/>
      <c r="AE9" s="5"/>
    </row>
    <row r="10" spans="1:31" x14ac:dyDescent="0.3">
      <c r="B10" s="31" t="s">
        <v>14</v>
      </c>
      <c r="C10" s="3">
        <v>30</v>
      </c>
      <c r="D10" s="3"/>
      <c r="E10" s="7">
        <v>14.363338470458984</v>
      </c>
      <c r="F10" s="4"/>
      <c r="G10" s="5"/>
      <c r="H10" s="6">
        <f t="shared" si="0"/>
        <v>0.18516795144682979</v>
      </c>
      <c r="I10" s="4"/>
      <c r="J10" s="4"/>
      <c r="K10" s="5"/>
      <c r="L10" s="6">
        <v>0.18287926912307739</v>
      </c>
      <c r="M10" s="4"/>
      <c r="N10" s="4"/>
      <c r="O10" s="5"/>
      <c r="P10" s="33">
        <v>66.98599999999999</v>
      </c>
      <c r="Q10" s="4"/>
      <c r="R10" s="4"/>
      <c r="S10" s="5"/>
      <c r="T10" s="6">
        <f>P10/X10*100</f>
        <v>67.82430845247255</v>
      </c>
      <c r="U10" s="4"/>
      <c r="V10" s="4"/>
      <c r="W10" s="5"/>
      <c r="X10" s="14">
        <v>98.763999999999996</v>
      </c>
      <c r="Y10" s="4"/>
      <c r="Z10" s="4"/>
      <c r="AA10" s="5"/>
      <c r="AB10" s="6">
        <f t="shared" si="2"/>
        <v>31.778000000000006</v>
      </c>
      <c r="AC10" s="4"/>
      <c r="AD10" s="4"/>
      <c r="AE10" s="5"/>
    </row>
    <row r="11" spans="1:31" x14ac:dyDescent="0.3">
      <c r="B11" s="31" t="s">
        <v>15</v>
      </c>
      <c r="C11" s="3">
        <v>30</v>
      </c>
      <c r="D11" s="3"/>
      <c r="E11" s="7">
        <v>32.437026977539063</v>
      </c>
      <c r="F11" s="4"/>
      <c r="G11" s="5"/>
      <c r="H11" s="6">
        <f t="shared" si="0"/>
        <v>0.41620486145954622</v>
      </c>
      <c r="I11" s="4"/>
      <c r="J11" s="4"/>
      <c r="K11" s="5"/>
      <c r="L11" s="6">
        <v>0.41300007700920105</v>
      </c>
      <c r="M11" s="4"/>
      <c r="N11" s="4"/>
      <c r="O11" s="5"/>
      <c r="P11" s="32">
        <v>82.707999999999998</v>
      </c>
      <c r="Q11" s="4"/>
      <c r="R11" s="4"/>
      <c r="S11" s="5"/>
      <c r="T11" s="6">
        <f t="shared" si="1"/>
        <v>83.349793409251234</v>
      </c>
      <c r="U11" s="4"/>
      <c r="V11" s="4"/>
      <c r="W11" s="5"/>
      <c r="X11" s="14">
        <v>99.23</v>
      </c>
      <c r="Y11" s="4"/>
      <c r="Z11" s="4"/>
      <c r="AA11" s="5"/>
      <c r="AB11" s="6">
        <f t="shared" si="2"/>
        <v>16.522000000000006</v>
      </c>
      <c r="AC11" s="4"/>
      <c r="AD11" s="4"/>
      <c r="AE11" s="5"/>
    </row>
    <row r="12" spans="1:31" x14ac:dyDescent="0.3">
      <c r="B12" s="31" t="s">
        <v>16</v>
      </c>
      <c r="C12" s="3">
        <v>30</v>
      </c>
      <c r="D12" s="3"/>
      <c r="E12" s="7">
        <v>15.570004463195801</v>
      </c>
      <c r="F12" s="4"/>
      <c r="G12" s="5"/>
      <c r="H12" s="6">
        <f t="shared" si="0"/>
        <v>0.20678960231696797</v>
      </c>
      <c r="I12" s="4"/>
      <c r="J12" s="4"/>
      <c r="K12" s="5"/>
      <c r="L12" s="6">
        <v>0.19824299216270447</v>
      </c>
      <c r="M12" s="4"/>
      <c r="N12" s="4"/>
      <c r="O12" s="5"/>
      <c r="P12" s="32">
        <v>79.293999999999997</v>
      </c>
      <c r="Q12" s="4"/>
      <c r="R12" s="4"/>
      <c r="S12" s="5"/>
      <c r="T12" s="6">
        <f t="shared" si="1"/>
        <v>82.712507953727552</v>
      </c>
      <c r="U12" s="4"/>
      <c r="V12" s="4"/>
      <c r="W12" s="5"/>
      <c r="X12" s="14">
        <v>95.867000000000004</v>
      </c>
      <c r="Y12" s="4"/>
      <c r="Z12" s="4"/>
      <c r="AA12" s="5"/>
      <c r="AB12" s="6">
        <f t="shared" si="2"/>
        <v>16.573000000000008</v>
      </c>
      <c r="AC12" s="4"/>
      <c r="AD12" s="4"/>
      <c r="AE12" s="5"/>
    </row>
    <row r="13" spans="1:31" x14ac:dyDescent="0.3">
      <c r="B13" s="31" t="s">
        <v>17</v>
      </c>
      <c r="C13" s="3">
        <v>30</v>
      </c>
      <c r="D13" s="3"/>
      <c r="E13" s="7">
        <v>32.152919769287109</v>
      </c>
      <c r="F13" s="4"/>
      <c r="G13" s="5"/>
      <c r="H13" s="6">
        <f t="shared" si="0"/>
        <v>0.416424464904049</v>
      </c>
      <c r="I13" s="4"/>
      <c r="J13" s="4"/>
      <c r="K13" s="5"/>
      <c r="L13" s="6">
        <v>0.40938273072242737</v>
      </c>
      <c r="M13" s="4"/>
      <c r="N13" s="4"/>
      <c r="O13" s="5"/>
      <c r="P13" s="32">
        <v>82.176000000000002</v>
      </c>
      <c r="Q13" s="4"/>
      <c r="R13" s="4"/>
      <c r="S13" s="5"/>
      <c r="T13" s="6">
        <f t="shared" si="1"/>
        <v>83.58949841825266</v>
      </c>
      <c r="U13" s="4"/>
      <c r="V13" s="4"/>
      <c r="W13" s="5"/>
      <c r="X13" s="14">
        <v>98.308999999999997</v>
      </c>
      <c r="Y13" s="4"/>
      <c r="Z13" s="4"/>
      <c r="AA13" s="5"/>
      <c r="AB13" s="6">
        <f t="shared" si="2"/>
        <v>16.132999999999996</v>
      </c>
      <c r="AC13" s="4"/>
      <c r="AD13" s="4"/>
      <c r="AE13" s="5"/>
    </row>
    <row r="14" spans="1:31" x14ac:dyDescent="0.3">
      <c r="B14" s="31" t="s">
        <v>18</v>
      </c>
      <c r="C14" s="3">
        <v>30</v>
      </c>
      <c r="D14" s="3"/>
      <c r="E14" s="7">
        <v>16.553071975708008</v>
      </c>
      <c r="F14" s="4"/>
      <c r="G14" s="5"/>
      <c r="H14" s="6">
        <f t="shared" si="0"/>
        <v>0.21234598748489891</v>
      </c>
      <c r="I14" s="4"/>
      <c r="J14" s="4"/>
      <c r="K14" s="5"/>
      <c r="L14" s="6">
        <v>0.21075975894927981</v>
      </c>
      <c r="M14" s="4"/>
      <c r="N14" s="4"/>
      <c r="O14" s="5"/>
      <c r="P14" s="32">
        <v>77.436000000000007</v>
      </c>
      <c r="Q14" s="4"/>
      <c r="R14" s="4"/>
      <c r="S14" s="5"/>
      <c r="T14" s="6">
        <f t="shared" si="1"/>
        <v>78.018800439281449</v>
      </c>
      <c r="U14" s="4"/>
      <c r="V14" s="4"/>
      <c r="W14" s="5"/>
      <c r="X14" s="14">
        <v>99.253</v>
      </c>
      <c r="Y14" s="4"/>
      <c r="Z14" s="4"/>
      <c r="AA14" s="5"/>
      <c r="AB14" s="6">
        <f t="shared" si="2"/>
        <v>21.816999999999993</v>
      </c>
      <c r="AC14" s="4"/>
      <c r="AD14" s="4"/>
      <c r="AE14" s="5"/>
    </row>
    <row r="15" spans="1:31" x14ac:dyDescent="0.3">
      <c r="B15" s="31" t="s">
        <v>19</v>
      </c>
      <c r="C15" s="3">
        <v>30</v>
      </c>
      <c r="D15" s="3"/>
      <c r="E15" s="7">
        <v>10.292030334472656</v>
      </c>
      <c r="F15" s="4"/>
      <c r="G15" s="5"/>
      <c r="H15" s="6">
        <f t="shared" si="0"/>
        <v>0.14258717584209576</v>
      </c>
      <c r="I15" s="4"/>
      <c r="J15" s="4"/>
      <c r="K15" s="5"/>
      <c r="L15" s="6">
        <v>0.13104189932346344</v>
      </c>
      <c r="M15" s="4"/>
      <c r="N15" s="4"/>
      <c r="O15" s="5"/>
      <c r="P15" s="14">
        <v>74.08</v>
      </c>
      <c r="Q15" s="4"/>
      <c r="R15" s="4"/>
      <c r="S15" s="5"/>
      <c r="T15" s="6">
        <f t="shared" si="1"/>
        <v>80.606726657454047</v>
      </c>
      <c r="U15" s="4"/>
      <c r="V15" s="4"/>
      <c r="W15" s="5"/>
      <c r="X15" s="14">
        <v>91.903000000000006</v>
      </c>
      <c r="Y15" s="4"/>
      <c r="Z15" s="4"/>
      <c r="AA15" s="5"/>
      <c r="AB15" s="6">
        <f t="shared" si="2"/>
        <v>17.823000000000008</v>
      </c>
      <c r="AC15" s="4"/>
      <c r="AD15" s="4"/>
      <c r="AE15" s="5"/>
    </row>
    <row r="16" spans="1:31" ht="15" thickBot="1" x14ac:dyDescent="0.35">
      <c r="B16" s="34" t="s">
        <v>20</v>
      </c>
      <c r="C16" s="8">
        <v>30</v>
      </c>
      <c r="D16" s="8" t="s">
        <v>8</v>
      </c>
      <c r="E16" s="9">
        <f>AVERAGE(E8:E15)</f>
        <v>22.581609129905701</v>
      </c>
      <c r="F16" s="9">
        <f>-(MIN(E8:E15)-E16)</f>
        <v>12.289578795433044</v>
      </c>
      <c r="G16" s="10">
        <f>MAX(E8:E15)-E16</f>
        <v>9.8554178476333618</v>
      </c>
      <c r="H16" s="11">
        <f>AVERAGE(H8:H15)</f>
        <v>0.29272790728032905</v>
      </c>
      <c r="I16" s="9">
        <f>STDEV(H8:H15)</f>
        <v>0.11647307049387104</v>
      </c>
      <c r="J16" s="9">
        <f>-(MIN(H8:H15)-H16)</f>
        <v>0.15014073143823328</v>
      </c>
      <c r="K16" s="10">
        <f>MAX(H8:H15)-H16</f>
        <v>0.12369655762371995</v>
      </c>
      <c r="L16" s="11">
        <f>AVERAGE(L8:L15)</f>
        <v>0.28751729987561703</v>
      </c>
      <c r="M16" s="9">
        <f>STDEV(L8:L15)</f>
        <v>0.11758103417150656</v>
      </c>
      <c r="N16" s="9">
        <f>-(MIN(L8:L15)-L16)</f>
        <v>0.15647540055215359</v>
      </c>
      <c r="O16" s="10">
        <f>MAX(L8:L15)-L16</f>
        <v>0.12548277713358402</v>
      </c>
      <c r="P16" s="11">
        <f>AVERAGE(P8:P15)</f>
        <v>76.494</v>
      </c>
      <c r="Q16" s="9">
        <f>STDEV(P8:P15)</f>
        <v>5.6149306318065957</v>
      </c>
      <c r="R16" s="9">
        <f>-(MIN(P8:P15)-P16)</f>
        <v>9.5080000000000098</v>
      </c>
      <c r="S16" s="10">
        <f>MAX(P8:P15)-P16</f>
        <v>6.2139999999999986</v>
      </c>
      <c r="T16" s="11">
        <f>AVERAGE(T8:T15)</f>
        <v>78.356817498615229</v>
      </c>
      <c r="U16" s="9">
        <f>STDEV(T8:T15)</f>
        <v>5.9475036492127673</v>
      </c>
      <c r="V16" s="9">
        <f>-(MIN(T8:T15)-T16)</f>
        <v>10.532509046142678</v>
      </c>
      <c r="W16" s="10">
        <f>MAX(T8:T15)-T16</f>
        <v>5.2326809196374313</v>
      </c>
      <c r="X16" s="11">
        <f>AVERAGE(X8:X15)</f>
        <v>97.674375000000012</v>
      </c>
      <c r="Y16" s="9"/>
      <c r="Z16" s="9"/>
      <c r="AA16" s="10"/>
      <c r="AB16" s="11">
        <f>AVERAGE(AB8:AB15)</f>
        <v>21.180375000000002</v>
      </c>
      <c r="AC16" s="9">
        <f>STDEV(AB8:AB15)</f>
        <v>6.0472778749143421</v>
      </c>
      <c r="AD16" s="9">
        <f>-(MIN(AB8:AB15)-AB16)</f>
        <v>5.0473750000000059</v>
      </c>
      <c r="AE16" s="10">
        <f>MAX(AB8:AB15)-AB16</f>
        <v>10.597625000000004</v>
      </c>
    </row>
    <row r="17" spans="2:31" x14ac:dyDescent="0.3">
      <c r="B17" s="31" t="s">
        <v>21</v>
      </c>
      <c r="C17" s="3">
        <v>30</v>
      </c>
      <c r="D17" s="3"/>
      <c r="E17" s="7">
        <v>56.411972045898438</v>
      </c>
      <c r="F17" s="4"/>
      <c r="G17" s="5"/>
      <c r="H17" s="6">
        <f t="shared" ref="H17:H24" si="3">E17/($A$1*((P17+AB17)/100))</f>
        <v>0.74792815811378155</v>
      </c>
      <c r="I17" s="4"/>
      <c r="J17" s="4"/>
      <c r="K17" s="5"/>
      <c r="L17" s="6">
        <v>0.7182578444480896</v>
      </c>
      <c r="M17" s="4"/>
      <c r="N17" s="4"/>
      <c r="O17" s="5"/>
      <c r="P17" s="14">
        <v>56.561999999999998</v>
      </c>
      <c r="Q17" s="4"/>
      <c r="R17" s="4"/>
      <c r="S17" s="5"/>
      <c r="T17" s="6">
        <f>P17/X17*100</f>
        <v>58.89850363937397</v>
      </c>
      <c r="U17" s="4"/>
      <c r="V17" s="4"/>
      <c r="W17" s="5"/>
      <c r="X17" s="14">
        <v>96.033000000000001</v>
      </c>
      <c r="Y17" s="4"/>
      <c r="Z17" s="4"/>
      <c r="AA17" s="5"/>
      <c r="AB17" s="6">
        <f>X17-P17</f>
        <v>39.471000000000004</v>
      </c>
      <c r="AC17" s="4"/>
      <c r="AD17" s="4"/>
      <c r="AE17" s="5"/>
    </row>
    <row r="18" spans="2:31" x14ac:dyDescent="0.3">
      <c r="B18" s="31" t="s">
        <v>22</v>
      </c>
      <c r="C18" s="3">
        <v>30</v>
      </c>
      <c r="D18" s="3"/>
      <c r="E18" s="7">
        <v>64.3017578125</v>
      </c>
      <c r="F18" s="4"/>
      <c r="G18" s="5"/>
      <c r="H18" s="6">
        <f t="shared" si="3"/>
        <v>0.87219657857490607</v>
      </c>
      <c r="I18" s="4"/>
      <c r="J18" s="4"/>
      <c r="K18" s="5"/>
      <c r="L18" s="6">
        <v>0.8187134861946106</v>
      </c>
      <c r="M18" s="4"/>
      <c r="N18" s="4"/>
      <c r="O18" s="5"/>
      <c r="P18" s="32">
        <v>39.311</v>
      </c>
      <c r="Q18" s="4"/>
      <c r="R18" s="4"/>
      <c r="S18" s="5"/>
      <c r="T18" s="6">
        <f t="shared" ref="T18:T24" si="4">P18/X18*100</f>
        <v>41.879021604806752</v>
      </c>
      <c r="U18" s="4"/>
      <c r="V18" s="4"/>
      <c r="W18" s="5"/>
      <c r="X18" s="14">
        <v>93.867999999999995</v>
      </c>
      <c r="Y18" s="4"/>
      <c r="Z18" s="4"/>
      <c r="AA18" s="5"/>
      <c r="AB18" s="6">
        <f t="shared" ref="AB18:AB24" si="5">X18-P18</f>
        <v>54.556999999999995</v>
      </c>
      <c r="AC18" s="4"/>
      <c r="AD18" s="4"/>
      <c r="AE18" s="5"/>
    </row>
    <row r="19" spans="2:31" x14ac:dyDescent="0.3">
      <c r="B19" s="31" t="s">
        <v>23</v>
      </c>
      <c r="C19" s="3">
        <v>30</v>
      </c>
      <c r="D19" s="3"/>
      <c r="E19" s="7">
        <v>41.806610107421875</v>
      </c>
      <c r="F19" s="4"/>
      <c r="G19" s="5"/>
      <c r="H19" s="6">
        <f t="shared" si="3"/>
        <v>0.65320535188857909</v>
      </c>
      <c r="I19" s="4"/>
      <c r="J19" s="4"/>
      <c r="K19" s="5"/>
      <c r="L19" s="6">
        <v>0.53229701519012451</v>
      </c>
      <c r="M19" s="4"/>
      <c r="N19" s="4"/>
      <c r="O19" s="5"/>
      <c r="P19" s="33">
        <v>60.517000000000003</v>
      </c>
      <c r="Q19" s="4"/>
      <c r="R19" s="4"/>
      <c r="S19" s="5"/>
      <c r="T19" s="6">
        <f t="shared" si="4"/>
        <v>74.263099766842572</v>
      </c>
      <c r="U19" s="4"/>
      <c r="V19" s="4"/>
      <c r="W19" s="5"/>
      <c r="X19" s="14">
        <v>81.489999999999995</v>
      </c>
      <c r="Y19" s="4"/>
      <c r="Z19" s="4"/>
      <c r="AA19" s="5"/>
      <c r="AB19" s="6">
        <f t="shared" si="5"/>
        <v>20.972999999999992</v>
      </c>
      <c r="AC19" s="4"/>
      <c r="AD19" s="4"/>
      <c r="AE19" s="5"/>
    </row>
    <row r="20" spans="2:31" x14ac:dyDescent="0.3">
      <c r="B20" s="31" t="s">
        <v>24</v>
      </c>
      <c r="C20" s="3">
        <v>30</v>
      </c>
      <c r="D20" s="3"/>
      <c r="E20" s="13">
        <v>43.328865051269531</v>
      </c>
      <c r="F20" s="4"/>
      <c r="G20" s="5"/>
      <c r="H20" s="14">
        <f t="shared" si="3"/>
        <v>0.6854602184579317</v>
      </c>
      <c r="I20" s="4"/>
      <c r="J20" s="4"/>
      <c r="K20" s="5"/>
      <c r="L20" s="6">
        <v>0.55167895555496216</v>
      </c>
      <c r="M20" s="4"/>
      <c r="N20" s="4"/>
      <c r="O20" s="5"/>
      <c r="P20" s="32">
        <v>48.356999999999999</v>
      </c>
      <c r="Q20" s="4"/>
      <c r="R20" s="4"/>
      <c r="S20" s="5"/>
      <c r="T20" s="6">
        <f t="shared" si="4"/>
        <v>60.083495893542725</v>
      </c>
      <c r="U20" s="4"/>
      <c r="V20" s="4"/>
      <c r="W20" s="5"/>
      <c r="X20" s="14">
        <v>80.483000000000004</v>
      </c>
      <c r="Y20" s="4"/>
      <c r="Z20" s="4"/>
      <c r="AA20" s="5"/>
      <c r="AB20" s="6">
        <f t="shared" si="5"/>
        <v>32.126000000000005</v>
      </c>
      <c r="AC20" s="4"/>
      <c r="AD20" s="4"/>
      <c r="AE20" s="5"/>
    </row>
    <row r="21" spans="2:31" x14ac:dyDescent="0.3">
      <c r="B21" s="31" t="s">
        <v>25</v>
      </c>
      <c r="C21" s="3">
        <v>30</v>
      </c>
      <c r="D21" s="3"/>
      <c r="E21" s="13">
        <v>37.386154174804688</v>
      </c>
      <c r="F21" s="4"/>
      <c r="G21" s="5"/>
      <c r="H21" s="14">
        <f t="shared" si="3"/>
        <v>0.72595229679617801</v>
      </c>
      <c r="I21" s="4"/>
      <c r="J21" s="4"/>
      <c r="K21" s="5"/>
      <c r="L21" s="6">
        <v>0.47601416707038879</v>
      </c>
      <c r="M21" s="4"/>
      <c r="N21" s="4"/>
      <c r="O21" s="5"/>
      <c r="P21" s="32">
        <v>42.351999999999997</v>
      </c>
      <c r="Q21" s="4"/>
      <c r="R21" s="4"/>
      <c r="S21" s="5"/>
      <c r="T21" s="6">
        <f t="shared" si="4"/>
        <v>64.589528907596332</v>
      </c>
      <c r="U21" s="4"/>
      <c r="V21" s="4"/>
      <c r="W21" s="5"/>
      <c r="X21" s="14">
        <v>65.570999999999998</v>
      </c>
      <c r="Y21" s="4"/>
      <c r="Z21" s="4"/>
      <c r="AA21" s="5"/>
      <c r="AB21" s="6">
        <f t="shared" si="5"/>
        <v>23.219000000000001</v>
      </c>
      <c r="AC21" s="4"/>
      <c r="AD21" s="4"/>
      <c r="AE21" s="5"/>
    </row>
    <row r="22" spans="2:31" x14ac:dyDescent="0.3">
      <c r="B22" s="31" t="s">
        <v>26</v>
      </c>
      <c r="C22" s="3">
        <v>30</v>
      </c>
      <c r="D22" s="3"/>
      <c r="E22" s="13">
        <v>52.297904968261719</v>
      </c>
      <c r="F22" s="4"/>
      <c r="G22" s="5"/>
      <c r="H22" s="14">
        <f t="shared" si="3"/>
        <v>0.68598217994834787</v>
      </c>
      <c r="I22" s="4"/>
      <c r="J22" s="4"/>
      <c r="K22" s="5"/>
      <c r="L22" s="6">
        <v>0.66587603092193604</v>
      </c>
      <c r="M22" s="4"/>
      <c r="N22" s="4"/>
      <c r="O22" s="5"/>
      <c r="P22" s="32">
        <v>53.194000000000003</v>
      </c>
      <c r="Q22" s="4"/>
      <c r="R22" s="4"/>
      <c r="S22" s="5"/>
      <c r="T22" s="6">
        <f t="shared" si="4"/>
        <v>54.800193676662992</v>
      </c>
      <c r="U22" s="4"/>
      <c r="V22" s="4"/>
      <c r="W22" s="5"/>
      <c r="X22" s="14">
        <v>97.069000000000003</v>
      </c>
      <c r="Y22" s="4"/>
      <c r="Z22" s="4"/>
      <c r="AA22" s="5"/>
      <c r="AB22" s="6">
        <f t="shared" si="5"/>
        <v>43.875</v>
      </c>
      <c r="AC22" s="4"/>
      <c r="AD22" s="4"/>
      <c r="AE22" s="5"/>
    </row>
    <row r="23" spans="2:31" x14ac:dyDescent="0.3">
      <c r="B23" s="31" t="s">
        <v>27</v>
      </c>
      <c r="C23" s="3">
        <v>30</v>
      </c>
      <c r="D23" s="3"/>
      <c r="E23" s="13">
        <v>45.148052215576179</v>
      </c>
      <c r="F23" s="4"/>
      <c r="G23" s="5"/>
      <c r="H23" s="14">
        <f t="shared" si="3"/>
        <v>0.71113826305275218</v>
      </c>
      <c r="I23" s="4"/>
      <c r="J23" s="4"/>
      <c r="K23" s="5"/>
      <c r="L23" s="6">
        <v>0.57484149932861328</v>
      </c>
      <c r="M23" s="4"/>
      <c r="N23" s="4"/>
      <c r="O23" s="5"/>
      <c r="P23" s="32">
        <v>47.292000000000002</v>
      </c>
      <c r="Q23" s="4"/>
      <c r="R23" s="4"/>
      <c r="S23" s="5"/>
      <c r="T23" s="6">
        <f t="shared" si="4"/>
        <v>58.505084494148498</v>
      </c>
      <c r="U23" s="4"/>
      <c r="V23" s="4"/>
      <c r="W23" s="5"/>
      <c r="X23" s="14">
        <v>80.834000000000003</v>
      </c>
      <c r="Y23" s="4"/>
      <c r="Z23" s="4"/>
      <c r="AA23" s="5"/>
      <c r="AB23" s="6">
        <f t="shared" si="5"/>
        <v>33.542000000000002</v>
      </c>
      <c r="AC23" s="4"/>
      <c r="AD23" s="4"/>
      <c r="AE23" s="5"/>
    </row>
    <row r="24" spans="2:31" x14ac:dyDescent="0.3">
      <c r="B24" s="31" t="s">
        <v>28</v>
      </c>
      <c r="C24" s="3">
        <v>30</v>
      </c>
      <c r="D24" s="3"/>
      <c r="E24" s="13">
        <v>37.386154174804688</v>
      </c>
      <c r="F24" s="4"/>
      <c r="G24" s="5"/>
      <c r="H24" s="14">
        <f t="shared" si="3"/>
        <v>0.50820923560798792</v>
      </c>
      <c r="I24" s="4"/>
      <c r="J24" s="4"/>
      <c r="K24" s="5"/>
      <c r="L24" s="6">
        <v>0.47601416707038879</v>
      </c>
      <c r="M24" s="4"/>
      <c r="N24" s="4"/>
      <c r="O24" s="5"/>
      <c r="P24" s="14">
        <v>51.359000000000002</v>
      </c>
      <c r="Q24" s="4"/>
      <c r="R24" s="4"/>
      <c r="S24" s="5"/>
      <c r="T24" s="6">
        <f t="shared" si="4"/>
        <v>54.832648267762771</v>
      </c>
      <c r="U24" s="4"/>
      <c r="V24" s="4"/>
      <c r="W24" s="5"/>
      <c r="X24" s="14">
        <v>93.665000000000006</v>
      </c>
      <c r="Y24" s="4"/>
      <c r="Z24" s="4"/>
      <c r="AA24" s="5"/>
      <c r="AB24" s="6">
        <f t="shared" si="5"/>
        <v>42.306000000000004</v>
      </c>
      <c r="AC24" s="4"/>
      <c r="AD24" s="4"/>
      <c r="AE24" s="5"/>
    </row>
    <row r="25" spans="2:31" ht="15" thickBot="1" x14ac:dyDescent="0.35">
      <c r="B25" s="34" t="s">
        <v>29</v>
      </c>
      <c r="C25" s="8">
        <v>30</v>
      </c>
      <c r="D25" s="8" t="s">
        <v>9</v>
      </c>
      <c r="E25" s="9">
        <f>AVERAGE(E17:E24)</f>
        <v>47.258433818817139</v>
      </c>
      <c r="F25" s="9">
        <f>-(MIN(E17:E24)-E25)</f>
        <v>9.8722796440124512</v>
      </c>
      <c r="G25" s="10">
        <f>MAX(E17:E24)-E25</f>
        <v>17.043323993682861</v>
      </c>
      <c r="H25" s="11">
        <f>AVERAGE(H17:H24)</f>
        <v>0.69875903530505801</v>
      </c>
      <c r="I25" s="9">
        <f>STDEV(H17:H24)</f>
        <v>0.10149973511799083</v>
      </c>
      <c r="J25" s="9">
        <f>-(MIN(H17:H24)-H25)</f>
        <v>0.19054979969707009</v>
      </c>
      <c r="K25" s="10">
        <f>MAX(H17:H24)-H25</f>
        <v>0.17343754326984806</v>
      </c>
      <c r="L25" s="11">
        <f>AVERAGE(L17:L24)</f>
        <v>0.60171164572238922</v>
      </c>
      <c r="M25" s="9">
        <f>STDEV(L17:L24)</f>
        <v>0.12214351137509247</v>
      </c>
      <c r="N25" s="9">
        <f>-(MIN(L17:L24)-L25)</f>
        <v>0.12569747865200043</v>
      </c>
      <c r="O25" s="10">
        <f>MAX(L17:L24)-L25</f>
        <v>0.21700184047222137</v>
      </c>
      <c r="P25" s="11">
        <f>AVERAGE(P17:P24)</f>
        <v>49.868000000000002</v>
      </c>
      <c r="Q25" s="9">
        <f>STDEV(P17:P24)</f>
        <v>7.0544372662074757</v>
      </c>
      <c r="R25" s="9">
        <f>-(MIN(P17:P24)-P25)</f>
        <v>10.557000000000002</v>
      </c>
      <c r="S25" s="10">
        <f>MAX(P17:P24)-P25</f>
        <v>10.649000000000001</v>
      </c>
      <c r="T25" s="11">
        <f>AVERAGE(T17:T24)</f>
        <v>58.481447031342071</v>
      </c>
      <c r="U25" s="9">
        <f>STDEV(T17:T24)</f>
        <v>9.193290810569362</v>
      </c>
      <c r="V25" s="9">
        <f>-(MIN(T17:T24)-T25)</f>
        <v>16.602425426535319</v>
      </c>
      <c r="W25" s="10">
        <f>MAX(T17:T24)-T25</f>
        <v>15.781652735500501</v>
      </c>
      <c r="X25" s="11">
        <f>AVERAGE(X17:X24)</f>
        <v>86.12662499999999</v>
      </c>
      <c r="Y25" s="9"/>
      <c r="Z25" s="9"/>
      <c r="AA25" s="10"/>
      <c r="AB25" s="11">
        <f>AVERAGE(AB17:AB24)</f>
        <v>36.258624999999995</v>
      </c>
      <c r="AC25" s="9">
        <f>STDEV(AB17:AB24)</f>
        <v>11.134698571037191</v>
      </c>
      <c r="AD25" s="9">
        <f>-(MIN(AB17:AB24)-AB25)</f>
        <v>15.285625000000003</v>
      </c>
      <c r="AE25" s="10">
        <f>MAX(AB17:AB24)-AB25</f>
        <v>18.298375</v>
      </c>
    </row>
    <row r="26" spans="2:31" x14ac:dyDescent="0.3">
      <c r="B26" s="31" t="s">
        <v>30</v>
      </c>
      <c r="C26" s="3">
        <v>80</v>
      </c>
      <c r="D26" s="3"/>
      <c r="E26" s="7">
        <v>35.869190216064453</v>
      </c>
      <c r="F26" s="4"/>
      <c r="G26" s="5"/>
      <c r="H26" s="6">
        <f t="shared" ref="H26:H33" si="6">E26/($A$1*((P26+AB26)/100))</f>
        <v>0.46664858883506705</v>
      </c>
      <c r="I26" s="4"/>
      <c r="J26" s="4"/>
      <c r="K26" s="5"/>
      <c r="L26" s="6">
        <v>0.45669963955879206</v>
      </c>
      <c r="M26" s="4"/>
      <c r="N26" s="4"/>
      <c r="O26" s="5"/>
      <c r="P26" s="14">
        <v>78.006</v>
      </c>
      <c r="Q26" s="4"/>
      <c r="R26" s="4"/>
      <c r="S26" s="5"/>
      <c r="T26" s="6">
        <f>P26/X26*100</f>
        <v>79.705317366248423</v>
      </c>
      <c r="U26" s="4"/>
      <c r="V26" s="4"/>
      <c r="W26" s="5"/>
      <c r="X26" s="14">
        <v>97.867999999999995</v>
      </c>
      <c r="Y26" s="4"/>
      <c r="Z26" s="4"/>
      <c r="AA26" s="5"/>
      <c r="AB26" s="6">
        <f>X26-P26</f>
        <v>19.861999999999995</v>
      </c>
      <c r="AC26" s="4"/>
      <c r="AD26" s="4"/>
      <c r="AE26" s="5"/>
    </row>
    <row r="27" spans="2:31" x14ac:dyDescent="0.3">
      <c r="B27" s="31" t="s">
        <v>31</v>
      </c>
      <c r="C27" s="3">
        <v>80</v>
      </c>
      <c r="D27" s="3"/>
      <c r="E27" s="7">
        <v>35.833084106445313</v>
      </c>
      <c r="F27" s="4"/>
      <c r="G27" s="5"/>
      <c r="H27" s="6">
        <f t="shared" si="6"/>
        <v>0.46614075435831293</v>
      </c>
      <c r="I27" s="4"/>
      <c r="J27" s="4"/>
      <c r="K27" s="5"/>
      <c r="L27" s="6">
        <v>0.45623993873596191</v>
      </c>
      <c r="M27" s="4"/>
      <c r="N27" s="4"/>
      <c r="O27" s="5"/>
      <c r="P27" s="32">
        <v>71.170999999999992</v>
      </c>
      <c r="Q27" s="4"/>
      <c r="R27" s="4"/>
      <c r="S27" s="5"/>
      <c r="T27" s="6">
        <f t="shared" ref="T27:T33" si="7">P27/X27*100</f>
        <v>72.715476725652849</v>
      </c>
      <c r="U27" s="4"/>
      <c r="V27" s="4"/>
      <c r="W27" s="5"/>
      <c r="X27" s="14">
        <v>97.876000000000005</v>
      </c>
      <c r="Y27" s="4"/>
      <c r="Z27" s="4"/>
      <c r="AA27" s="5"/>
      <c r="AB27" s="6">
        <f t="shared" ref="AB27:AB33" si="8">X27-P27</f>
        <v>26.705000000000013</v>
      </c>
      <c r="AC27" s="4"/>
      <c r="AD27" s="4"/>
      <c r="AE27" s="5"/>
    </row>
    <row r="28" spans="2:31" x14ac:dyDescent="0.3">
      <c r="B28" s="31" t="s">
        <v>32</v>
      </c>
      <c r="C28" s="3">
        <v>80</v>
      </c>
      <c r="D28" s="3"/>
      <c r="E28" s="7">
        <v>36.663566589355469</v>
      </c>
      <c r="F28" s="4"/>
      <c r="G28" s="5"/>
      <c r="H28" s="6">
        <f t="shared" si="6"/>
        <v>0.4726511732601289</v>
      </c>
      <c r="I28" s="4"/>
      <c r="J28" s="4"/>
      <c r="K28" s="5"/>
      <c r="L28" s="6">
        <v>0.46681392192840576</v>
      </c>
      <c r="M28" s="4"/>
      <c r="N28" s="4"/>
      <c r="O28" s="5"/>
      <c r="P28" s="33">
        <v>95.122</v>
      </c>
      <c r="Q28" s="4"/>
      <c r="R28" s="4"/>
      <c r="S28" s="5"/>
      <c r="T28" s="6">
        <f t="shared" si="7"/>
        <v>96.31144636257784</v>
      </c>
      <c r="U28" s="4"/>
      <c r="V28" s="4"/>
      <c r="W28" s="5"/>
      <c r="X28" s="14">
        <v>98.765000000000001</v>
      </c>
      <c r="Y28" s="4"/>
      <c r="Z28" s="4"/>
      <c r="AA28" s="5"/>
      <c r="AB28" s="6">
        <f t="shared" si="8"/>
        <v>3.6430000000000007</v>
      </c>
      <c r="AC28" s="4"/>
      <c r="AD28" s="4"/>
      <c r="AE28" s="5"/>
    </row>
    <row r="29" spans="2:31" x14ac:dyDescent="0.3">
      <c r="B29" s="31" t="s">
        <v>33</v>
      </c>
      <c r="C29" s="3">
        <v>80</v>
      </c>
      <c r="D29" s="3"/>
      <c r="E29" s="7">
        <v>24.529647827148441</v>
      </c>
      <c r="F29" s="4"/>
      <c r="G29" s="5"/>
      <c r="H29" s="6">
        <f t="shared" si="6"/>
        <v>0.31591236593851763</v>
      </c>
      <c r="I29" s="4"/>
      <c r="J29" s="4"/>
      <c r="K29" s="5"/>
      <c r="L29" s="6">
        <v>0.31232044100761414</v>
      </c>
      <c r="M29" s="4"/>
      <c r="N29" s="4"/>
      <c r="O29" s="5"/>
      <c r="P29" s="32">
        <v>94.938999999999993</v>
      </c>
      <c r="Q29" s="4"/>
      <c r="R29" s="4"/>
      <c r="S29" s="5"/>
      <c r="T29" s="6">
        <f t="shared" si="7"/>
        <v>96.03087100330761</v>
      </c>
      <c r="U29" s="4"/>
      <c r="V29" s="4"/>
      <c r="W29" s="5"/>
      <c r="X29" s="14">
        <v>98.863</v>
      </c>
      <c r="Y29" s="4"/>
      <c r="Z29" s="4"/>
      <c r="AA29" s="5"/>
      <c r="AB29" s="6">
        <f t="shared" si="8"/>
        <v>3.9240000000000066</v>
      </c>
      <c r="AC29" s="4"/>
      <c r="AD29" s="4"/>
      <c r="AE29" s="5"/>
    </row>
    <row r="30" spans="2:31" x14ac:dyDescent="0.3">
      <c r="B30" s="31" t="s">
        <v>34</v>
      </c>
      <c r="C30" s="3">
        <v>80</v>
      </c>
      <c r="D30" s="3"/>
      <c r="E30" s="7">
        <v>18.353109359741211</v>
      </c>
      <c r="F30" s="4"/>
      <c r="G30" s="5"/>
      <c r="H30" s="6">
        <f t="shared" si="6"/>
        <v>0.28268813966440109</v>
      </c>
      <c r="I30" s="4"/>
      <c r="J30" s="4"/>
      <c r="K30" s="5"/>
      <c r="L30" s="6">
        <v>0.23367848992347717</v>
      </c>
      <c r="M30" s="4"/>
      <c r="N30" s="4"/>
      <c r="O30" s="5"/>
      <c r="P30" s="32">
        <v>57.899000000000001</v>
      </c>
      <c r="Q30" s="4"/>
      <c r="R30" s="4"/>
      <c r="S30" s="5"/>
      <c r="T30" s="6">
        <f t="shared" si="7"/>
        <v>70.042219614579679</v>
      </c>
      <c r="U30" s="4"/>
      <c r="V30" s="4"/>
      <c r="W30" s="5"/>
      <c r="X30" s="14">
        <v>82.662999999999997</v>
      </c>
      <c r="Y30" s="4"/>
      <c r="Z30" s="4"/>
      <c r="AA30" s="5"/>
      <c r="AB30" s="6">
        <f t="shared" si="8"/>
        <v>24.763999999999996</v>
      </c>
      <c r="AC30" s="4"/>
      <c r="AD30" s="4"/>
      <c r="AE30" s="5"/>
    </row>
    <row r="31" spans="2:31" x14ac:dyDescent="0.3">
      <c r="B31" s="31" t="s">
        <v>35</v>
      </c>
      <c r="C31" s="3">
        <v>80</v>
      </c>
      <c r="D31" s="3"/>
      <c r="E31" s="7">
        <v>37.292682647705078</v>
      </c>
      <c r="F31" s="4"/>
      <c r="G31" s="5"/>
      <c r="H31" s="6">
        <f t="shared" si="6"/>
        <v>0.48207446686464245</v>
      </c>
      <c r="I31" s="4"/>
      <c r="J31" s="4"/>
      <c r="K31" s="5"/>
      <c r="L31" s="6">
        <v>0.47482407093048096</v>
      </c>
      <c r="M31" s="4"/>
      <c r="N31" s="4"/>
      <c r="O31" s="5"/>
      <c r="P31" s="32">
        <v>91.239000000000004</v>
      </c>
      <c r="Q31" s="4"/>
      <c r="R31" s="4"/>
      <c r="S31" s="5"/>
      <c r="T31" s="6">
        <f t="shared" si="7"/>
        <v>92.632188109161802</v>
      </c>
      <c r="U31" s="4"/>
      <c r="V31" s="4"/>
      <c r="W31" s="5"/>
      <c r="X31" s="14">
        <v>98.495999999999995</v>
      </c>
      <c r="Y31" s="4"/>
      <c r="Z31" s="4"/>
      <c r="AA31" s="5"/>
      <c r="AB31" s="6">
        <f t="shared" si="8"/>
        <v>7.2569999999999908</v>
      </c>
      <c r="AC31" s="4"/>
      <c r="AD31" s="4"/>
      <c r="AE31" s="5"/>
    </row>
    <row r="32" spans="2:31" x14ac:dyDescent="0.3">
      <c r="B32" s="31" t="s">
        <v>36</v>
      </c>
      <c r="C32" s="3">
        <v>80</v>
      </c>
      <c r="D32" s="3"/>
      <c r="E32" s="7">
        <v>29.103750228881836</v>
      </c>
      <c r="F32" s="4"/>
      <c r="G32" s="5"/>
      <c r="H32" s="6">
        <f t="shared" si="6"/>
        <v>0.37283762394833425</v>
      </c>
      <c r="I32" s="4"/>
      <c r="J32" s="4"/>
      <c r="K32" s="5"/>
      <c r="L32" s="6">
        <v>0.37055957317352295</v>
      </c>
      <c r="M32" s="4"/>
      <c r="N32" s="4"/>
      <c r="O32" s="5"/>
      <c r="P32" s="32">
        <v>97.834000000000003</v>
      </c>
      <c r="Q32" s="4"/>
      <c r="R32" s="4"/>
      <c r="S32" s="5"/>
      <c r="T32" s="6">
        <f t="shared" si="7"/>
        <v>98.435440541709852</v>
      </c>
      <c r="U32" s="4"/>
      <c r="V32" s="4"/>
      <c r="W32" s="5"/>
      <c r="X32" s="14">
        <v>99.388999999999996</v>
      </c>
      <c r="Y32" s="4"/>
      <c r="Z32" s="4"/>
      <c r="AA32" s="5"/>
      <c r="AB32" s="6">
        <f t="shared" si="8"/>
        <v>1.5549999999999926</v>
      </c>
      <c r="AC32" s="4"/>
      <c r="AD32" s="4"/>
      <c r="AE32" s="5"/>
    </row>
    <row r="33" spans="2:31" x14ac:dyDescent="0.3">
      <c r="B33" s="31" t="s">
        <v>37</v>
      </c>
      <c r="C33" s="3">
        <v>80</v>
      </c>
      <c r="D33" s="3"/>
      <c r="E33" s="7">
        <v>27.693132400512695</v>
      </c>
      <c r="F33" s="4"/>
      <c r="G33" s="5"/>
      <c r="H33" s="6">
        <f t="shared" si="6"/>
        <v>0.40990837403243308</v>
      </c>
      <c r="I33" s="4"/>
      <c r="J33" s="4"/>
      <c r="K33" s="5"/>
      <c r="L33" s="6">
        <v>0.35259908437728882</v>
      </c>
      <c r="M33" s="4"/>
      <c r="N33" s="4"/>
      <c r="O33" s="5"/>
      <c r="P33" s="14">
        <v>82.478999999999999</v>
      </c>
      <c r="Q33" s="4"/>
      <c r="R33" s="4"/>
      <c r="S33" s="5"/>
      <c r="T33" s="6">
        <f t="shared" si="7"/>
        <v>95.884630139852817</v>
      </c>
      <c r="U33" s="4"/>
      <c r="V33" s="4"/>
      <c r="W33" s="5"/>
      <c r="X33" s="14">
        <v>86.019000000000005</v>
      </c>
      <c r="Y33" s="4"/>
      <c r="Z33" s="4"/>
      <c r="AA33" s="5"/>
      <c r="AB33" s="6">
        <f t="shared" si="8"/>
        <v>3.5400000000000063</v>
      </c>
      <c r="AC33" s="4"/>
      <c r="AD33" s="4"/>
      <c r="AE33" s="5"/>
    </row>
    <row r="34" spans="2:31" ht="15" thickBot="1" x14ac:dyDescent="0.35">
      <c r="B34" s="34" t="s">
        <v>38</v>
      </c>
      <c r="C34" s="8">
        <v>80</v>
      </c>
      <c r="D34" s="8" t="s">
        <v>10</v>
      </c>
      <c r="E34" s="9">
        <f>AVERAGE(E26:E33)</f>
        <v>30.667270421981812</v>
      </c>
      <c r="F34" s="9">
        <f>-(MIN(E26:E33)-E34)</f>
        <v>12.314161062240601</v>
      </c>
      <c r="G34" s="10">
        <f>MAX(E26:E33)-E34</f>
        <v>6.6254122257232666</v>
      </c>
      <c r="H34" s="11">
        <f>AVERAGE(H26:H33)</f>
        <v>0.40860768586272972</v>
      </c>
      <c r="I34" s="9">
        <f>STDEV(H26:H33)</f>
        <v>7.7373934469362873E-2</v>
      </c>
      <c r="J34" s="9">
        <f>-(MIN(H26:H33)-H34)</f>
        <v>0.12591954619832862</v>
      </c>
      <c r="K34" s="10">
        <f>MAX(H26:H33)-H34</f>
        <v>7.3466781001912729E-2</v>
      </c>
      <c r="L34" s="11">
        <f>AVERAGE(L26:L33)</f>
        <v>0.39046689495444298</v>
      </c>
      <c r="M34" s="9">
        <f>STDEV(L26:L33)</f>
        <v>8.7975334341540007E-2</v>
      </c>
      <c r="N34" s="9">
        <f>-(MIN(L26:L33)-L34)</f>
        <v>0.15678840503096581</v>
      </c>
      <c r="O34" s="10">
        <f>MAX(L26:L33)-L34</f>
        <v>8.4357175976037979E-2</v>
      </c>
      <c r="P34" s="11">
        <f>AVERAGE(P26:P33)</f>
        <v>83.58612500000001</v>
      </c>
      <c r="Q34" s="9">
        <f>STDEV(P26:P33)</f>
        <v>13.989076661427092</v>
      </c>
      <c r="R34" s="9">
        <f>-(MIN(P26:P33)-P34)</f>
        <v>25.687125000000009</v>
      </c>
      <c r="S34" s="10">
        <f>MAX(P26:P33)-P34</f>
        <v>14.247874999999993</v>
      </c>
      <c r="T34" s="11">
        <f>AVERAGE(T26:T33)</f>
        <v>87.719698732886343</v>
      </c>
      <c r="U34" s="9">
        <f>STDEV(T26:T33)</f>
        <v>11.651914286730783</v>
      </c>
      <c r="V34" s="9">
        <f>-(MIN(T26:T33)-T34)</f>
        <v>17.677479118306664</v>
      </c>
      <c r="W34" s="10">
        <f>MAX(T26:T33)-T34</f>
        <v>10.715741808823509</v>
      </c>
      <c r="X34" s="11">
        <f>AVERAGE(X26:X33)</f>
        <v>94.99237500000001</v>
      </c>
      <c r="Y34" s="9"/>
      <c r="Z34" s="9"/>
      <c r="AA34" s="10"/>
      <c r="AB34" s="11">
        <f>AVERAGE(AB26:AB33)</f>
        <v>11.40625</v>
      </c>
      <c r="AC34" s="9">
        <f>STDEV(AB26:AB33)</f>
        <v>10.53141118952523</v>
      </c>
      <c r="AD34" s="9">
        <f>-(MIN(AB26:AB33)-AB34)</f>
        <v>9.8512500000000074</v>
      </c>
      <c r="AE34" s="10">
        <f>MAX(AB26:AB33)-AB34</f>
        <v>15.298750000000013</v>
      </c>
    </row>
    <row r="35" spans="2:31" x14ac:dyDescent="0.3">
      <c r="B35" s="31" t="s">
        <v>39</v>
      </c>
      <c r="C35" s="3">
        <v>80</v>
      </c>
      <c r="D35" s="3"/>
      <c r="E35" s="13">
        <v>66.536140441894531</v>
      </c>
      <c r="F35" s="4"/>
      <c r="G35" s="5"/>
      <c r="H35" s="14">
        <f t="shared" ref="H35:H42" si="9">E35/($A$1*((P35+AB35)/100))</f>
        <v>1.0259060764342731</v>
      </c>
      <c r="I35" s="4"/>
      <c r="J35" s="4"/>
      <c r="K35" s="5"/>
      <c r="L35" s="6">
        <v>0.84716248512268066</v>
      </c>
      <c r="M35" s="4"/>
      <c r="N35" s="4"/>
      <c r="O35" s="5"/>
      <c r="P35" s="14">
        <v>78.36</v>
      </c>
      <c r="Q35" s="4"/>
      <c r="R35" s="4"/>
      <c r="S35" s="5"/>
      <c r="T35" s="6">
        <f>P35/X35*100</f>
        <v>94.89325114741392</v>
      </c>
      <c r="U35" s="4"/>
      <c r="V35" s="4"/>
      <c r="W35" s="5"/>
      <c r="X35" s="14">
        <v>82.576999999999998</v>
      </c>
      <c r="Y35" s="4"/>
      <c r="Z35" s="4"/>
      <c r="AA35" s="5"/>
      <c r="AB35" s="6">
        <f>X35-P35</f>
        <v>4.2169999999999987</v>
      </c>
      <c r="AC35" s="4"/>
      <c r="AD35" s="4"/>
      <c r="AE35" s="5"/>
    </row>
    <row r="36" spans="2:31" x14ac:dyDescent="0.3">
      <c r="B36" s="31" t="s">
        <v>40</v>
      </c>
      <c r="C36" s="3">
        <v>80</v>
      </c>
      <c r="D36" s="3"/>
      <c r="E36" s="13">
        <v>79.754051208496094</v>
      </c>
      <c r="F36" s="4"/>
      <c r="G36" s="5"/>
      <c r="H36" s="14">
        <f t="shared" si="9"/>
        <v>1.0561732093150571</v>
      </c>
      <c r="I36" s="4"/>
      <c r="J36" s="4"/>
      <c r="K36" s="5"/>
      <c r="L36" s="6">
        <v>1.0154577493667605</v>
      </c>
      <c r="M36" s="4"/>
      <c r="N36" s="4"/>
      <c r="O36" s="5"/>
      <c r="P36" s="32">
        <v>89.433999999999997</v>
      </c>
      <c r="Q36" s="4"/>
      <c r="R36" s="4"/>
      <c r="S36" s="5"/>
      <c r="T36" s="6">
        <f t="shared" ref="T36:T42" si="10">P36/X36*100</f>
        <v>93.019917832440598</v>
      </c>
      <c r="U36" s="4"/>
      <c r="V36" s="4"/>
      <c r="W36" s="5"/>
      <c r="X36" s="14">
        <v>96.144999999999996</v>
      </c>
      <c r="Y36" s="4"/>
      <c r="Z36" s="4"/>
      <c r="AA36" s="5"/>
      <c r="AB36" s="6">
        <f t="shared" ref="AB36:AB42" si="11">X36-P36</f>
        <v>6.7109999999999985</v>
      </c>
      <c r="AC36" s="4"/>
      <c r="AD36" s="4"/>
      <c r="AE36" s="5"/>
    </row>
    <row r="37" spans="2:31" x14ac:dyDescent="0.3">
      <c r="B37" s="31" t="s">
        <v>41</v>
      </c>
      <c r="C37" s="3">
        <v>80</v>
      </c>
      <c r="D37" s="3"/>
      <c r="E37" s="13">
        <v>75.188926696777344</v>
      </c>
      <c r="F37" s="4"/>
      <c r="G37" s="5"/>
      <c r="H37" s="14">
        <f t="shared" si="9"/>
        <v>1.077082984344478</v>
      </c>
      <c r="I37" s="4"/>
      <c r="J37" s="4"/>
      <c r="K37" s="5"/>
      <c r="L37" s="6">
        <v>0.95733290910720836</v>
      </c>
      <c r="M37" s="4"/>
      <c r="N37" s="4"/>
      <c r="O37" s="5"/>
      <c r="P37" s="33">
        <v>49.268000000000001</v>
      </c>
      <c r="Q37" s="4"/>
      <c r="R37" s="4"/>
      <c r="S37" s="5"/>
      <c r="T37" s="6">
        <f t="shared" si="10"/>
        <v>55.430795886681217</v>
      </c>
      <c r="U37" s="4"/>
      <c r="V37" s="4"/>
      <c r="W37" s="5"/>
      <c r="X37" s="14">
        <v>88.882000000000005</v>
      </c>
      <c r="Y37" s="4"/>
      <c r="Z37" s="4"/>
      <c r="AA37" s="5"/>
      <c r="AB37" s="6">
        <f t="shared" si="11"/>
        <v>39.614000000000004</v>
      </c>
      <c r="AC37" s="4"/>
      <c r="AD37" s="4"/>
      <c r="AE37" s="5"/>
    </row>
    <row r="38" spans="2:31" x14ac:dyDescent="0.3">
      <c r="B38" s="31" t="s">
        <v>42</v>
      </c>
      <c r="C38" s="3">
        <v>80</v>
      </c>
      <c r="D38" s="3"/>
      <c r="E38" s="13">
        <v>75.779685974121094</v>
      </c>
      <c r="F38" s="4"/>
      <c r="G38" s="5"/>
      <c r="H38" s="14">
        <f t="shared" si="9"/>
        <v>0.96833096938163732</v>
      </c>
      <c r="I38" s="4"/>
      <c r="J38" s="4"/>
      <c r="K38" s="5"/>
      <c r="L38" s="6">
        <v>0.96485465764999401</v>
      </c>
      <c r="M38" s="4"/>
      <c r="N38" s="4"/>
      <c r="O38" s="5"/>
      <c r="P38" s="32">
        <v>87.224000000000004</v>
      </c>
      <c r="Q38" s="4"/>
      <c r="R38" s="4"/>
      <c r="S38" s="5"/>
      <c r="T38" s="6">
        <f t="shared" si="10"/>
        <v>87.538262361879148</v>
      </c>
      <c r="U38" s="4"/>
      <c r="V38" s="4"/>
      <c r="W38" s="5"/>
      <c r="X38" s="14">
        <v>99.641000000000005</v>
      </c>
      <c r="Y38" s="4"/>
      <c r="Z38" s="4"/>
      <c r="AA38" s="5"/>
      <c r="AB38" s="6">
        <f t="shared" si="11"/>
        <v>12.417000000000002</v>
      </c>
      <c r="AC38" s="4"/>
      <c r="AD38" s="4"/>
      <c r="AE38" s="5"/>
    </row>
    <row r="39" spans="2:31" x14ac:dyDescent="0.3">
      <c r="B39" s="31" t="s">
        <v>43</v>
      </c>
      <c r="C39" s="3">
        <v>80</v>
      </c>
      <c r="D39" s="3"/>
      <c r="E39" s="13">
        <v>47.767566680908203</v>
      </c>
      <c r="F39" s="4"/>
      <c r="G39" s="5"/>
      <c r="H39" s="14">
        <f t="shared" si="9"/>
        <v>0.70774561783114542</v>
      </c>
      <c r="I39" s="4"/>
      <c r="J39" s="4"/>
      <c r="K39" s="5"/>
      <c r="L39" s="6">
        <v>0.60819411277770996</v>
      </c>
      <c r="M39" s="4"/>
      <c r="N39" s="4"/>
      <c r="O39" s="5"/>
      <c r="P39" s="32">
        <v>81.242999999999995</v>
      </c>
      <c r="Q39" s="4"/>
      <c r="R39" s="4"/>
      <c r="S39" s="5"/>
      <c r="T39" s="6">
        <f t="shared" si="10"/>
        <v>94.541159494495773</v>
      </c>
      <c r="U39" s="4"/>
      <c r="V39" s="4"/>
      <c r="W39" s="5"/>
      <c r="X39" s="14">
        <v>85.933999999999997</v>
      </c>
      <c r="Y39" s="4"/>
      <c r="Z39" s="4"/>
      <c r="AA39" s="5"/>
      <c r="AB39" s="6">
        <f t="shared" si="11"/>
        <v>4.6910000000000025</v>
      </c>
      <c r="AC39" s="4"/>
      <c r="AD39" s="4"/>
      <c r="AE39" s="5"/>
    </row>
    <row r="40" spans="2:31" x14ac:dyDescent="0.3">
      <c r="B40" s="31" t="s">
        <v>44</v>
      </c>
      <c r="C40" s="3">
        <v>80</v>
      </c>
      <c r="D40" s="3"/>
      <c r="E40" s="13">
        <v>79.754051208496094</v>
      </c>
      <c r="F40" s="4"/>
      <c r="G40" s="5"/>
      <c r="H40" s="14">
        <f t="shared" si="9"/>
        <v>1.0654709379220213</v>
      </c>
      <c r="I40" s="4"/>
      <c r="J40" s="4"/>
      <c r="K40" s="5"/>
      <c r="L40" s="6">
        <v>1.0154577493667605</v>
      </c>
      <c r="M40" s="4"/>
      <c r="N40" s="4"/>
      <c r="O40" s="5"/>
      <c r="P40" s="32">
        <v>51.045999999999999</v>
      </c>
      <c r="Q40" s="4"/>
      <c r="R40" s="4"/>
      <c r="S40" s="5"/>
      <c r="T40" s="6">
        <f t="shared" si="10"/>
        <v>53.5601116404004</v>
      </c>
      <c r="U40" s="4"/>
      <c r="V40" s="4"/>
      <c r="W40" s="5"/>
      <c r="X40" s="14">
        <v>95.305999999999997</v>
      </c>
      <c r="Y40" s="4"/>
      <c r="Z40" s="4"/>
      <c r="AA40" s="5"/>
      <c r="AB40" s="6">
        <f t="shared" si="11"/>
        <v>44.26</v>
      </c>
      <c r="AC40" s="4"/>
      <c r="AD40" s="4"/>
      <c r="AE40" s="5"/>
    </row>
    <row r="41" spans="2:31" x14ac:dyDescent="0.3">
      <c r="B41" s="31" t="s">
        <v>45</v>
      </c>
      <c r="C41" s="3">
        <v>80</v>
      </c>
      <c r="D41" s="3"/>
      <c r="E41" s="13">
        <v>66.536140441894531</v>
      </c>
      <c r="F41" s="4"/>
      <c r="G41" s="5"/>
      <c r="H41" s="14">
        <f t="shared" si="9"/>
        <v>1.0280224504436877</v>
      </c>
      <c r="I41" s="4"/>
      <c r="J41" s="4"/>
      <c r="K41" s="5"/>
      <c r="L41" s="6">
        <v>0.84716248512268066</v>
      </c>
      <c r="M41" s="4"/>
      <c r="N41" s="4"/>
      <c r="O41" s="5"/>
      <c r="P41" s="32">
        <v>67.399000000000001</v>
      </c>
      <c r="Q41" s="4"/>
      <c r="R41" s="4"/>
      <c r="S41" s="5"/>
      <c r="T41" s="6">
        <f t="shared" si="10"/>
        <v>81.787954906743366</v>
      </c>
      <c r="U41" s="4"/>
      <c r="V41" s="4"/>
      <c r="W41" s="5"/>
      <c r="X41" s="14">
        <v>82.406999999999996</v>
      </c>
      <c r="Y41" s="4"/>
      <c r="Z41" s="4"/>
      <c r="AA41" s="5"/>
      <c r="AB41" s="6">
        <f t="shared" si="11"/>
        <v>15.007999999999996</v>
      </c>
      <c r="AC41" s="4"/>
      <c r="AD41" s="4"/>
      <c r="AE41" s="5"/>
    </row>
    <row r="42" spans="2:31" x14ac:dyDescent="0.3">
      <c r="B42" s="31" t="s">
        <v>46</v>
      </c>
      <c r="C42" s="3">
        <v>80</v>
      </c>
      <c r="D42" s="3"/>
      <c r="E42" s="13">
        <v>79.754051208496094</v>
      </c>
      <c r="F42" s="4"/>
      <c r="G42" s="5"/>
      <c r="H42" s="14">
        <f t="shared" si="9"/>
        <v>1.0698713910444839</v>
      </c>
      <c r="I42" s="4"/>
      <c r="J42" s="4"/>
      <c r="K42" s="5"/>
      <c r="L42" s="6">
        <v>1.0154577493667605</v>
      </c>
      <c r="M42" s="4"/>
      <c r="N42" s="4"/>
      <c r="O42" s="5"/>
      <c r="P42" s="14">
        <v>87.918999999999997</v>
      </c>
      <c r="Q42" s="4"/>
      <c r="R42" s="4"/>
      <c r="S42" s="5"/>
      <c r="T42" s="6">
        <f t="shared" si="10"/>
        <v>92.630170470109775</v>
      </c>
      <c r="U42" s="4"/>
      <c r="V42" s="4"/>
      <c r="W42" s="5"/>
      <c r="X42" s="14">
        <v>94.914000000000001</v>
      </c>
      <c r="Y42" s="4"/>
      <c r="Z42" s="4"/>
      <c r="AA42" s="5"/>
      <c r="AB42" s="6">
        <f t="shared" si="11"/>
        <v>6.9950000000000045</v>
      </c>
      <c r="AC42" s="4"/>
      <c r="AD42" s="4"/>
      <c r="AE42" s="5"/>
    </row>
    <row r="43" spans="2:31" ht="15" thickBot="1" x14ac:dyDescent="0.35">
      <c r="B43" s="34" t="s">
        <v>47</v>
      </c>
      <c r="C43" s="8">
        <v>80</v>
      </c>
      <c r="D43" s="8" t="s">
        <v>11</v>
      </c>
      <c r="E43" s="9">
        <f>AVERAGE(E35:E42)</f>
        <v>71.383826732635498</v>
      </c>
      <c r="F43" s="9">
        <f>-(MIN(E35:E42)-E43)</f>
        <v>23.616260051727295</v>
      </c>
      <c r="G43" s="10">
        <f>MAX(E35:E42)-E43</f>
        <v>8.3702244758605957</v>
      </c>
      <c r="H43" s="11">
        <f>AVERAGE(H35:H42)</f>
        <v>0.99982545458959793</v>
      </c>
      <c r="I43" s="9">
        <f>STDEV(H35:H42)</f>
        <v>0.12313602299465223</v>
      </c>
      <c r="J43" s="9">
        <f>-(MIN(H35:H42)-H43)</f>
        <v>0.2920798367584525</v>
      </c>
      <c r="K43" s="10">
        <f>MAX(H35:H42)-H43</f>
        <v>7.7257529754880094E-2</v>
      </c>
      <c r="L43" s="11">
        <f>AVERAGE(L35:L42)</f>
        <v>0.90888498723506927</v>
      </c>
      <c r="M43" s="9">
        <f>STDEV(L35:L42)</f>
        <v>0.14019751502850691</v>
      </c>
      <c r="N43" s="9">
        <f>-(MIN(L35:L42)-L43)</f>
        <v>0.30069087445735931</v>
      </c>
      <c r="O43" s="10">
        <f>MAX(L35:L42)-L43</f>
        <v>0.1065727621316912</v>
      </c>
      <c r="P43" s="11">
        <f>AVERAGE(P35:P42)</f>
        <v>73.986625000000004</v>
      </c>
      <c r="Q43" s="9">
        <f>STDEV(P35:P42)</f>
        <v>16.302591607624851</v>
      </c>
      <c r="R43" s="9">
        <f>-(MIN(P35:P42)-P43)</f>
        <v>24.718625000000003</v>
      </c>
      <c r="S43" s="10">
        <f>MAX(P35:P42)-P43</f>
        <v>15.447374999999994</v>
      </c>
      <c r="T43" s="11">
        <f>AVERAGE(T35:T42)</f>
        <v>81.675202967520519</v>
      </c>
      <c r="U43" s="9">
        <f>STDEV(T35:T42)</f>
        <v>17.331140203228806</v>
      </c>
      <c r="V43" s="9">
        <f>-(MIN(T35:T42)-T43)</f>
        <v>28.115091327120119</v>
      </c>
      <c r="W43" s="10">
        <f>MAX(T35:T42)-T43</f>
        <v>13.218048179893401</v>
      </c>
      <c r="X43" s="11">
        <f>AVERAGE(X35:X42)</f>
        <v>90.725750000000005</v>
      </c>
      <c r="Y43" s="9"/>
      <c r="Z43" s="9"/>
      <c r="AA43" s="10"/>
      <c r="AB43" s="11">
        <f>AVERAGE(AB35:AB42)</f>
        <v>16.739125000000001</v>
      </c>
      <c r="AC43" s="9">
        <f>STDEV(AB35:AB42)</f>
        <v>16.034820230962541</v>
      </c>
      <c r="AD43" s="9">
        <f>-(MIN(AB35:AB42)-AB43)</f>
        <v>12.522125000000003</v>
      </c>
      <c r="AE43" s="10">
        <f>MAX(AB35:AB42)-AB43</f>
        <v>27.520874999999997</v>
      </c>
    </row>
    <row r="44" spans="2:31" x14ac:dyDescent="0.3">
      <c r="B44" s="31" t="s">
        <v>48</v>
      </c>
      <c r="C44" s="3">
        <v>140</v>
      </c>
      <c r="D44" s="3"/>
      <c r="E44" s="7">
        <v>98.396713256835938</v>
      </c>
      <c r="F44" s="4"/>
      <c r="G44" s="5"/>
      <c r="H44" s="6">
        <f t="shared" ref="H44:H51" si="12">E44/($A$1*((P44+AB44)/100))</f>
        <v>1.3021347631367541</v>
      </c>
      <c r="I44" s="4"/>
      <c r="J44" s="4"/>
      <c r="K44" s="5"/>
      <c r="L44" s="6">
        <v>1.2528228759765625</v>
      </c>
      <c r="M44" s="4"/>
      <c r="N44" s="4"/>
      <c r="O44" s="5"/>
      <c r="P44" s="14">
        <v>48.456000000000003</v>
      </c>
      <c r="Q44" s="4"/>
      <c r="R44" s="4"/>
      <c r="S44" s="5"/>
      <c r="T44" s="6">
        <f>P44/X44*100</f>
        <v>50.363256524586085</v>
      </c>
      <c r="U44" s="4"/>
      <c r="V44" s="4"/>
      <c r="W44" s="5"/>
      <c r="X44" s="14">
        <v>96.212999999999994</v>
      </c>
      <c r="Y44" s="4"/>
      <c r="Z44" s="4"/>
      <c r="AA44" s="5"/>
      <c r="AB44" s="6">
        <f>X44-P44</f>
        <v>47.756999999999991</v>
      </c>
      <c r="AC44" s="4"/>
      <c r="AD44" s="4"/>
      <c r="AE44" s="5"/>
    </row>
    <row r="45" spans="2:31" x14ac:dyDescent="0.3">
      <c r="B45" s="31" t="s">
        <v>49</v>
      </c>
      <c r="C45" s="3">
        <v>140</v>
      </c>
      <c r="D45" s="3"/>
      <c r="E45" s="7">
        <v>105.74664306640624</v>
      </c>
      <c r="F45" s="4"/>
      <c r="G45" s="5"/>
      <c r="H45" s="6">
        <f t="shared" si="12"/>
        <v>1.3523688592454859</v>
      </c>
      <c r="I45" s="4"/>
      <c r="J45" s="4"/>
      <c r="K45" s="5"/>
      <c r="L45" s="6">
        <v>1.3464049100875854</v>
      </c>
      <c r="M45" s="4"/>
      <c r="N45" s="4"/>
      <c r="O45" s="5"/>
      <c r="P45" s="32">
        <v>38.594999999999999</v>
      </c>
      <c r="Q45" s="4"/>
      <c r="R45" s="4"/>
      <c r="S45" s="5"/>
      <c r="T45" s="6">
        <f t="shared" ref="T45:T51" si="13">P45/X45*100</f>
        <v>38.765957874225329</v>
      </c>
      <c r="U45" s="4"/>
      <c r="V45" s="4"/>
      <c r="W45" s="5"/>
      <c r="X45" s="14">
        <v>99.558999999999997</v>
      </c>
      <c r="Y45" s="4"/>
      <c r="Z45" s="4"/>
      <c r="AA45" s="5"/>
      <c r="AB45" s="6">
        <f t="shared" ref="AB45:AB51" si="14">X45-P45</f>
        <v>60.963999999999999</v>
      </c>
      <c r="AC45" s="4"/>
      <c r="AD45" s="4"/>
      <c r="AE45" s="5"/>
    </row>
    <row r="46" spans="2:31" x14ac:dyDescent="0.3">
      <c r="B46" s="31" t="s">
        <v>50</v>
      </c>
      <c r="C46" s="3">
        <v>140</v>
      </c>
      <c r="D46" s="3"/>
      <c r="E46" s="13">
        <v>90.312553405761719</v>
      </c>
      <c r="F46" s="4"/>
      <c r="G46" s="5"/>
      <c r="H46" s="14">
        <f t="shared" si="12"/>
        <v>1.1882859608649083</v>
      </c>
      <c r="I46" s="4"/>
      <c r="J46" s="4"/>
      <c r="K46" s="5"/>
      <c r="L46" s="6">
        <v>1.1498924493789673</v>
      </c>
      <c r="M46" s="4"/>
      <c r="N46" s="4"/>
      <c r="O46" s="5"/>
      <c r="P46" s="33">
        <v>55.93</v>
      </c>
      <c r="Q46" s="4"/>
      <c r="R46" s="4"/>
      <c r="S46" s="5"/>
      <c r="T46" s="6">
        <f t="shared" si="13"/>
        <v>57.797435129018581</v>
      </c>
      <c r="U46" s="4"/>
      <c r="V46" s="4"/>
      <c r="W46" s="5"/>
      <c r="X46" s="14">
        <v>96.769000000000005</v>
      </c>
      <c r="Y46" s="4"/>
      <c r="Z46" s="4"/>
      <c r="AA46" s="5"/>
      <c r="AB46" s="6">
        <f t="shared" si="14"/>
        <v>40.839000000000006</v>
      </c>
      <c r="AC46" s="4"/>
      <c r="AD46" s="4"/>
      <c r="AE46" s="5"/>
    </row>
    <row r="47" spans="2:31" x14ac:dyDescent="0.3">
      <c r="B47" s="31" t="s">
        <v>51</v>
      </c>
      <c r="C47" s="3">
        <v>140</v>
      </c>
      <c r="D47" s="3"/>
      <c r="E47" s="13">
        <v>81.275199890136719</v>
      </c>
      <c r="F47" s="4"/>
      <c r="G47" s="5"/>
      <c r="H47" s="14">
        <f t="shared" si="12"/>
        <v>1.1650554514970042</v>
      </c>
      <c r="I47" s="4"/>
      <c r="J47" s="4"/>
      <c r="K47" s="5"/>
      <c r="L47" s="6">
        <v>1.0348255634307859</v>
      </c>
      <c r="M47" s="4"/>
      <c r="N47" s="4"/>
      <c r="O47" s="5"/>
      <c r="P47" s="32">
        <v>56.262</v>
      </c>
      <c r="Q47" s="4"/>
      <c r="R47" s="4"/>
      <c r="S47" s="5"/>
      <c r="T47" s="6">
        <f t="shared" si="13"/>
        <v>63.342415167413478</v>
      </c>
      <c r="U47" s="4"/>
      <c r="V47" s="4"/>
      <c r="W47" s="5"/>
      <c r="X47" s="14">
        <v>88.822000000000003</v>
      </c>
      <c r="Y47" s="4"/>
      <c r="Z47" s="4"/>
      <c r="AA47" s="5"/>
      <c r="AB47" s="6">
        <f t="shared" si="14"/>
        <v>32.56</v>
      </c>
      <c r="AC47" s="4"/>
      <c r="AD47" s="4"/>
      <c r="AE47" s="5"/>
    </row>
    <row r="48" spans="2:31" x14ac:dyDescent="0.3">
      <c r="B48" s="31" t="s">
        <v>52</v>
      </c>
      <c r="C48" s="3">
        <v>140</v>
      </c>
      <c r="D48" s="3"/>
      <c r="E48" s="13">
        <v>88.56231689453125</v>
      </c>
      <c r="F48" s="4"/>
      <c r="G48" s="5"/>
      <c r="H48" s="14">
        <f t="shared" si="12"/>
        <v>1.1971883790429361</v>
      </c>
      <c r="I48" s="4"/>
      <c r="J48" s="4"/>
      <c r="K48" s="5"/>
      <c r="L48" s="6">
        <v>1.1276078224182129</v>
      </c>
      <c r="M48" s="4"/>
      <c r="N48" s="4"/>
      <c r="O48" s="5"/>
      <c r="P48" s="32">
        <v>50.692999999999998</v>
      </c>
      <c r="Q48" s="4"/>
      <c r="R48" s="4"/>
      <c r="S48" s="5"/>
      <c r="T48" s="6">
        <f t="shared" si="13"/>
        <v>53.821081241771772</v>
      </c>
      <c r="U48" s="4"/>
      <c r="V48" s="4"/>
      <c r="W48" s="5"/>
      <c r="X48" s="14">
        <v>94.188000000000002</v>
      </c>
      <c r="Y48" s="4"/>
      <c r="Z48" s="4"/>
      <c r="AA48" s="5"/>
      <c r="AB48" s="6">
        <f t="shared" si="14"/>
        <v>43.495000000000005</v>
      </c>
      <c r="AC48" s="4"/>
      <c r="AD48" s="4"/>
      <c r="AE48" s="5"/>
    </row>
    <row r="49" spans="2:32" x14ac:dyDescent="0.3">
      <c r="B49" s="31" t="s">
        <v>53</v>
      </c>
      <c r="C49" s="3">
        <v>140</v>
      </c>
      <c r="D49" s="3"/>
      <c r="E49" s="13">
        <v>85.685447692871094</v>
      </c>
      <c r="F49" s="4"/>
      <c r="G49" s="5"/>
      <c r="H49" s="14">
        <f t="shared" si="12"/>
        <v>1.1449033898724466</v>
      </c>
      <c r="I49" s="4"/>
      <c r="J49" s="4"/>
      <c r="K49" s="5"/>
      <c r="L49" s="6">
        <v>1.0909783840179443</v>
      </c>
      <c r="M49" s="4"/>
      <c r="N49" s="4"/>
      <c r="O49" s="5"/>
      <c r="P49" s="32">
        <v>51.786999999999999</v>
      </c>
      <c r="Q49" s="4"/>
      <c r="R49" s="4"/>
      <c r="S49" s="5"/>
      <c r="T49" s="6">
        <f t="shared" si="13"/>
        <v>54.34673103158778</v>
      </c>
      <c r="U49" s="4"/>
      <c r="V49" s="4"/>
      <c r="W49" s="5"/>
      <c r="X49" s="14">
        <v>95.29</v>
      </c>
      <c r="Y49" s="4"/>
      <c r="Z49" s="4"/>
      <c r="AA49" s="5"/>
      <c r="AB49" s="6">
        <f t="shared" si="14"/>
        <v>43.503000000000007</v>
      </c>
      <c r="AC49" s="4"/>
      <c r="AD49" s="4"/>
      <c r="AE49" s="5"/>
    </row>
    <row r="50" spans="2:32" x14ac:dyDescent="0.3">
      <c r="B50" s="31" t="s">
        <v>54</v>
      </c>
      <c r="C50" s="3">
        <v>140</v>
      </c>
      <c r="D50" s="3"/>
      <c r="E50" s="13">
        <v>86.9830322265625</v>
      </c>
      <c r="F50" s="4"/>
      <c r="G50" s="5"/>
      <c r="H50" s="14">
        <f t="shared" si="12"/>
        <v>1.1281677947927631</v>
      </c>
      <c r="I50" s="4"/>
      <c r="J50" s="4"/>
      <c r="K50" s="5"/>
      <c r="L50" s="6">
        <v>1.1074997186660769</v>
      </c>
      <c r="M50" s="4"/>
      <c r="N50" s="4"/>
      <c r="O50" s="5"/>
      <c r="P50" s="32">
        <v>62.148000000000003</v>
      </c>
      <c r="Q50" s="4"/>
      <c r="R50" s="4"/>
      <c r="S50" s="5"/>
      <c r="T50" s="6">
        <f t="shared" si="13"/>
        <v>63.307798875397282</v>
      </c>
      <c r="U50" s="4"/>
      <c r="V50" s="4"/>
      <c r="W50" s="5"/>
      <c r="X50" s="14">
        <v>98.168000000000006</v>
      </c>
      <c r="Y50" s="4"/>
      <c r="Z50" s="4"/>
      <c r="AA50" s="5"/>
      <c r="AB50" s="6">
        <f t="shared" si="14"/>
        <v>36.020000000000003</v>
      </c>
      <c r="AC50" s="4"/>
      <c r="AD50" s="4"/>
      <c r="AE50" s="5"/>
    </row>
    <row r="51" spans="2:32" x14ac:dyDescent="0.3">
      <c r="B51" s="31" t="s">
        <v>55</v>
      </c>
      <c r="C51" s="3">
        <v>140</v>
      </c>
      <c r="D51" s="3"/>
      <c r="E51" s="13">
        <v>90.312553405761719</v>
      </c>
      <c r="F51" s="4"/>
      <c r="G51" s="5"/>
      <c r="H51" s="14">
        <f t="shared" si="12"/>
        <v>1.1566123592767612</v>
      </c>
      <c r="I51" s="4"/>
      <c r="J51" s="4"/>
      <c r="K51" s="5"/>
      <c r="L51" s="6">
        <v>1.1498924493789673</v>
      </c>
      <c r="M51" s="4"/>
      <c r="N51" s="4"/>
      <c r="O51" s="5"/>
      <c r="P51" s="14">
        <v>65.817000000000007</v>
      </c>
      <c r="Q51" s="4"/>
      <c r="R51" s="4"/>
      <c r="S51" s="5"/>
      <c r="T51" s="6">
        <f t="shared" si="13"/>
        <v>66.201631478892381</v>
      </c>
      <c r="U51" s="4"/>
      <c r="V51" s="4"/>
      <c r="W51" s="5"/>
      <c r="X51" s="14">
        <v>99.418999999999997</v>
      </c>
      <c r="Y51" s="4"/>
      <c r="Z51" s="4"/>
      <c r="AA51" s="5"/>
      <c r="AB51" s="6">
        <f t="shared" si="14"/>
        <v>33.60199999999999</v>
      </c>
      <c r="AC51" s="4"/>
      <c r="AD51" s="4"/>
      <c r="AE51" s="5"/>
    </row>
    <row r="52" spans="2:32" ht="15" thickBot="1" x14ac:dyDescent="0.35">
      <c r="B52" s="34" t="s">
        <v>56</v>
      </c>
      <c r="C52" s="8">
        <v>140</v>
      </c>
      <c r="D52" s="8" t="s">
        <v>10</v>
      </c>
      <c r="E52" s="9">
        <f>AVERAGE(E44:E51)</f>
        <v>90.909307479858398</v>
      </c>
      <c r="F52" s="9">
        <f>-(MIN(E44:E51)-E52)</f>
        <v>9.6341075897216797</v>
      </c>
      <c r="G52" s="10">
        <f>MAX(E44:E51)-E52</f>
        <v>14.837335586547837</v>
      </c>
      <c r="H52" s="11">
        <f>AVERAGE(H44:H51)</f>
        <v>1.2043396197161322</v>
      </c>
      <c r="I52" s="9">
        <f>STDEV(H44:H51)</f>
        <v>8.0126110983945051E-2</v>
      </c>
      <c r="J52" s="9">
        <f>-(MIN(H44:H51)-H52)</f>
        <v>7.6171824923369158E-2</v>
      </c>
      <c r="K52" s="10">
        <f>MAX(H44:H51)-H52</f>
        <v>0.14802923952935365</v>
      </c>
      <c r="L52" s="11">
        <f>AVERAGE(L44:L51)</f>
        <v>1.1574905216693878</v>
      </c>
      <c r="M52" s="9">
        <f>STDEV(L44:L51)</f>
        <v>9.8383344894438132E-2</v>
      </c>
      <c r="N52" s="9">
        <f>-(MIN(L44:L51)-L52)</f>
        <v>0.12266495823860191</v>
      </c>
      <c r="O52" s="10">
        <f>MAX(L44:L51)-L52</f>
        <v>0.18891438841819763</v>
      </c>
      <c r="P52" s="11">
        <f>AVERAGE(P44:P51)</f>
        <v>53.710999999999999</v>
      </c>
      <c r="Q52" s="9">
        <f>STDEV(P44:P51)</f>
        <v>8.4353706667647064</v>
      </c>
      <c r="R52" s="9">
        <f>-(MIN(P44:P51)-P52)</f>
        <v>15.116</v>
      </c>
      <c r="S52" s="10">
        <f>MAX(P44:P51)-P52</f>
        <v>12.106000000000009</v>
      </c>
      <c r="T52" s="11">
        <f>AVERAGE(T44:T51)</f>
        <v>55.993288415361576</v>
      </c>
      <c r="U52" s="9">
        <f>STDEV(T44:T51)</f>
        <v>8.8711792793341324</v>
      </c>
      <c r="V52" s="9">
        <f>-(MIN(T44:T51)-T52)</f>
        <v>17.227330541136247</v>
      </c>
      <c r="W52" s="10">
        <f>MAX(T44:T51)-T52</f>
        <v>10.208343063530805</v>
      </c>
      <c r="X52" s="11">
        <f>AVERAGE(X44:X51)</f>
        <v>96.0535</v>
      </c>
      <c r="Y52" s="9"/>
      <c r="Z52" s="9"/>
      <c r="AA52" s="10"/>
      <c r="AB52" s="11">
        <f>AVERAGE(AB44:AB51)</f>
        <v>42.342499999999994</v>
      </c>
      <c r="AC52" s="9">
        <f>STDEV(AB44:AB51)</f>
        <v>9.2046591773638688</v>
      </c>
      <c r="AD52" s="9">
        <f>-(MIN(AB44:AB51)-AB52)</f>
        <v>9.7824999999999918</v>
      </c>
      <c r="AE52" s="10">
        <f>MAX(AB44:AB51)-AB52</f>
        <v>18.621500000000005</v>
      </c>
    </row>
    <row r="53" spans="2:32" x14ac:dyDescent="0.3">
      <c r="B53" s="31" t="s">
        <v>57</v>
      </c>
      <c r="C53" s="3">
        <v>310</v>
      </c>
      <c r="D53" s="3"/>
      <c r="E53" s="13">
        <v>82.495109558105469</v>
      </c>
      <c r="F53" s="4"/>
      <c r="G53" s="5"/>
      <c r="H53" s="14">
        <f t="shared" ref="H53:H60" si="15">E53/($A$1*((P53+AB53)/100))</f>
        <v>1.102645330501248</v>
      </c>
      <c r="I53" s="4"/>
      <c r="J53" s="4"/>
      <c r="K53" s="5"/>
      <c r="L53" s="6">
        <v>1.0503579378128052</v>
      </c>
      <c r="M53" s="4"/>
      <c r="N53" s="4"/>
      <c r="O53" s="5"/>
      <c r="P53" s="14">
        <v>44.997999999999998</v>
      </c>
      <c r="Q53" s="4"/>
      <c r="R53" s="4"/>
      <c r="S53" s="5"/>
      <c r="T53" s="6">
        <f>P53/X53*100</f>
        <v>47.238027252304263</v>
      </c>
      <c r="U53" s="4"/>
      <c r="V53" s="4"/>
      <c r="W53" s="5"/>
      <c r="X53" s="14">
        <v>95.257999999999996</v>
      </c>
      <c r="Y53" s="4"/>
      <c r="Z53" s="4"/>
      <c r="AA53" s="5"/>
      <c r="AB53" s="6">
        <f>X53-P53</f>
        <v>50.26</v>
      </c>
      <c r="AC53" s="4"/>
      <c r="AD53" s="4"/>
      <c r="AE53" s="5"/>
    </row>
    <row r="54" spans="2:32" x14ac:dyDescent="0.3">
      <c r="B54" s="31" t="s">
        <v>58</v>
      </c>
      <c r="C54" s="3">
        <v>310</v>
      </c>
      <c r="D54" s="3"/>
      <c r="E54" s="13">
        <v>63.969768524169922</v>
      </c>
      <c r="F54" s="4"/>
      <c r="G54" s="5"/>
      <c r="H54" s="14">
        <f t="shared" si="15"/>
        <v>0.9350628269413338</v>
      </c>
      <c r="I54" s="4"/>
      <c r="J54" s="4"/>
      <c r="K54" s="5"/>
      <c r="L54" s="6">
        <v>0.81448650360107422</v>
      </c>
      <c r="M54" s="4"/>
      <c r="N54" s="4"/>
      <c r="O54" s="5"/>
      <c r="P54" s="32">
        <v>44.319000000000003</v>
      </c>
      <c r="Q54" s="4"/>
      <c r="R54" s="4"/>
      <c r="S54" s="5"/>
      <c r="T54" s="35">
        <f t="shared" ref="T54:T60" si="16">P54/X54*100</f>
        <v>50.879972447046676</v>
      </c>
      <c r="U54" s="4"/>
      <c r="V54" s="4"/>
      <c r="W54" s="5"/>
      <c r="X54" s="14">
        <v>87.105000000000004</v>
      </c>
      <c r="Y54" s="4"/>
      <c r="Z54" s="4"/>
      <c r="AA54" s="5"/>
      <c r="AB54" s="6">
        <f t="shared" ref="AB54:AB60" si="17">X54-P54</f>
        <v>42.786000000000001</v>
      </c>
      <c r="AC54" s="4"/>
      <c r="AD54" s="4"/>
      <c r="AE54" s="5"/>
    </row>
    <row r="55" spans="2:32" x14ac:dyDescent="0.3">
      <c r="B55" s="31" t="s">
        <v>59</v>
      </c>
      <c r="C55" s="3">
        <v>310</v>
      </c>
      <c r="D55" s="3"/>
      <c r="E55" s="13">
        <v>82.450355529785156</v>
      </c>
      <c r="F55" s="4"/>
      <c r="G55" s="5"/>
      <c r="H55" s="14">
        <f t="shared" si="15"/>
        <v>1.0750958198815956</v>
      </c>
      <c r="I55" s="4"/>
      <c r="J55" s="4"/>
      <c r="K55" s="5"/>
      <c r="L55" s="6">
        <v>1.0497881174087524</v>
      </c>
      <c r="M55" s="4"/>
      <c r="N55" s="4"/>
      <c r="O55" s="5"/>
      <c r="P55" s="33">
        <v>53.576000000000001</v>
      </c>
      <c r="Q55" s="4"/>
      <c r="R55" s="4"/>
      <c r="S55" s="5"/>
      <c r="T55" s="36">
        <f t="shared" si="16"/>
        <v>54.867582901501343</v>
      </c>
      <c r="U55" s="4"/>
      <c r="V55" s="4"/>
      <c r="W55" s="5"/>
      <c r="X55" s="14">
        <v>97.646000000000001</v>
      </c>
      <c r="Y55" s="4"/>
      <c r="Z55" s="4"/>
      <c r="AA55" s="5"/>
      <c r="AB55" s="6">
        <f t="shared" si="17"/>
        <v>44.07</v>
      </c>
      <c r="AC55" s="4"/>
      <c r="AD55" s="4"/>
      <c r="AE55" s="5"/>
    </row>
    <row r="56" spans="2:32" x14ac:dyDescent="0.3">
      <c r="B56" s="31" t="s">
        <v>60</v>
      </c>
      <c r="C56" s="3">
        <v>310</v>
      </c>
      <c r="D56" s="3"/>
      <c r="E56" s="13">
        <v>82.450355529785156</v>
      </c>
      <c r="F56" s="4"/>
      <c r="G56" s="5"/>
      <c r="H56" s="14">
        <f t="shared" si="15"/>
        <v>1.0594181754968495</v>
      </c>
      <c r="I56" s="4"/>
      <c r="J56" s="4"/>
      <c r="K56" s="5"/>
      <c r="L56" s="6">
        <v>1.0497881174087524</v>
      </c>
      <c r="M56" s="4"/>
      <c r="N56" s="4"/>
      <c r="O56" s="5"/>
      <c r="P56" s="32">
        <v>43.872</v>
      </c>
      <c r="Q56" s="4"/>
      <c r="R56" s="4"/>
      <c r="S56" s="5"/>
      <c r="T56" s="35">
        <f t="shared" si="16"/>
        <v>44.274454794078174</v>
      </c>
      <c r="U56" s="4"/>
      <c r="V56" s="4"/>
      <c r="W56" s="5"/>
      <c r="X56" s="14">
        <v>99.090999999999994</v>
      </c>
      <c r="Y56" s="4"/>
      <c r="Z56" s="4"/>
      <c r="AA56" s="5"/>
      <c r="AB56" s="6">
        <f>X56-P56</f>
        <v>55.218999999999994</v>
      </c>
      <c r="AC56" s="4"/>
      <c r="AD56" s="4"/>
      <c r="AE56" s="5"/>
    </row>
    <row r="57" spans="2:32" x14ac:dyDescent="0.3">
      <c r="B57" s="37" t="s">
        <v>61</v>
      </c>
      <c r="C57" s="16">
        <v>310</v>
      </c>
      <c r="D57" s="16"/>
      <c r="E57" s="13">
        <v>59.688934326171875</v>
      </c>
      <c r="F57" s="4"/>
      <c r="G57" s="5"/>
      <c r="H57" s="12">
        <f t="shared" si="15"/>
        <v>0.77192297811736577</v>
      </c>
      <c r="I57" s="4"/>
      <c r="J57" s="4"/>
      <c r="K57" s="5"/>
      <c r="L57" s="14">
        <v>0.75998133420944203</v>
      </c>
      <c r="M57" s="4"/>
      <c r="N57" s="4"/>
      <c r="O57" s="5"/>
      <c r="P57" s="38">
        <v>45.045999999999999</v>
      </c>
      <c r="Q57" s="4"/>
      <c r="R57" s="4"/>
      <c r="S57" s="5"/>
      <c r="T57" s="38">
        <f t="shared" si="16"/>
        <v>45.753811463337833</v>
      </c>
      <c r="U57" s="4"/>
      <c r="V57" s="4"/>
      <c r="W57" s="5"/>
      <c r="X57" s="12">
        <v>98.453000000000003</v>
      </c>
      <c r="Y57" s="4"/>
      <c r="Z57" s="4"/>
      <c r="AA57" s="5"/>
      <c r="AB57" s="12">
        <f t="shared" si="17"/>
        <v>53.407000000000004</v>
      </c>
      <c r="AC57" s="4"/>
      <c r="AD57" s="4"/>
      <c r="AE57" s="5"/>
      <c r="AF57" s="15" t="s">
        <v>62</v>
      </c>
    </row>
    <row r="58" spans="2:32" x14ac:dyDescent="0.3">
      <c r="B58" s="31" t="s">
        <v>63</v>
      </c>
      <c r="C58" s="3">
        <v>310</v>
      </c>
      <c r="D58" s="3"/>
      <c r="E58" s="7">
        <v>91.387580871582031</v>
      </c>
      <c r="F58" s="4"/>
      <c r="G58" s="5"/>
      <c r="H58" s="6">
        <f t="shared" si="15"/>
        <v>1.1784640855137734</v>
      </c>
      <c r="I58" s="4"/>
      <c r="J58" s="4"/>
      <c r="K58" s="5"/>
      <c r="L58" s="6">
        <v>1.163580060005188</v>
      </c>
      <c r="M58" s="4"/>
      <c r="N58" s="4"/>
      <c r="O58" s="5"/>
      <c r="P58" s="32">
        <v>26.456000000000003</v>
      </c>
      <c r="Q58" s="4"/>
      <c r="R58" s="4"/>
      <c r="S58" s="5"/>
      <c r="T58" s="35">
        <f t="shared" si="16"/>
        <v>26.794413441769553</v>
      </c>
      <c r="U58" s="4"/>
      <c r="V58" s="4"/>
      <c r="W58" s="5"/>
      <c r="X58" s="14">
        <v>98.736999999999995</v>
      </c>
      <c r="Y58" s="4"/>
      <c r="Z58" s="4"/>
      <c r="AA58" s="5"/>
      <c r="AB58" s="6">
        <f t="shared" si="17"/>
        <v>72.280999999999992</v>
      </c>
      <c r="AC58" s="4"/>
      <c r="AD58" s="4"/>
      <c r="AE58" s="5"/>
    </row>
    <row r="59" spans="2:32" x14ac:dyDescent="0.3">
      <c r="B59" s="31" t="s">
        <v>64</v>
      </c>
      <c r="C59" s="3">
        <v>310</v>
      </c>
      <c r="D59" s="3"/>
      <c r="E59" s="7">
        <v>57.917392730712891</v>
      </c>
      <c r="F59" s="4"/>
      <c r="G59" s="5"/>
      <c r="H59" s="6">
        <f t="shared" si="15"/>
        <v>0.79607204183125524</v>
      </c>
      <c r="I59" s="4"/>
      <c r="J59" s="4"/>
      <c r="K59" s="5"/>
      <c r="L59" s="6">
        <v>0.73742538690567028</v>
      </c>
      <c r="M59" s="4"/>
      <c r="N59" s="4"/>
      <c r="O59" s="5"/>
      <c r="P59" s="32">
        <v>24.754000000000005</v>
      </c>
      <c r="Q59" s="4"/>
      <c r="R59" s="4"/>
      <c r="S59" s="5"/>
      <c r="T59" s="35">
        <f t="shared" si="16"/>
        <v>26.722658231947584</v>
      </c>
      <c r="U59" s="4"/>
      <c r="V59" s="4"/>
      <c r="W59" s="5"/>
      <c r="X59" s="14">
        <v>92.632999999999996</v>
      </c>
      <c r="Y59" s="4"/>
      <c r="Z59" s="4"/>
      <c r="AA59" s="5"/>
      <c r="AB59" s="6">
        <f t="shared" si="17"/>
        <v>67.878999999999991</v>
      </c>
      <c r="AC59" s="4"/>
      <c r="AD59" s="4"/>
      <c r="AE59" s="5"/>
    </row>
    <row r="60" spans="2:32" x14ac:dyDescent="0.3">
      <c r="B60" s="31" t="s">
        <v>65</v>
      </c>
      <c r="C60" s="3">
        <v>310</v>
      </c>
      <c r="D60" s="3"/>
      <c r="E60" s="7">
        <v>79.049034118652358</v>
      </c>
      <c r="F60" s="4"/>
      <c r="G60" s="5"/>
      <c r="H60" s="6">
        <f t="shared" si="15"/>
        <v>1.0681678926045239</v>
      </c>
      <c r="I60" s="4"/>
      <c r="J60" s="4"/>
      <c r="K60" s="5"/>
      <c r="L60" s="6">
        <v>1.0064811706542969</v>
      </c>
      <c r="M60" s="4"/>
      <c r="N60" s="4"/>
      <c r="O60" s="5"/>
      <c r="P60" s="14">
        <v>39.595999999999997</v>
      </c>
      <c r="Q60" s="4"/>
      <c r="R60" s="4"/>
      <c r="S60" s="5"/>
      <c r="T60" s="6">
        <f t="shared" si="16"/>
        <v>42.022817723534097</v>
      </c>
      <c r="U60" s="4"/>
      <c r="V60" s="4"/>
      <c r="W60" s="5"/>
      <c r="X60" s="14">
        <v>94.224999999999994</v>
      </c>
      <c r="Y60" s="4"/>
      <c r="Z60" s="4"/>
      <c r="AA60" s="5"/>
      <c r="AB60" s="6">
        <f t="shared" si="17"/>
        <v>54.628999999999998</v>
      </c>
      <c r="AC60" s="4"/>
      <c r="AD60" s="4"/>
      <c r="AE60" s="5"/>
    </row>
    <row r="61" spans="2:32" ht="15" thickBot="1" x14ac:dyDescent="0.35">
      <c r="B61" s="34" t="s">
        <v>66</v>
      </c>
      <c r="C61" s="8">
        <v>310</v>
      </c>
      <c r="D61" s="8" t="s">
        <v>10</v>
      </c>
      <c r="E61" s="9">
        <f>AVERAGE(E53:E60)</f>
        <v>74.926066398620605</v>
      </c>
      <c r="F61" s="9">
        <f>-(MIN(E53:E60)-E61)</f>
        <v>17.008673667907715</v>
      </c>
      <c r="G61" s="10">
        <f>MAX(E53:E60)-E61</f>
        <v>16.461514472961426</v>
      </c>
      <c r="H61" s="11">
        <f>AVERAGE(H53:H56,H58:H60)</f>
        <v>1.0307037389672258</v>
      </c>
      <c r="I61" s="9">
        <f>STDEV(H53:H56,H58:H60)</f>
        <v>0.1260996090920013</v>
      </c>
      <c r="J61" s="9">
        <f>-(MIN(H53:H56,H58:H60)-H61)</f>
        <v>0.23463169713597054</v>
      </c>
      <c r="K61" s="10">
        <f>MAX(H53:H56,H58:H60)-H61</f>
        <v>0.14776034654654757</v>
      </c>
      <c r="L61" s="11">
        <f>AVERAGE(L53:L60)</f>
        <v>0.95398607850074768</v>
      </c>
      <c r="M61" s="9">
        <f>STDEV(L53:L60)</f>
        <v>0.15960910899403166</v>
      </c>
      <c r="N61" s="9">
        <f>-(MIN(L53:L60)-L61)</f>
        <v>0.2165606915950774</v>
      </c>
      <c r="O61" s="10">
        <f>MAX(L53:L60)-L61</f>
        <v>0.20959398150444031</v>
      </c>
      <c r="P61" s="11">
        <f>AVERAGE(P53:P56,P58:P60)</f>
        <v>39.653000000000006</v>
      </c>
      <c r="Q61" s="9">
        <f>STDEV(P53:P56,P58:P60)</f>
        <v>10.473257452515254</v>
      </c>
      <c r="R61" s="9">
        <f>-(MIN(P53:P56,P58:P60)-P61)</f>
        <v>14.899000000000001</v>
      </c>
      <c r="S61" s="10">
        <f>MAX(P53:P56,P58:P60)-P61</f>
        <v>13.922999999999995</v>
      </c>
      <c r="T61" s="11">
        <f>AVERAGE(T53:T56,T58:T60)</f>
        <v>41.828560970311671</v>
      </c>
      <c r="U61" s="9">
        <f>STDEV(T53:T56,T58:T60)</f>
        <v>11.116357990467836</v>
      </c>
      <c r="V61" s="9">
        <f>-(MIN(T53:T56,T58:T60)-T61)</f>
        <v>15.105902738364087</v>
      </c>
      <c r="W61" s="10">
        <f>MAX(T53:T56,T58:T60)-T61</f>
        <v>13.039021931189673</v>
      </c>
      <c r="X61" s="11">
        <f>AVERAGE(X53:X56,X58:X60)</f>
        <v>94.956428571428575</v>
      </c>
      <c r="Y61" s="9"/>
      <c r="Z61" s="9"/>
      <c r="AA61" s="10"/>
      <c r="AB61" s="11">
        <f>AVERAGE(AB53:AB56,AB58:AB60)</f>
        <v>55.303428571428576</v>
      </c>
      <c r="AC61" s="9">
        <f>STDEV(AB53:AB56,AB58:AB60)</f>
        <v>11.218712178872392</v>
      </c>
      <c r="AD61" s="9">
        <f>-(MIN(AB53:AB56,AB58:AB60)-AB61)</f>
        <v>12.517428571428574</v>
      </c>
      <c r="AE61" s="10">
        <f>MAX(AB53:AB56,AB58:AB60)-AB61</f>
        <v>16.977571428571416</v>
      </c>
    </row>
    <row r="62" spans="2:32" x14ac:dyDescent="0.3">
      <c r="B62" s="31" t="s">
        <v>67</v>
      </c>
      <c r="C62" s="3">
        <v>350</v>
      </c>
      <c r="D62" s="3"/>
      <c r="E62" s="7">
        <v>49.727573394775391</v>
      </c>
      <c r="F62" s="4"/>
      <c r="G62" s="5"/>
      <c r="H62" s="6">
        <f t="shared" ref="H62:H69" si="18">E62/($A$1*((P62+AB62)/100))</f>
        <v>0.67522277206717463</v>
      </c>
      <c r="I62" s="4"/>
      <c r="J62" s="4"/>
      <c r="K62" s="5"/>
      <c r="L62" s="6">
        <v>0.63314962387084961</v>
      </c>
      <c r="M62" s="4"/>
      <c r="N62" s="4"/>
      <c r="O62" s="5"/>
      <c r="P62" s="6">
        <v>36.53</v>
      </c>
      <c r="Q62" s="4"/>
      <c r="R62" s="4"/>
      <c r="S62" s="5"/>
      <c r="T62" s="6">
        <f>P62/X62*100</f>
        <v>38.957437959240259</v>
      </c>
      <c r="U62" s="4"/>
      <c r="V62" s="4"/>
      <c r="W62" s="5"/>
      <c r="X62" s="6">
        <v>93.769000000000005</v>
      </c>
      <c r="Y62" s="4"/>
      <c r="Z62" s="4"/>
      <c r="AA62" s="5"/>
      <c r="AB62" s="6">
        <f>X62-P62</f>
        <v>57.239000000000004</v>
      </c>
      <c r="AC62" s="4"/>
      <c r="AD62" s="4"/>
      <c r="AE62" s="5"/>
    </row>
    <row r="63" spans="2:32" x14ac:dyDescent="0.3">
      <c r="B63" s="31" t="s">
        <v>68</v>
      </c>
      <c r="C63" s="3">
        <v>350</v>
      </c>
      <c r="D63" s="3"/>
      <c r="E63" s="13">
        <v>77.468818664550781</v>
      </c>
      <c r="F63" s="4"/>
      <c r="G63" s="5"/>
      <c r="H63" s="14">
        <f t="shared" si="18"/>
        <v>0.99794748635310226</v>
      </c>
      <c r="I63" s="4"/>
      <c r="J63" s="4"/>
      <c r="K63" s="5"/>
      <c r="L63" s="6">
        <v>0.98636132478713989</v>
      </c>
      <c r="M63" s="4"/>
      <c r="N63" s="4"/>
      <c r="O63" s="5"/>
      <c r="P63" s="35">
        <v>50.439</v>
      </c>
      <c r="Q63" s="4"/>
      <c r="R63" s="4"/>
      <c r="S63" s="5"/>
      <c r="T63" s="6">
        <f t="shared" ref="T63:T69" si="19">P63/X63*100</f>
        <v>51.031475429739274</v>
      </c>
      <c r="U63" s="4"/>
      <c r="V63" s="4"/>
      <c r="W63" s="5"/>
      <c r="X63" s="6">
        <v>98.838999999999999</v>
      </c>
      <c r="Y63" s="4"/>
      <c r="Z63" s="4"/>
      <c r="AA63" s="5"/>
      <c r="AB63" s="6">
        <f t="shared" ref="AB63:AB69" si="20">X63-P63</f>
        <v>48.4</v>
      </c>
      <c r="AC63" s="4"/>
      <c r="AD63" s="4"/>
      <c r="AE63" s="5"/>
    </row>
    <row r="64" spans="2:32" x14ac:dyDescent="0.3">
      <c r="B64" s="31" t="s">
        <v>69</v>
      </c>
      <c r="C64" s="3">
        <v>350</v>
      </c>
      <c r="D64" s="3"/>
      <c r="E64" s="13">
        <v>57.739826202392578</v>
      </c>
      <c r="F64" s="4"/>
      <c r="G64" s="5"/>
      <c r="H64" s="14">
        <f t="shared" si="18"/>
        <v>0.75274107670705503</v>
      </c>
      <c r="I64" s="4"/>
      <c r="J64" s="4"/>
      <c r="K64" s="5"/>
      <c r="L64" s="6">
        <v>0.7351645827293396</v>
      </c>
      <c r="M64" s="4"/>
      <c r="N64" s="4"/>
      <c r="O64" s="5"/>
      <c r="P64" s="36">
        <v>67.332999999999998</v>
      </c>
      <c r="Q64" s="4"/>
      <c r="R64" s="4"/>
      <c r="S64" s="5"/>
      <c r="T64" s="6">
        <f t="shared" si="19"/>
        <v>68.942814723800737</v>
      </c>
      <c r="U64" s="4"/>
      <c r="V64" s="4"/>
      <c r="W64" s="5"/>
      <c r="X64" s="6">
        <v>97.665000000000006</v>
      </c>
      <c r="Y64" s="4"/>
      <c r="Z64" s="4"/>
      <c r="AA64" s="5"/>
      <c r="AB64" s="6">
        <f t="shared" si="20"/>
        <v>30.332000000000008</v>
      </c>
      <c r="AC64" s="4"/>
      <c r="AD64" s="4"/>
      <c r="AE64" s="5"/>
    </row>
    <row r="65" spans="2:31" x14ac:dyDescent="0.3">
      <c r="B65" s="31" t="s">
        <v>70</v>
      </c>
      <c r="C65" s="3">
        <v>350</v>
      </c>
      <c r="D65" s="3"/>
      <c r="E65" s="13">
        <v>38.14703369140625</v>
      </c>
      <c r="F65" s="4"/>
      <c r="G65" s="5"/>
      <c r="H65" s="14">
        <f t="shared" si="18"/>
        <v>0.60058856284474293</v>
      </c>
      <c r="I65" s="4"/>
      <c r="J65" s="4"/>
      <c r="K65" s="5"/>
      <c r="L65" s="6">
        <v>0.48570197820663458</v>
      </c>
      <c r="M65" s="4"/>
      <c r="N65" s="4"/>
      <c r="O65" s="5"/>
      <c r="P65" s="35">
        <v>56.238</v>
      </c>
      <c r="Q65" s="4"/>
      <c r="R65" s="4"/>
      <c r="S65" s="5"/>
      <c r="T65" s="6">
        <f t="shared" si="19"/>
        <v>69.540379122305893</v>
      </c>
      <c r="U65" s="4"/>
      <c r="V65" s="4"/>
      <c r="W65" s="5"/>
      <c r="X65" s="6">
        <v>80.870999999999995</v>
      </c>
      <c r="Y65" s="4"/>
      <c r="Z65" s="4"/>
      <c r="AA65" s="5"/>
      <c r="AB65" s="6">
        <f t="shared" si="20"/>
        <v>24.632999999999996</v>
      </c>
      <c r="AC65" s="4"/>
      <c r="AD65" s="4"/>
      <c r="AE65" s="5"/>
    </row>
    <row r="66" spans="2:31" x14ac:dyDescent="0.3">
      <c r="B66" s="31" t="s">
        <v>71</v>
      </c>
      <c r="C66" s="3">
        <v>350</v>
      </c>
      <c r="D66" s="3"/>
      <c r="E66" s="13">
        <v>77.468818664550781</v>
      </c>
      <c r="F66" s="4"/>
      <c r="G66" s="5"/>
      <c r="H66" s="14">
        <f t="shared" si="18"/>
        <v>0.99937315450824005</v>
      </c>
      <c r="I66" s="4"/>
      <c r="J66" s="4"/>
      <c r="K66" s="5"/>
      <c r="L66" s="6">
        <v>0.98636132478713989</v>
      </c>
      <c r="M66" s="4"/>
      <c r="N66" s="4"/>
      <c r="O66" s="5"/>
      <c r="P66" s="35">
        <v>42.286000000000001</v>
      </c>
      <c r="Q66" s="4"/>
      <c r="R66" s="4"/>
      <c r="S66" s="5"/>
      <c r="T66" s="6">
        <f t="shared" si="19"/>
        <v>42.843826622626601</v>
      </c>
      <c r="U66" s="4"/>
      <c r="V66" s="4"/>
      <c r="W66" s="5"/>
      <c r="X66" s="6">
        <v>98.697999999999993</v>
      </c>
      <c r="Y66" s="4"/>
      <c r="Z66" s="4"/>
      <c r="AA66" s="5"/>
      <c r="AB66" s="6">
        <f t="shared" si="20"/>
        <v>56.411999999999992</v>
      </c>
      <c r="AC66" s="4"/>
      <c r="AD66" s="4"/>
      <c r="AE66" s="5"/>
    </row>
    <row r="67" spans="2:31" x14ac:dyDescent="0.3">
      <c r="B67" s="31" t="s">
        <v>72</v>
      </c>
      <c r="C67" s="3">
        <v>350</v>
      </c>
      <c r="D67" s="3"/>
      <c r="E67" s="13">
        <v>69.827903747558594</v>
      </c>
      <c r="F67" s="4"/>
      <c r="G67" s="5"/>
      <c r="H67" s="6">
        <f t="shared" si="18"/>
        <v>0.90649727193359597</v>
      </c>
      <c r="I67" s="4"/>
      <c r="J67" s="4"/>
      <c r="K67" s="5"/>
      <c r="L67" s="6">
        <v>0.88907438516616821</v>
      </c>
      <c r="M67" s="4"/>
      <c r="N67" s="4"/>
      <c r="O67" s="5"/>
      <c r="P67" s="35">
        <v>63.89</v>
      </c>
      <c r="Q67" s="4"/>
      <c r="R67" s="4"/>
      <c r="S67" s="5"/>
      <c r="T67" s="6">
        <f t="shared" si="19"/>
        <v>65.142029813005976</v>
      </c>
      <c r="U67" s="4"/>
      <c r="V67" s="4"/>
      <c r="W67" s="5"/>
      <c r="X67" s="6">
        <v>98.078000000000003</v>
      </c>
      <c r="Y67" s="4"/>
      <c r="Z67" s="4"/>
      <c r="AA67" s="5"/>
      <c r="AB67" s="6">
        <f t="shared" si="20"/>
        <v>34.188000000000002</v>
      </c>
      <c r="AC67" s="4"/>
      <c r="AD67" s="4"/>
      <c r="AE67" s="5"/>
    </row>
    <row r="68" spans="2:31" x14ac:dyDescent="0.3">
      <c r="B68" s="31" t="s">
        <v>73</v>
      </c>
      <c r="C68" s="3">
        <v>350</v>
      </c>
      <c r="D68" s="3"/>
      <c r="E68" s="7">
        <v>25.569580078125</v>
      </c>
      <c r="F68" s="4"/>
      <c r="G68" s="5"/>
      <c r="H68" s="6">
        <f t="shared" si="18"/>
        <v>0.36322798156710284</v>
      </c>
      <c r="I68" s="4"/>
      <c r="J68" s="4"/>
      <c r="K68" s="5"/>
      <c r="L68" s="6">
        <v>0.32556122541427612</v>
      </c>
      <c r="M68" s="4"/>
      <c r="N68" s="4"/>
      <c r="O68" s="5"/>
      <c r="P68" s="35">
        <v>36.881999999999998</v>
      </c>
      <c r="Q68" s="4"/>
      <c r="R68" s="4"/>
      <c r="S68" s="5"/>
      <c r="T68" s="6">
        <f t="shared" si="19"/>
        <v>41.149168805087584</v>
      </c>
      <c r="U68" s="4"/>
      <c r="V68" s="4"/>
      <c r="W68" s="5"/>
      <c r="X68" s="6">
        <v>89.63</v>
      </c>
      <c r="Y68" s="4"/>
      <c r="Z68" s="4"/>
      <c r="AA68" s="5"/>
      <c r="AB68" s="6">
        <f t="shared" si="20"/>
        <v>52.747999999999998</v>
      </c>
      <c r="AC68" s="4"/>
      <c r="AD68" s="4"/>
      <c r="AE68" s="5"/>
    </row>
    <row r="69" spans="2:31" x14ac:dyDescent="0.3">
      <c r="B69" s="31" t="s">
        <v>74</v>
      </c>
      <c r="C69" s="3">
        <v>350</v>
      </c>
      <c r="D69" s="3"/>
      <c r="E69" s="7">
        <v>42.606426239013672</v>
      </c>
      <c r="F69" s="4"/>
      <c r="G69" s="5"/>
      <c r="H69" s="6">
        <f t="shared" si="18"/>
        <v>0.65470328219544038</v>
      </c>
      <c r="I69" s="4"/>
      <c r="J69" s="4"/>
      <c r="K69" s="5"/>
      <c r="L69" s="6">
        <v>0.54248058795928955</v>
      </c>
      <c r="M69" s="4"/>
      <c r="N69" s="4"/>
      <c r="O69" s="5"/>
      <c r="P69" s="6">
        <v>53.030999999999999</v>
      </c>
      <c r="Q69" s="4"/>
      <c r="R69" s="4"/>
      <c r="S69" s="5"/>
      <c r="T69" s="6">
        <f t="shared" si="19"/>
        <v>64.001496518181483</v>
      </c>
      <c r="U69" s="4"/>
      <c r="V69" s="4"/>
      <c r="W69" s="5"/>
      <c r="X69" s="6">
        <v>82.858999999999995</v>
      </c>
      <c r="Y69" s="4"/>
      <c r="Z69" s="4"/>
      <c r="AA69" s="5"/>
      <c r="AB69" s="6">
        <f t="shared" si="20"/>
        <v>29.827999999999996</v>
      </c>
      <c r="AC69" s="4"/>
      <c r="AD69" s="4"/>
      <c r="AE69" s="5"/>
    </row>
    <row r="70" spans="2:31" ht="15" thickBot="1" x14ac:dyDescent="0.35">
      <c r="B70" s="34" t="s">
        <v>75</v>
      </c>
      <c r="C70" s="8">
        <v>350</v>
      </c>
      <c r="D70" s="8" t="s">
        <v>10</v>
      </c>
      <c r="E70" s="9">
        <f>AVERAGE(E62:E69)</f>
        <v>54.819497585296631</v>
      </c>
      <c r="F70" s="9">
        <f>-(MIN(E62:E69)-E70)</f>
        <v>29.249917507171631</v>
      </c>
      <c r="G70" s="10">
        <f>MAX(E62:E69)-E70</f>
        <v>22.64932107925415</v>
      </c>
      <c r="H70" s="11">
        <f>AVERAGE(H62:H69)</f>
        <v>0.74378769852205684</v>
      </c>
      <c r="I70" s="9">
        <f>STDEV(H62:H69)</f>
        <v>0.21858132331738553</v>
      </c>
      <c r="J70" s="9">
        <f>-(MIN(H62:H69)-H70)</f>
        <v>0.380559716954954</v>
      </c>
      <c r="K70" s="10">
        <f>MAX(H62:H69)-H70</f>
        <v>0.25558545598618321</v>
      </c>
      <c r="L70" s="11">
        <f>AVERAGE(L62:L69)</f>
        <v>0.69798187911510468</v>
      </c>
      <c r="M70" s="9">
        <f>STDEV(L62:L69)</f>
        <v>0.24388758569501548</v>
      </c>
      <c r="N70" s="9">
        <f>-(MIN(L62:L69)-L70)</f>
        <v>0.37242065370082855</v>
      </c>
      <c r="O70" s="10">
        <f>MAX(L62:L69)-L70</f>
        <v>0.28837944567203522</v>
      </c>
      <c r="P70" s="11">
        <f>AVERAGE(P62:P69)</f>
        <v>50.828625000000002</v>
      </c>
      <c r="Q70" s="9">
        <f>STDEV(P62:P69)</f>
        <v>11.64469824104512</v>
      </c>
      <c r="R70" s="9">
        <f>-(MIN(P62:P69)-P70)</f>
        <v>14.298625000000001</v>
      </c>
      <c r="S70" s="10">
        <f>MAX(P62:P69)-P70</f>
        <v>16.504374999999996</v>
      </c>
      <c r="T70" s="11">
        <f>AVERAGE(T62:T69)</f>
        <v>55.201078624248481</v>
      </c>
      <c r="U70" s="9">
        <f>STDEV(T62:T69)</f>
        <v>13.104633939943492</v>
      </c>
      <c r="V70" s="9">
        <f>-(MIN(T62:T69)-T70)</f>
        <v>16.243640665008222</v>
      </c>
      <c r="W70" s="10">
        <f>MAX(T62:T69)-T70</f>
        <v>14.339300498057412</v>
      </c>
      <c r="X70" s="11">
        <f>AVERAGE(X62:X69)</f>
        <v>92.551124999999999</v>
      </c>
      <c r="Y70" s="9"/>
      <c r="Z70" s="9"/>
      <c r="AA70" s="10"/>
      <c r="AB70" s="11">
        <f>AVERAGE(AB62:AB69)</f>
        <v>41.722499999999989</v>
      </c>
      <c r="AC70" s="9">
        <f>STDEV(AB62:AB69)</f>
        <v>13.324178666726816</v>
      </c>
      <c r="AD70" s="9">
        <f>-(MIN(AB62:AB69)-AB70)</f>
        <v>17.089499999999994</v>
      </c>
      <c r="AE70" s="10">
        <f>MAX(AB62:AB69)-AB70</f>
        <v>15.516500000000015</v>
      </c>
    </row>
    <row r="71" spans="2:31" x14ac:dyDescent="0.3">
      <c r="B71" s="31" t="s">
        <v>76</v>
      </c>
      <c r="C71" s="3">
        <v>350</v>
      </c>
      <c r="D71" s="3"/>
      <c r="E71" s="7">
        <v>50.744834899902344</v>
      </c>
      <c r="F71" s="4"/>
      <c r="G71" s="5"/>
      <c r="H71" s="6">
        <f t="shared" ref="H71:H78" si="21">E71/($A$1*((P71+AB71)/100))</f>
        <v>0.67239932402000469</v>
      </c>
      <c r="I71" s="4"/>
      <c r="J71" s="4"/>
      <c r="K71" s="5"/>
      <c r="L71" s="6">
        <v>0.64610177278518677</v>
      </c>
      <c r="M71" s="4"/>
      <c r="N71" s="4"/>
      <c r="O71" s="5"/>
      <c r="P71" s="35">
        <v>39.999000000000002</v>
      </c>
      <c r="Q71" s="4"/>
      <c r="R71" s="4"/>
      <c r="S71" s="5"/>
      <c r="T71" s="6">
        <f>P71/X71*100</f>
        <v>41.627033271238126</v>
      </c>
      <c r="U71" s="4"/>
      <c r="V71" s="4"/>
      <c r="W71" s="5"/>
      <c r="X71" s="35">
        <v>96.088999999999999</v>
      </c>
      <c r="Y71" s="4"/>
      <c r="Z71" s="4"/>
      <c r="AA71" s="5"/>
      <c r="AB71" s="6">
        <f>X71-P71</f>
        <v>56.089999999999996</v>
      </c>
      <c r="AC71" s="4"/>
      <c r="AD71" s="4"/>
      <c r="AE71" s="5"/>
    </row>
    <row r="72" spans="2:31" x14ac:dyDescent="0.3">
      <c r="B72" s="31" t="s">
        <v>77</v>
      </c>
      <c r="C72" s="3">
        <v>350</v>
      </c>
      <c r="D72" s="3"/>
      <c r="E72" s="7">
        <v>57.186256408691406</v>
      </c>
      <c r="F72" s="4"/>
      <c r="G72" s="5"/>
      <c r="H72" s="6">
        <f t="shared" si="21"/>
        <v>0.74818257630538543</v>
      </c>
      <c r="I72" s="4"/>
      <c r="J72" s="4"/>
      <c r="K72" s="5"/>
      <c r="L72" s="6">
        <v>0.72811633348464955</v>
      </c>
      <c r="M72" s="4"/>
      <c r="N72" s="4"/>
      <c r="O72" s="5"/>
      <c r="P72" s="35">
        <v>40.533000000000001</v>
      </c>
      <c r="Q72" s="4"/>
      <c r="R72" s="4"/>
      <c r="S72" s="5"/>
      <c r="T72" s="6">
        <f t="shared" ref="T72:T78" si="22">P72/X72*100</f>
        <v>41.650054460634209</v>
      </c>
      <c r="U72" s="4"/>
      <c r="V72" s="4"/>
      <c r="W72" s="5"/>
      <c r="X72" s="35">
        <v>97.317999999999998</v>
      </c>
      <c r="Y72" s="4"/>
      <c r="Z72" s="4"/>
      <c r="AA72" s="5"/>
      <c r="AB72" s="6">
        <f t="shared" ref="AB72:AB78" si="23">X72-P72</f>
        <v>56.784999999999997</v>
      </c>
      <c r="AC72" s="4"/>
      <c r="AD72" s="4"/>
      <c r="AE72" s="5"/>
    </row>
    <row r="73" spans="2:31" x14ac:dyDescent="0.3">
      <c r="B73" s="31" t="s">
        <v>78</v>
      </c>
      <c r="C73" s="3">
        <v>350</v>
      </c>
      <c r="D73" s="3"/>
      <c r="E73" s="7">
        <v>44.030105590820313</v>
      </c>
      <c r="F73" s="4"/>
      <c r="G73" s="5"/>
      <c r="H73" s="6">
        <f t="shared" si="21"/>
        <v>0.59112106802346354</v>
      </c>
      <c r="I73" s="4"/>
      <c r="J73" s="4"/>
      <c r="K73" s="5"/>
      <c r="L73" s="6">
        <v>0.56060737371444702</v>
      </c>
      <c r="M73" s="4"/>
      <c r="N73" s="4"/>
      <c r="O73" s="5"/>
      <c r="P73" s="35">
        <v>47.61</v>
      </c>
      <c r="Q73" s="4"/>
      <c r="R73" s="4"/>
      <c r="S73" s="5"/>
      <c r="T73" s="6">
        <f t="shared" si="22"/>
        <v>50.201396064868518</v>
      </c>
      <c r="U73" s="4"/>
      <c r="V73" s="4"/>
      <c r="W73" s="5"/>
      <c r="X73" s="35">
        <v>94.837999999999994</v>
      </c>
      <c r="Y73" s="4"/>
      <c r="Z73" s="4"/>
      <c r="AA73" s="5"/>
      <c r="AB73" s="6">
        <f t="shared" si="23"/>
        <v>47.227999999999994</v>
      </c>
      <c r="AC73" s="4"/>
      <c r="AD73" s="4"/>
      <c r="AE73" s="5"/>
    </row>
    <row r="74" spans="2:31" x14ac:dyDescent="0.3">
      <c r="B74" s="31" t="s">
        <v>79</v>
      </c>
      <c r="C74" s="3">
        <v>350</v>
      </c>
      <c r="D74" s="3"/>
      <c r="E74" s="7">
        <v>34.412876129150391</v>
      </c>
      <c r="F74" s="4"/>
      <c r="G74" s="5"/>
      <c r="H74" s="6">
        <f t="shared" si="21"/>
        <v>0.53020646141304673</v>
      </c>
      <c r="I74" s="4"/>
      <c r="J74" s="4"/>
      <c r="K74" s="5"/>
      <c r="L74" s="6">
        <v>0.43815732002258301</v>
      </c>
      <c r="M74" s="4"/>
      <c r="N74" s="4"/>
      <c r="O74" s="5"/>
      <c r="P74" s="35">
        <v>20.789000000000001</v>
      </c>
      <c r="Q74" s="4"/>
      <c r="R74" s="4"/>
      <c r="S74" s="5"/>
      <c r="T74" s="6">
        <f t="shared" si="22"/>
        <v>25.15640315105459</v>
      </c>
      <c r="U74" s="4"/>
      <c r="V74" s="4"/>
      <c r="W74" s="5"/>
      <c r="X74" s="35">
        <v>82.638999999999996</v>
      </c>
      <c r="Y74" s="4"/>
      <c r="Z74" s="4"/>
      <c r="AA74" s="5"/>
      <c r="AB74" s="6">
        <f t="shared" si="23"/>
        <v>61.849999999999994</v>
      </c>
      <c r="AC74" s="4"/>
      <c r="AD74" s="4"/>
      <c r="AE74" s="5"/>
    </row>
    <row r="75" spans="2:31" x14ac:dyDescent="0.3">
      <c r="B75" s="31" t="s">
        <v>80</v>
      </c>
      <c r="C75" s="3">
        <v>350</v>
      </c>
      <c r="D75" s="3"/>
      <c r="E75" s="7">
        <v>32.070682525634766</v>
      </c>
      <c r="F75" s="4"/>
      <c r="G75" s="5"/>
      <c r="H75" s="6">
        <f t="shared" si="21"/>
        <v>0.4409719894994128</v>
      </c>
      <c r="I75" s="4"/>
      <c r="J75" s="4"/>
      <c r="K75" s="5"/>
      <c r="L75" s="6">
        <v>0.40833565592765808</v>
      </c>
      <c r="M75" s="4"/>
      <c r="N75" s="4"/>
      <c r="O75" s="5"/>
      <c r="P75" s="35">
        <v>17.801000000000002</v>
      </c>
      <c r="Q75" s="4"/>
      <c r="R75" s="4"/>
      <c r="S75" s="5"/>
      <c r="T75" s="6">
        <f t="shared" si="22"/>
        <v>19.223749716519617</v>
      </c>
      <c r="U75" s="4"/>
      <c r="V75" s="4"/>
      <c r="W75" s="5"/>
      <c r="X75" s="35">
        <v>92.599000000000004</v>
      </c>
      <c r="Y75" s="4"/>
      <c r="Z75" s="4"/>
      <c r="AA75" s="5"/>
      <c r="AB75" s="6">
        <f t="shared" si="23"/>
        <v>74.798000000000002</v>
      </c>
      <c r="AC75" s="4"/>
      <c r="AD75" s="4"/>
      <c r="AE75" s="5"/>
    </row>
    <row r="76" spans="2:31" x14ac:dyDescent="0.3">
      <c r="B76" s="31" t="s">
        <v>81</v>
      </c>
      <c r="C76" s="3">
        <v>350</v>
      </c>
      <c r="D76" s="3"/>
      <c r="E76" s="7">
        <v>40.227695465087891</v>
      </c>
      <c r="F76" s="4"/>
      <c r="G76" s="5"/>
      <c r="H76" s="6">
        <f t="shared" si="21"/>
        <v>0.55899868258792473</v>
      </c>
      <c r="I76" s="4"/>
      <c r="J76" s="4"/>
      <c r="K76" s="5"/>
      <c r="L76" s="6">
        <v>0.51219373941421509</v>
      </c>
      <c r="M76" s="4"/>
      <c r="N76" s="4"/>
      <c r="O76" s="5"/>
      <c r="P76" s="35">
        <v>36.741999999999997</v>
      </c>
      <c r="Q76" s="4"/>
      <c r="R76" s="4"/>
      <c r="S76" s="5"/>
      <c r="T76" s="6">
        <f t="shared" si="22"/>
        <v>40.099533980158682</v>
      </c>
      <c r="U76" s="4"/>
      <c r="V76" s="4"/>
      <c r="W76" s="5"/>
      <c r="X76" s="35">
        <v>91.626999999999995</v>
      </c>
      <c r="Y76" s="4"/>
      <c r="Z76" s="4"/>
      <c r="AA76" s="5"/>
      <c r="AB76" s="6">
        <f t="shared" si="23"/>
        <v>54.884999999999998</v>
      </c>
      <c r="AC76" s="4"/>
      <c r="AD76" s="4"/>
      <c r="AE76" s="5"/>
    </row>
    <row r="77" spans="2:31" x14ac:dyDescent="0.3">
      <c r="B77" s="31" t="s">
        <v>82</v>
      </c>
      <c r="C77" s="3">
        <v>350</v>
      </c>
      <c r="D77" s="3"/>
      <c r="E77" s="7">
        <v>27.576589584350582</v>
      </c>
      <c r="F77" s="4"/>
      <c r="G77" s="5"/>
      <c r="H77" s="6">
        <f t="shared" si="21"/>
        <v>0.3534479751603134</v>
      </c>
      <c r="I77" s="4"/>
      <c r="J77" s="4"/>
      <c r="K77" s="5"/>
      <c r="L77" s="6">
        <v>0.35111522674560547</v>
      </c>
      <c r="M77" s="4"/>
      <c r="N77" s="4"/>
      <c r="O77" s="5"/>
      <c r="P77" s="35">
        <v>35.188000000000002</v>
      </c>
      <c r="Q77" s="4"/>
      <c r="R77" s="4"/>
      <c r="S77" s="5"/>
      <c r="T77" s="6">
        <f t="shared" si="22"/>
        <v>35.421783772901151</v>
      </c>
      <c r="U77" s="4"/>
      <c r="V77" s="4"/>
      <c r="W77" s="5"/>
      <c r="X77" s="35">
        <v>99.34</v>
      </c>
      <c r="Y77" s="4"/>
      <c r="Z77" s="4"/>
      <c r="AA77" s="5"/>
      <c r="AB77" s="6">
        <f t="shared" si="23"/>
        <v>64.152000000000001</v>
      </c>
      <c r="AC77" s="4"/>
      <c r="AD77" s="4"/>
      <c r="AE77" s="5"/>
    </row>
    <row r="78" spans="2:31" x14ac:dyDescent="0.3">
      <c r="B78" s="31" t="s">
        <v>83</v>
      </c>
      <c r="C78" s="3">
        <v>350</v>
      </c>
      <c r="D78" s="3"/>
      <c r="E78" s="7">
        <v>77.742263793945313</v>
      </c>
      <c r="F78" s="4"/>
      <c r="G78" s="5"/>
      <c r="H78" s="6">
        <f t="shared" si="21"/>
        <v>1.0125752333640823</v>
      </c>
      <c r="I78" s="4"/>
      <c r="J78" s="4"/>
      <c r="K78" s="5"/>
      <c r="L78" s="6">
        <v>0.98984289169311523</v>
      </c>
      <c r="M78" s="4"/>
      <c r="N78" s="4"/>
      <c r="O78" s="5"/>
      <c r="P78" s="35">
        <v>40.546999999999997</v>
      </c>
      <c r="Q78" s="4"/>
      <c r="R78" s="4"/>
      <c r="S78" s="5"/>
      <c r="T78" s="6">
        <f t="shared" si="22"/>
        <v>41.478185259066031</v>
      </c>
      <c r="U78" s="4"/>
      <c r="V78" s="4"/>
      <c r="W78" s="5"/>
      <c r="X78" s="35">
        <v>97.754999999999995</v>
      </c>
      <c r="Y78" s="4"/>
      <c r="Z78" s="4"/>
      <c r="AA78" s="5"/>
      <c r="AB78" s="6">
        <f t="shared" si="23"/>
        <v>57.207999999999998</v>
      </c>
      <c r="AC78" s="4"/>
      <c r="AD78" s="4"/>
      <c r="AE78" s="5"/>
    </row>
    <row r="79" spans="2:31" ht="15" thickBot="1" x14ac:dyDescent="0.35">
      <c r="B79" s="34" t="s">
        <v>84</v>
      </c>
      <c r="C79" s="8">
        <v>350</v>
      </c>
      <c r="D79" s="8" t="s">
        <v>10</v>
      </c>
      <c r="E79" s="9">
        <f>AVERAGE(E71:E78)</f>
        <v>45.498913049697876</v>
      </c>
      <c r="F79" s="9">
        <f>-(MIN(E71:E78)-E79)</f>
        <v>17.922323465347294</v>
      </c>
      <c r="G79" s="10">
        <f>MAX(E71:E78)-E79</f>
        <v>32.243350744247437</v>
      </c>
      <c r="H79" s="11">
        <f>AVERAGE(H71:H78)</f>
        <v>0.6134879137967042</v>
      </c>
      <c r="I79" s="9">
        <f>STDEV(H71:H78)</f>
        <v>0.20307337211783669</v>
      </c>
      <c r="J79" s="9">
        <f>-(MIN(H71:H78)-H79)</f>
        <v>0.2600399386363908</v>
      </c>
      <c r="K79" s="10">
        <f>MAX(H71:H78)-H79</f>
        <v>0.39908731956737808</v>
      </c>
      <c r="L79" s="11">
        <f>AVERAGE(L71:L78)</f>
        <v>0.57930878922343254</v>
      </c>
      <c r="M79" s="9">
        <f>STDEV(L71:L78)</f>
        <v>0.20744199242490877</v>
      </c>
      <c r="N79" s="9">
        <f>-(MIN(L71:L78)-L79)</f>
        <v>0.22819356247782707</v>
      </c>
      <c r="O79" s="10">
        <f>MAX(L71:L78)-L79</f>
        <v>0.41053410246968269</v>
      </c>
      <c r="P79" s="11">
        <f>AVERAGE(P71:P78)</f>
        <v>34.901124999999993</v>
      </c>
      <c r="Q79" s="9">
        <f>STDEV(P71:P78)</f>
        <v>10.32427942054901</v>
      </c>
      <c r="R79" s="9">
        <f>-(MIN(P71:P78)-P79)</f>
        <v>17.100124999999991</v>
      </c>
      <c r="S79" s="10">
        <f>MAX(P71:P78)-P79</f>
        <v>12.708875000000006</v>
      </c>
      <c r="T79" s="11">
        <f>AVERAGE(T71:T78)</f>
        <v>36.857267459555118</v>
      </c>
      <c r="U79" s="9">
        <f>STDEV(T71:T78)</f>
        <v>10.039665630787843</v>
      </c>
      <c r="V79" s="9">
        <f>-(MIN(T71:T78)-T79)</f>
        <v>17.633517743035501</v>
      </c>
      <c r="W79" s="10">
        <f>MAX(T71:T78)-T79</f>
        <v>13.344128605313401</v>
      </c>
      <c r="X79" s="11">
        <f>AVERAGE(X71:X78)</f>
        <v>94.025625000000005</v>
      </c>
      <c r="Y79" s="9"/>
      <c r="Z79" s="9"/>
      <c r="AA79" s="10"/>
      <c r="AB79" s="11">
        <f>AVERAGE(AB71:AB78)</f>
        <v>59.124499999999998</v>
      </c>
      <c r="AC79" s="9">
        <f>STDEV(AB71:AB78)</f>
        <v>8.0730345153302689</v>
      </c>
      <c r="AD79" s="9">
        <f>-(MIN(AB71:AB78)-AB79)</f>
        <v>11.896500000000003</v>
      </c>
      <c r="AE79" s="10">
        <f>MAX(AB71:AB78)-AB79</f>
        <v>15.673500000000004</v>
      </c>
    </row>
    <row r="81" spans="2:2" x14ac:dyDescent="0.3">
      <c r="B81" t="s">
        <v>106</v>
      </c>
    </row>
  </sheetData>
  <mergeCells count="1">
    <mergeCell ref="B6:B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Pretreatment - Drying</vt:lpstr>
      <vt:lpstr>'Pretreatment - Drying'!_Ref213945146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Dahl</dc:creator>
  <cp:lastModifiedBy>Konstantin Dahl</cp:lastModifiedBy>
  <dcterms:created xsi:type="dcterms:W3CDTF">2025-12-15T13:24:41Z</dcterms:created>
  <dcterms:modified xsi:type="dcterms:W3CDTF">2025-12-17T09:37:52Z</dcterms:modified>
</cp:coreProperties>
</file>