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3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4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5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6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7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harts/chartEx8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9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udith_stuff-mineralogie\PhD\Diss\DISS_JH\Digitaler Anhang\XRD\"/>
    </mc:Choice>
  </mc:AlternateContent>
  <bookViews>
    <workbookView xWindow="0" yWindow="0" windowWidth="28800" windowHeight="12150" firstSheet="2" activeTab="4"/>
  </bookViews>
  <sheets>
    <sheet name="XRD-ZnS(p)_Phasen_verwe" sheetId="9" r:id="rId1"/>
    <sheet name="XRD-ZnS(p)_SP_GPvergleich" sheetId="8" r:id="rId2"/>
    <sheet name="XRD-ZnS(p)_ZnS2_GPvergleich" sheetId="10" r:id="rId3"/>
    <sheet name="XRD-ZnS(p)_ZnSdis_GPvergleich" sheetId="11" r:id="rId4"/>
    <sheet name="XRD-ZnS(p_xIn)_SP_GPvergl" sheetId="12" r:id="rId5"/>
    <sheet name="XRD-ZnS(p_xIn)_ZnSdis_GPvergl" sheetId="13" r:id="rId6"/>
    <sheet name="XRD-ZnS(p)_c-SF-Gehalt" sheetId="14" r:id="rId7"/>
    <sheet name="XRD-ZnS(p)_c-SF-Gehalt (2)" sheetId="15" r:id="rId8"/>
  </sheets>
  <definedNames>
    <definedName name="_xlnm._FilterDatabase" localSheetId="7" hidden="1">'XRD-ZnS(p)_c-SF-Gehalt (2)'!$A$6:$O$43</definedName>
    <definedName name="_xlchart.v1.0" hidden="1">'XRD-ZnS(p)_SP_GPvergleich'!$G$6:$G$19</definedName>
    <definedName name="_xlchart.v1.1" hidden="1">'XRD-ZnS(p)_SP_GPvergleich'!$G$8:$G$19</definedName>
    <definedName name="_xlchart.v1.2" hidden="1">'XRD-ZnS(p)_SP_GPvergleich'!$G$29:$G$39</definedName>
    <definedName name="_xlchart.v1.3" hidden="1">'XRD-ZnS(p)_SP_GPvergleich'!$G$40:$G$47</definedName>
    <definedName name="_xlchart.v1.4" hidden="1">'XRD-ZnS(p)_SP_GPvergleich'!$G$42:$G$47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52" i="9" l="1"/>
  <c r="K28" i="15" l="1"/>
  <c r="K27" i="15"/>
  <c r="K26" i="15"/>
  <c r="K25" i="15"/>
  <c r="K24" i="15"/>
  <c r="K23" i="15"/>
  <c r="K21" i="15"/>
  <c r="K20" i="15"/>
  <c r="K19" i="15"/>
  <c r="K17" i="15"/>
  <c r="K16" i="15"/>
  <c r="K15" i="15"/>
  <c r="K13" i="15"/>
  <c r="K12" i="15"/>
  <c r="K11" i="15"/>
  <c r="K43" i="14" l="1"/>
  <c r="K42" i="14"/>
  <c r="R40" i="14"/>
  <c r="K40" i="14"/>
  <c r="K39" i="14"/>
  <c r="K37" i="14"/>
  <c r="K36" i="14"/>
  <c r="K34" i="14"/>
  <c r="K33" i="14"/>
  <c r="K31" i="14"/>
  <c r="K28" i="14"/>
  <c r="K26" i="14"/>
  <c r="K24" i="14"/>
  <c r="K21" i="14"/>
  <c r="K19" i="14"/>
  <c r="K13" i="14"/>
  <c r="O41" i="13" l="1"/>
  <c r="N42" i="13"/>
  <c r="N41" i="13"/>
  <c r="N40" i="13"/>
  <c r="N39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6" i="13"/>
  <c r="I50" i="13"/>
  <c r="I49" i="13"/>
  <c r="I48" i="13"/>
  <c r="I47" i="13"/>
  <c r="G50" i="13"/>
  <c r="G49" i="13"/>
  <c r="G48" i="13"/>
  <c r="G47" i="13"/>
  <c r="E49" i="13"/>
  <c r="E48" i="13"/>
  <c r="E47" i="13"/>
  <c r="C48" i="13"/>
  <c r="C49" i="13"/>
  <c r="E50" i="13"/>
  <c r="C50" i="13"/>
  <c r="C47" i="13"/>
  <c r="E42" i="13"/>
  <c r="E41" i="13"/>
  <c r="E40" i="13"/>
  <c r="I42" i="13"/>
  <c r="I41" i="13"/>
  <c r="I40" i="13"/>
  <c r="G42" i="13"/>
  <c r="G41" i="13"/>
  <c r="G40" i="13"/>
  <c r="C42" i="13"/>
  <c r="C41" i="13"/>
  <c r="C40" i="13"/>
  <c r="N37" i="12" l="1"/>
  <c r="N36" i="12"/>
  <c r="AB242" i="9" l="1"/>
  <c r="AB192" i="9"/>
  <c r="I39" i="12" l="1"/>
  <c r="I38" i="12"/>
  <c r="I37" i="12"/>
  <c r="G39" i="12"/>
  <c r="G38" i="12"/>
  <c r="G37" i="12"/>
  <c r="E39" i="12"/>
  <c r="E38" i="12"/>
  <c r="E37" i="12"/>
  <c r="C37" i="12"/>
  <c r="C39" i="12"/>
  <c r="C38" i="12"/>
  <c r="E49" i="11" l="1"/>
  <c r="E48" i="11"/>
  <c r="E21" i="11" l="1"/>
  <c r="M60" i="11" l="1"/>
  <c r="M59" i="11"/>
  <c r="M58" i="11"/>
  <c r="K58" i="11"/>
  <c r="K60" i="11"/>
  <c r="K59" i="11"/>
  <c r="K62" i="11"/>
  <c r="I60" i="11"/>
  <c r="I59" i="11"/>
  <c r="I58" i="11"/>
  <c r="I62" i="11"/>
  <c r="G58" i="11"/>
  <c r="M62" i="11"/>
  <c r="G62" i="11"/>
  <c r="E62" i="11"/>
  <c r="C62" i="11"/>
  <c r="G60" i="11"/>
  <c r="G59" i="11"/>
  <c r="E60" i="11"/>
  <c r="E59" i="11"/>
  <c r="E58" i="11"/>
  <c r="C60" i="11"/>
  <c r="C59" i="11"/>
  <c r="C58" i="11"/>
  <c r="M53" i="11"/>
  <c r="M52" i="11"/>
  <c r="M51" i="11"/>
  <c r="K53" i="11"/>
  <c r="K52" i="11"/>
  <c r="K51" i="11"/>
  <c r="I53" i="11"/>
  <c r="I52" i="11"/>
  <c r="I51" i="11"/>
  <c r="G53" i="11"/>
  <c r="G52" i="11"/>
  <c r="G51" i="11"/>
  <c r="E53" i="11"/>
  <c r="E52" i="11"/>
  <c r="E51" i="11"/>
  <c r="C53" i="11"/>
  <c r="C52" i="11"/>
  <c r="C51" i="11"/>
  <c r="E30" i="10" l="1"/>
  <c r="E29" i="10"/>
  <c r="E28" i="10"/>
  <c r="C28" i="10"/>
  <c r="C30" i="10"/>
  <c r="C29" i="10"/>
  <c r="E55" i="8" l="1"/>
  <c r="E54" i="8"/>
  <c r="E53" i="8"/>
  <c r="S54" i="8"/>
  <c r="W55" i="8"/>
  <c r="W54" i="8"/>
  <c r="W53" i="8"/>
  <c r="S55" i="8"/>
  <c r="S53" i="8"/>
  <c r="Q54" i="8"/>
  <c r="U54" i="8"/>
  <c r="O55" i="8"/>
  <c r="O54" i="8"/>
  <c r="O53" i="8"/>
  <c r="K55" i="8" l="1"/>
  <c r="K54" i="8"/>
  <c r="K53" i="8"/>
  <c r="U55" i="8"/>
  <c r="U53" i="8"/>
  <c r="Q55" i="8" l="1"/>
  <c r="Q53" i="8"/>
  <c r="M55" i="8"/>
  <c r="M54" i="8"/>
  <c r="M53" i="8"/>
  <c r="I55" i="8"/>
  <c r="I54" i="8"/>
  <c r="I53" i="8"/>
  <c r="G55" i="8"/>
  <c r="G54" i="8"/>
  <c r="G53" i="8"/>
  <c r="C55" i="8" l="1"/>
  <c r="C54" i="8"/>
  <c r="C53" i="8"/>
  <c r="S251" i="9"/>
  <c r="X248" i="9"/>
  <c r="S247" i="9"/>
  <c r="X243" i="9"/>
  <c r="S242" i="9"/>
  <c r="X239" i="9"/>
  <c r="S239" i="9"/>
  <c r="X236" i="9"/>
  <c r="S235" i="9"/>
  <c r="X231" i="9"/>
  <c r="X228" i="9"/>
  <c r="S228" i="9"/>
  <c r="X224" i="9"/>
  <c r="X218" i="9"/>
  <c r="X215" i="9"/>
  <c r="X213" i="9"/>
  <c r="S211" i="9"/>
  <c r="X207" i="9"/>
  <c r="S204" i="9"/>
  <c r="X200" i="9"/>
  <c r="S199" i="9"/>
  <c r="X196" i="9"/>
  <c r="X193" i="9"/>
  <c r="S190" i="9"/>
  <c r="X187" i="9"/>
  <c r="S186" i="9"/>
  <c r="X182" i="9"/>
  <c r="S181" i="9"/>
  <c r="X177" i="9"/>
  <c r="X173" i="9"/>
  <c r="X170" i="9"/>
  <c r="S169" i="9"/>
  <c r="X165" i="9"/>
  <c r="S163" i="9"/>
  <c r="X159" i="9"/>
  <c r="X155" i="9"/>
  <c r="X151" i="9"/>
  <c r="X147" i="9"/>
  <c r="X143" i="9"/>
  <c r="S142" i="9"/>
  <c r="X138" i="9"/>
  <c r="X135" i="9"/>
  <c r="X132" i="9"/>
  <c r="X122" i="9"/>
  <c r="X119" i="9"/>
  <c r="X115" i="9"/>
  <c r="X112" i="9"/>
  <c r="X108" i="9"/>
  <c r="X104" i="9"/>
  <c r="X101" i="9"/>
  <c r="X100" i="9"/>
  <c r="X98" i="9"/>
  <c r="X94" i="9"/>
  <c r="X91" i="9"/>
  <c r="X87" i="9"/>
  <c r="X84" i="9"/>
  <c r="X81" i="9"/>
  <c r="X78" i="9"/>
  <c r="X74" i="9"/>
  <c r="X70" i="9"/>
  <c r="X67" i="9"/>
  <c r="X63" i="9"/>
  <c r="X50" i="9"/>
  <c r="X47" i="9"/>
  <c r="X43" i="9"/>
  <c r="X40" i="9"/>
  <c r="X37" i="9"/>
  <c r="X34" i="9"/>
  <c r="X31" i="9"/>
  <c r="X29" i="9"/>
  <c r="X26" i="9"/>
  <c r="X22" i="9"/>
  <c r="X19" i="9"/>
  <c r="X16" i="9"/>
  <c r="X11" i="9"/>
  <c r="X8" i="9"/>
  <c r="X41" i="8" l="1"/>
</calcChain>
</file>

<file path=xl/comments1.xml><?xml version="1.0" encoding="utf-8"?>
<comments xmlns="http://schemas.openxmlformats.org/spreadsheetml/2006/main">
  <authors>
    <author>Geo-Admin</author>
  </authors>
  <commentList>
    <comment ref="C55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5ten Nachkommastelle, so genau wurde wenn überhaupt gemessen, also kann man von gleichen GP ausgehen</t>
        </r>
      </text>
    </comment>
    <comment ref="E55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5ten Nachkommastelle, so genau wurde wenn überhaupt gemessen, also kann man von gleichen GP ausgehen</t>
        </r>
      </text>
    </comment>
    <comment ref="G55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5ten Nachkommastelle, so genau wurde wenn überhaupt gemessen, also kann man von gleichen GP ausgehen</t>
        </r>
      </text>
    </comment>
    <comment ref="I55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5ten Nachkommastelle, so genau wurde wenn überhaupt gemessen, also kann man von gleichen GP ausgehen</t>
        </r>
      </text>
    </comment>
    <comment ref="K55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5ten Nachkommastelle, so genau wurde wenn überhaupt gemessen, also kann man von gleichen GP ausgehen</t>
        </r>
      </text>
    </comment>
    <comment ref="M55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5ten Nachkommastelle, so genau wurde wenn überhaupt gemessen, also kann man von gleichen GP ausgehen</t>
        </r>
      </text>
    </comment>
    <comment ref="O55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5ten Nachkommastelle, so genau wurde wenn überhaupt gemessen, also kann man von gleichen GP ausgehen</t>
        </r>
      </text>
    </comment>
    <comment ref="Q55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ziemlich groß</t>
        </r>
      </text>
    </comment>
    <comment ref="S55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deutlich kleiner, wenn die BO Proben raus sind</t>
        </r>
      </text>
    </comment>
    <comment ref="U55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ziemlich groß</t>
        </r>
      </text>
    </comment>
    <comment ref="W55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sehr klein, wenn die Fehl-Experimente rausgenommen werden
</t>
        </r>
      </text>
    </comment>
  </commentList>
</comments>
</file>

<file path=xl/comments2.xml><?xml version="1.0" encoding="utf-8"?>
<comments xmlns="http://schemas.openxmlformats.org/spreadsheetml/2006/main">
  <authors>
    <author>Geo-Admin</author>
  </authors>
  <commentList>
    <comment ref="C30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2ten Nachkommastelle, das ist schon sehr viel
</t>
        </r>
      </text>
    </comment>
    <comment ref="E30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2ten Nachkommastelle, das ist schon sehr viel
</t>
        </r>
      </text>
    </comment>
  </commentList>
</comments>
</file>

<file path=xl/comments3.xml><?xml version="1.0" encoding="utf-8"?>
<comments xmlns="http://schemas.openxmlformats.org/spreadsheetml/2006/main">
  <authors>
    <author>Geo-Admin</author>
  </authors>
  <commentList>
    <comment ref="C53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4ten Nachkommastelle, schon recht groß
</t>
        </r>
      </text>
    </comment>
    <comment ref="C60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4ten Nachkommastelle, schon recht groß
</t>
        </r>
      </text>
    </comment>
  </commentList>
</comments>
</file>

<file path=xl/comments4.xml><?xml version="1.0" encoding="utf-8"?>
<comments xmlns="http://schemas.openxmlformats.org/spreadsheetml/2006/main">
  <authors>
    <author>Geo-Admin</author>
  </authors>
  <commentList>
    <comment ref="C39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5ten Nachkommastelle, so genau wurde wenn überhaupt gemessen, also kann man von gleichen GP ausgehen</t>
        </r>
      </text>
    </comment>
    <comment ref="E39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5ten Nachkommastelle, so genau wurde wenn überhaupt gemessen, also kann man von gleichen GP ausgehen</t>
        </r>
      </text>
    </comment>
    <comment ref="G39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5ten Nachkommastelle, so genau wurde wenn überhaupt gemessen, also kann man von gleichen GP ausgehen</t>
        </r>
      </text>
    </comment>
    <comment ref="I39" authorId="0" shapeId="0">
      <text>
        <r>
          <rPr>
            <b/>
            <sz val="9"/>
            <color indexed="81"/>
            <rFont val="Segoe UI"/>
            <charset val="1"/>
          </rPr>
          <t>Geo-Admin:</t>
        </r>
        <r>
          <rPr>
            <sz val="9"/>
            <color indexed="81"/>
            <rFont val="Segoe UI"/>
            <charset val="1"/>
          </rPr>
          <t xml:space="preserve">
die Abweichung ist auf der 5ten Nachkommastelle, so genau wurde wenn überhaupt gemessen, also kann man von gleichen GP ausgehen</t>
        </r>
      </text>
    </comment>
  </commentList>
</comments>
</file>

<file path=xl/sharedStrings.xml><?xml version="1.0" encoding="utf-8"?>
<sst xmlns="http://schemas.openxmlformats.org/spreadsheetml/2006/main" count="6039" uniqueCount="407">
  <si>
    <t>&amp;</t>
  </si>
  <si>
    <t>\\</t>
  </si>
  <si>
    <t>\midrule</t>
  </si>
  <si>
    <t>1-$\rho$</t>
  </si>
  <si>
    <t>Sphalerit</t>
  </si>
  <si>
    <t>ZnSdis</t>
  </si>
  <si>
    <t>\texttt{GOF}</t>
  </si>
  <si>
    <t>\textbf{Probe}</t>
  </si>
  <si>
    <t>\textbf{Phase}</t>
  </si>
  <si>
    <t>\textbf{Anteil}</t>
  </si>
  <si>
    <t>a</t>
  </si>
  <si>
    <t>c</t>
  </si>
  <si>
    <t>\gls{wz-SF}</t>
  </si>
  <si>
    <t>Wz-2H</t>
  </si>
  <si>
    <t>b</t>
  </si>
  <si>
    <t>\multicolumn{3}{c}{\textbf{Gitterparameter}}</t>
  </si>
  <si>
    <t>\multicolumn{3}{c}{[nm]}</t>
  </si>
  <si>
    <t>\multicolumn{3}{c}{\textbf{Gesamtphasenanteil}}</t>
  </si>
  <si>
    <t>\textit{g} [\%]</t>
  </si>
  <si>
    <t>\texttt{ZnS(p)\_2}</t>
  </si>
  <si>
    <t>Bornitrid</t>
  </si>
  <si>
    <t>0,5408(2)</t>
  </si>
  <si>
    <t>0,2504(2)</t>
  </si>
  <si>
    <t>0,6654(2)</t>
  </si>
  <si>
    <t>ZnS(p)_2/3/4</t>
  </si>
  <si>
    <t>Wz</t>
  </si>
  <si>
    <t>\texttt{ZnS(p)\_3}</t>
  </si>
  <si>
    <t>0,54078(7)</t>
  </si>
  <si>
    <t>0,380(7)</t>
  </si>
  <si>
    <t>0,310(7)</t>
  </si>
  <si>
    <t>[Ma-\%] (\gls{gem})</t>
  </si>
  <si>
    <t>\multicolumn{3}{c}{[Ma-\%] (\gls{ber})}</t>
  </si>
  <si>
    <t>Bemerkung</t>
  </si>
  <si>
    <t>\texttt{ZnS(p)\_4.1}</t>
  </si>
  <si>
    <t>Blow Out</t>
  </si>
  <si>
    <t>0,5408(6)</t>
  </si>
  <si>
    <t>0,3823(4)</t>
  </si>
  <si>
    <t>0,3127(2)</t>
  </si>
  <si>
    <t>Überprüfung</t>
  </si>
  <si>
    <t>Graphit (3r)</t>
  </si>
  <si>
    <t>0,247(0)</t>
  </si>
  <si>
    <t>1,006(4)</t>
  </si>
  <si>
    <t>0,3776(4)</t>
  </si>
  <si>
    <t>0,6296(3)</t>
  </si>
  <si>
    <t>ok</t>
  </si>
  <si>
    <t>\texttt{ZnS(p)\_4.2}</t>
  </si>
  <si>
    <t>0,5407(8)</t>
  </si>
  <si>
    <t>0,3823(2)</t>
  </si>
  <si>
    <t>0,3125(3)</t>
  </si>
  <si>
    <t>\texttt{ZnS(p)\_4.3}</t>
  </si>
  <si>
    <t>0,5409(3)</t>
  </si>
  <si>
    <t>Wz-6H</t>
  </si>
  <si>
    <t>0,3826(5)</t>
  </si>
  <si>
    <t>0,3126(6)</t>
  </si>
  <si>
    <t>0,380(3)</t>
  </si>
  <si>
    <t>1,86(1)</t>
  </si>
  <si>
    <t>\texttt{ZnS(p)\_4.4}</t>
  </si>
  <si>
    <t>nicht geheizt, wahrscheinlich Kurzschluss</t>
  </si>
  <si>
    <t>0,54103(0)</t>
  </si>
  <si>
    <t>0,3816(8)</t>
  </si>
  <si>
    <t>0,311(6)</t>
  </si>
  <si>
    <t>0,381(8)</t>
  </si>
  <si>
    <t>1,88(7)</t>
  </si>
  <si>
    <t>\texttt{ZnS(p)\_4.5}</t>
  </si>
  <si>
    <t>0,54092(8)</t>
  </si>
  <si>
    <t>0,3819(4)</t>
  </si>
  <si>
    <t>0,316(0)</t>
  </si>
  <si>
    <t>\texttt{ZnS(p)\_4.6}</t>
  </si>
  <si>
    <t>nur 40% Heizleistung</t>
  </si>
  <si>
    <t>0,54093(8)</t>
  </si>
  <si>
    <t>\texttt{ZnS(p)\_4.7}</t>
  </si>
  <si>
    <t>0,54089(6)</t>
  </si>
  <si>
    <t>0,3820(2)</t>
  </si>
  <si>
    <t>\texttt{ZnS(p)\_4.8}</t>
  </si>
  <si>
    <t>0,54085(8)</t>
  </si>
  <si>
    <t>0,381(4)</t>
  </si>
  <si>
    <t>0,311(5)</t>
  </si>
  <si>
    <t>\texttt{ZnS(p)\_4.9}</t>
  </si>
  <si>
    <t>0,54087(6)</t>
  </si>
  <si>
    <t>0,399</t>
  </si>
  <si>
    <t>0,381(6)</t>
  </si>
  <si>
    <t>0,312(4)</t>
  </si>
  <si>
    <t>doppelter Blow out</t>
  </si>
  <si>
    <t>\texttt{ZnS(p)\_4.10}</t>
  </si>
  <si>
    <t>0,54085(6)</t>
  </si>
  <si>
    <t>0,355</t>
  </si>
  <si>
    <t>0,381(7)</t>
  </si>
  <si>
    <t>\texttt{ZnS(p)\_4.11}</t>
  </si>
  <si>
    <t>0,54088(5)</t>
  </si>
  <si>
    <t>0,384(8)</t>
  </si>
  <si>
    <t>S ($\alpha$)</t>
  </si>
  <si>
    <t>1,046(0)</t>
  </si>
  <si>
    <t>1,28(6)</t>
  </si>
  <si>
    <t>2,44(7)</t>
  </si>
  <si>
    <t>\texttt{ZnS(p)\_4.12}</t>
  </si>
  <si>
    <t>0,54071(0)</t>
  </si>
  <si>
    <t>0,571</t>
  </si>
  <si>
    <t>$ZnS_2$</t>
  </si>
  <si>
    <t>\texttt{ZnS(p)\_5.1}</t>
  </si>
  <si>
    <t>0,54100(6)</t>
  </si>
  <si>
    <t>0,3123(4)</t>
  </si>
  <si>
    <t>0,5955(0)</t>
  </si>
  <si>
    <t>\texttt{ZnS(p)\_5.2}</t>
  </si>
  <si>
    <t>0,54093(4)</t>
  </si>
  <si>
    <t>0,3816(6)</t>
  </si>
  <si>
    <t>\texttt{ZnS(p)\_5.3}</t>
  </si>
  <si>
    <t>0,54094(2)</t>
  </si>
  <si>
    <t>0,3818(1)</t>
  </si>
  <si>
    <t>0,3123(3)</t>
  </si>
  <si>
    <t>0,5955(1)</t>
  </si>
  <si>
    <t>bei 60 % Heizen Druckabfall auf 270 bar (1/2 des Gesamtdruckes) (verm. Ofen kollabiert)</t>
  </si>
  <si>
    <t>\texttt{ZnS(p)\_5.4}</t>
  </si>
  <si>
    <t>0,54083(4)</t>
  </si>
  <si>
    <t>0,3819(1)</t>
  </si>
  <si>
    <t>0,3123(9)</t>
  </si>
  <si>
    <t>0,5954(8)</t>
  </si>
  <si>
    <t>\texttt{ZnS(p)\_5.5}</t>
  </si>
  <si>
    <t>bei 60 % Heizen 30 bar Druckabfall (verm. Ofen kollabiert)</t>
  </si>
  <si>
    <t>0,54096(4)</t>
  </si>
  <si>
    <t>0,3817(1)</t>
  </si>
  <si>
    <t>0,3122(4)</t>
  </si>
  <si>
    <t>0,5955(3)</t>
  </si>
  <si>
    <t>\texttt{ZnS(p)\_5.6}</t>
  </si>
  <si>
    <t>Druckkalib, kein Heizen</t>
  </si>
  <si>
    <t>0,5409(7)</t>
  </si>
  <si>
    <t>0,381(2)</t>
  </si>
  <si>
    <t>0,629(6)</t>
  </si>
  <si>
    <t>\texttt{ZnS(p)\_5.7}</t>
  </si>
  <si>
    <t>0,54096(8)</t>
  </si>
  <si>
    <t>0,204</t>
  </si>
  <si>
    <t>0,3818(0)</t>
  </si>
  <si>
    <t>0,3120(8)</t>
  </si>
  <si>
    <t>\texttt{ZnS(p)\_5.8}</t>
  </si>
  <si>
    <t>0,5408(7)</t>
  </si>
  <si>
    <t>0,628(9)</t>
  </si>
  <si>
    <t>\texttt{ZnS(p)\_5.9}</t>
  </si>
  <si>
    <t>0,54093(1)</t>
  </si>
  <si>
    <t>0,3818(4)</t>
  </si>
  <si>
    <t>0,3123(6)</t>
  </si>
  <si>
    <t>\texttt{ZnS(p)\_5.10}</t>
  </si>
  <si>
    <t>0,5408(9)</t>
  </si>
  <si>
    <t>0,380(8)</t>
  </si>
  <si>
    <t>0,628(6)</t>
  </si>
  <si>
    <t>\texttt{ZnS(p)\_5.11}</t>
  </si>
  <si>
    <t>0,54087(5)</t>
  </si>
  <si>
    <t>0,310(0)</t>
  </si>
  <si>
    <t>0,5954(5)</t>
  </si>
  <si>
    <t>überwiegend neue Platten (außer 5.8 / 5.10 und 6.8)</t>
  </si>
  <si>
    <t>ZnS(p)_5/6</t>
  </si>
  <si>
    <t>\texttt{ZnS(p)\_6.1}</t>
  </si>
  <si>
    <t>Blow Out, Temp-Kalib-Versuch</t>
  </si>
  <si>
    <t>0,5408(1)</t>
  </si>
  <si>
    <t>0,828</t>
  </si>
  <si>
    <t>0,3823(0)</t>
  </si>
  <si>
    <t>0,3124(3)</t>
  </si>
  <si>
    <t>Blow Out, Temp-Kalib-Versuch, kein Sphalerit enthalten sonder nur ZnSdis</t>
  </si>
  <si>
    <t>\texttt{ZnS(p)\_6.2}</t>
  </si>
  <si>
    <t>0,3130(0)</t>
  </si>
  <si>
    <t>0,3826(7)</t>
  </si>
  <si>
    <t>\texttt{ZnS(p)\_6.3}</t>
  </si>
  <si>
    <t>Temp-Kalib</t>
  </si>
  <si>
    <t>0,54098(6)</t>
  </si>
  <si>
    <t>0,3820(0)</t>
  </si>
  <si>
    <t>0,5954(7)</t>
  </si>
  <si>
    <t>\texttt{ZnS(p)\_6.4}</t>
  </si>
  <si>
    <t>0,54088(0)</t>
  </si>
  <si>
    <t>0,384(7)</t>
  </si>
  <si>
    <t>0,312(3)</t>
  </si>
  <si>
    <t>\texttt{ZnS(p)\_6.5}</t>
  </si>
  <si>
    <t>0,54100(5)</t>
  </si>
  <si>
    <t>0,3122(2)</t>
  </si>
  <si>
    <t>0,5955(8)</t>
  </si>
  <si>
    <t>\texttt{ZnS(p)\_6.6}</t>
  </si>
  <si>
    <t>0,54108(0)</t>
  </si>
  <si>
    <t>0,205</t>
  </si>
  <si>
    <t>0,3820(1)</t>
  </si>
  <si>
    <t>0,3123(8)</t>
  </si>
  <si>
    <t>\texttt{ZnS(p)\_6.7}</t>
  </si>
  <si>
    <t>\texttt{ZnS(p)\_6.8}</t>
  </si>
  <si>
    <t>0,5407(6)</t>
  </si>
  <si>
    <t>0,3824(3)</t>
  </si>
  <si>
    <t>0,3125(4)</t>
  </si>
  <si>
    <t>0,379(6)</t>
  </si>
  <si>
    <t>0,623(8)</t>
  </si>
  <si>
    <t>0,54112(9)</t>
  </si>
  <si>
    <t>0,228</t>
  </si>
  <si>
    <t>0,3822(1)</t>
  </si>
  <si>
    <t>0,3124(1)</t>
  </si>
  <si>
    <t>ZnS(p_In)</t>
  </si>
  <si>
    <t>Indiumdotierung von 0,01 bis 0,1 Ma-%</t>
  </si>
  <si>
    <t>\texttt{ZnS(p\_In100)\_1.1}</t>
  </si>
  <si>
    <t>0,5409(1)</t>
  </si>
  <si>
    <t>0,381(9)</t>
  </si>
  <si>
    <t>\texttt{ZnS(p\_In250)\_1}</t>
  </si>
  <si>
    <t>\texttt{ZnS(p\_In250)\_2}</t>
  </si>
  <si>
    <t>0,54092(2)</t>
  </si>
  <si>
    <t>0,382(3)</t>
  </si>
  <si>
    <t>\texttt{ZnS(p\_In500)\_1.1}</t>
  </si>
  <si>
    <t>0,5406(8)</t>
  </si>
  <si>
    <t>0,381(5)</t>
  </si>
  <si>
    <t>0,627(0)</t>
  </si>
  <si>
    <t>0,382(7)</t>
  </si>
  <si>
    <t>1,864(9)</t>
  </si>
  <si>
    <t>0,3126(8)</t>
  </si>
  <si>
    <t>\texttt{ZnS(p\_In500)\_1.2}</t>
  </si>
  <si>
    <t>\texttt{ZnS(p\_In500)\_1.3}</t>
  </si>
  <si>
    <t>\texttt{ZnS(p\_In500)\_1.4}</t>
  </si>
  <si>
    <t>\texttt{ZnS(p\_In500)\_1.5}</t>
  </si>
  <si>
    <t>0,541033(2)</t>
  </si>
  <si>
    <t>0,3821(0)</t>
  </si>
  <si>
    <t>0,3126(1)</t>
  </si>
  <si>
    <t>1,86(8)</t>
  </si>
  <si>
    <t>0,540983(0)</t>
  </si>
  <si>
    <t>0,3822(4)</t>
  </si>
  <si>
    <t>0,3127(1)</t>
  </si>
  <si>
    <t>1,86(9)</t>
  </si>
  <si>
    <t>0,541024(8)</t>
  </si>
  <si>
    <t>0,3816(2)</t>
  </si>
  <si>
    <t>0,312(5)</t>
  </si>
  <si>
    <t>1,87(3)</t>
  </si>
  <si>
    <t>0,540939(9)</t>
  </si>
  <si>
    <t>0,3816(1)</t>
  </si>
  <si>
    <t>ZnO</t>
  </si>
  <si>
    <t>\texttt{ZnS(p\_In500)\_1.6}</t>
  </si>
  <si>
    <t>0,540923(7)</t>
  </si>
  <si>
    <t>0,3821(1)</t>
  </si>
  <si>
    <t>0,3119(5)</t>
  </si>
  <si>
    <t>0,382(4)</t>
  </si>
  <si>
    <t>0,626(3)</t>
  </si>
  <si>
    <t>0,325(4)</t>
  </si>
  <si>
    <t>0,524(1)</t>
  </si>
  <si>
    <t>\texttt{ZnS(p\_In500)\_1.7}</t>
  </si>
  <si>
    <t>0,541096(9)</t>
  </si>
  <si>
    <t>0,3126(4)</t>
  </si>
  <si>
    <t>0,3820(4)</t>
  </si>
  <si>
    <t>1,873(6)</t>
  </si>
  <si>
    <t>0,628(1)</t>
  </si>
  <si>
    <t>\texttt{ZnS(p\_In500)\_1.8}</t>
  </si>
  <si>
    <t>0,540933(0)</t>
  </si>
  <si>
    <t>\texttt{ZnS(p\_In500)\_2.1}</t>
  </si>
  <si>
    <t>Blow Out-Platte kaputt</t>
  </si>
  <si>
    <t>0,5408(8)</t>
  </si>
  <si>
    <t>0,3825(5)</t>
  </si>
  <si>
    <t>0,3126(9)</t>
  </si>
  <si>
    <t>0,378(9)</t>
  </si>
  <si>
    <t>\texttt{ZnS(p\_In500)\_2.2}</t>
  </si>
  <si>
    <t>\texttt{ZnS(p\_In500)\_2.3}</t>
  </si>
  <si>
    <t>Wz-4H</t>
  </si>
  <si>
    <t>ok, kaputte Platte mit Ni gestopft</t>
  </si>
  <si>
    <t>Blow Out oder Blong, kaputte Platte mit Ni gestopft</t>
  </si>
  <si>
    <t>0,540946(5)</t>
  </si>
  <si>
    <t>0,3818(7)</t>
  </si>
  <si>
    <t>0,3123(0)</t>
  </si>
  <si>
    <t>0,382(1)</t>
  </si>
  <si>
    <t>1,867(2)</t>
  </si>
  <si>
    <t>0,3819(8)</t>
  </si>
  <si>
    <t>0,625(3)</t>
  </si>
  <si>
    <t>0,541018(1)</t>
  </si>
  <si>
    <t>0,3821(5)</t>
  </si>
  <si>
    <t>0,3119(3)</t>
  </si>
  <si>
    <t>0,627(7)</t>
  </si>
  <si>
    <t>1,249(4)</t>
  </si>
  <si>
    <t>\texttt{ZnS(p\_In500)\_2.4}</t>
  </si>
  <si>
    <t>0,540988(8)</t>
  </si>
  <si>
    <t>0,3119(0)</t>
  </si>
  <si>
    <t>0,382(6)</t>
  </si>
  <si>
    <t>0,6259(0)</t>
  </si>
  <si>
    <t>1,875(9)</t>
  </si>
  <si>
    <t>0,326(2)</t>
  </si>
  <si>
    <t>0,518(9)</t>
  </si>
  <si>
    <t>0,573(4)</t>
  </si>
  <si>
    <t>0,497(2)</t>
  </si>
  <si>
    <t>0,795(9)</t>
  </si>
  <si>
    <t>\texttt{ZnS(p\_In1000)\_1.1}</t>
  </si>
  <si>
    <t>0,540970(0)</t>
  </si>
  <si>
    <t>0,625(6)</t>
  </si>
  <si>
    <t>\texttt{ZnS(p\_In1000)\_1.2}</t>
  </si>
  <si>
    <t xml:space="preserve">0,540793(9) </t>
  </si>
  <si>
    <t>0,3122(7)</t>
  </si>
  <si>
    <t>0,385(0)</t>
  </si>
  <si>
    <t>1,887(6)</t>
  </si>
  <si>
    <t>$CaCO_3$ (Aragonit)</t>
  </si>
  <si>
    <t>\texttt{ZnS(p\_In1000)\_1.3}</t>
  </si>
  <si>
    <t>Blow Out (Massiv)</t>
  </si>
  <si>
    <t>$CaCO_3$ (Calcit)</t>
  </si>
  <si>
    <t>$ZrO_2$</t>
  </si>
  <si>
    <t>0,539(4)</t>
  </si>
  <si>
    <t>0,3129(1)</t>
  </si>
  <si>
    <t>0,3822(2)</t>
  </si>
  <si>
    <t>0,6259(9)</t>
  </si>
  <si>
    <t>0,4989(2)</t>
  </si>
  <si>
    <t>1,707(2)</t>
  </si>
  <si>
    <t>0,5152(2)</t>
  </si>
  <si>
    <t>0,5207(2)</t>
  </si>
  <si>
    <t>0,5318(7)</t>
  </si>
  <si>
    <t>0,24(8)</t>
  </si>
  <si>
    <t>1,0105(6)</t>
  </si>
  <si>
    <t>\texttt{ZnS(p\_In1000)\_1.4}</t>
  </si>
  <si>
    <t>0,3817(4)</t>
  </si>
  <si>
    <t>0,3124(9)</t>
  </si>
  <si>
    <t>0,624(6)</t>
  </si>
  <si>
    <t>0,5741(5)</t>
  </si>
  <si>
    <t>0,4962(9)</t>
  </si>
  <si>
    <t>0,7964(0)</t>
  </si>
  <si>
    <t>0,2449(5)</t>
  </si>
  <si>
    <t>1,0060(2)</t>
  </si>
  <si>
    <t>\texttt{ZnS(p\_In1000)\_1.5}</t>
  </si>
  <si>
    <t>0,541117(6)</t>
  </si>
  <si>
    <t>0,3822(5)</t>
  </si>
  <si>
    <t>0,3123(5)</t>
  </si>
  <si>
    <t>\texttt{ZnS(p\_In1000)\_1.6}</t>
  </si>
  <si>
    <t>0,541013(4)</t>
  </si>
  <si>
    <t>0,3825(3)</t>
  </si>
  <si>
    <t>0,3123(7)</t>
  </si>
  <si>
    <t>\texttt{ZnS(p\_In1000)\_1.7}</t>
  </si>
  <si>
    <t>ok (metallischer Peng bei 410 bar) --&gt; Kam es zur Dekomprimierung? D.h. wurde kein ausreichender Druck aufgebaut?</t>
  </si>
  <si>
    <t xml:space="preserve">$ZnO$ </t>
  </si>
  <si>
    <t>0,540840(7)</t>
  </si>
  <si>
    <t>0,38172(9)</t>
  </si>
  <si>
    <t>0,375(7)</t>
  </si>
  <si>
    <t>0,618(9)</t>
  </si>
  <si>
    <t>0,326(3)</t>
  </si>
  <si>
    <t>0,520(3)</t>
  </si>
  <si>
    <t>0,2478(7)</t>
  </si>
  <si>
    <t>1,019(0)</t>
  </si>
  <si>
    <t>\texttt{ZnS(p\_In1000)\_1.8}</t>
  </si>
  <si>
    <t>BO - kein Heizen da Abbruch bei 163 bar</t>
  </si>
  <si>
    <t>0,54085(4)</t>
  </si>
  <si>
    <t>0,38245(7)</t>
  </si>
  <si>
    <t>0,3126(0)</t>
  </si>
  <si>
    <t>0,629(0)</t>
  </si>
  <si>
    <t>\texttt{ZnS(p\_In1000)\_1.9}</t>
  </si>
  <si>
    <t>0,540973(7)</t>
  </si>
  <si>
    <t>0,38188(8)</t>
  </si>
  <si>
    <t>\texttt{ZnS(p\_In1000)\_1.10}</t>
  </si>
  <si>
    <t>(peng bei 180 bar), Versuch zuende geführt, extrem hohe Plattentemp (100 °C)</t>
  </si>
  <si>
    <t>0,540895(3)</t>
  </si>
  <si>
    <t>0,3820(6)</t>
  </si>
  <si>
    <t>0,31249(7)</t>
  </si>
  <si>
    <t>0,624(5)</t>
  </si>
  <si>
    <t>\texttt{ZnS(p\_In1000)\_2.1}</t>
  </si>
  <si>
    <t>\texttt{ZnS(p\_In1000)\_2.2}</t>
  </si>
  <si>
    <t>0,541017(6)</t>
  </si>
  <si>
    <t>0,38216(4)</t>
  </si>
  <si>
    <t>0,382(2)</t>
  </si>
  <si>
    <t>0,625(9)</t>
  </si>
  <si>
    <t>0,541006(8)</t>
  </si>
  <si>
    <t>0,3821(7)</t>
  </si>
  <si>
    <t>0,3123(2)</t>
  </si>
  <si>
    <t>0,627(3)</t>
  </si>
  <si>
    <t>1,247(7)</t>
  </si>
  <si>
    <t>\texttt{ZnS(p\_In50T)}</t>
  </si>
  <si>
    <t>$In_2S_3$</t>
  </si>
  <si>
    <t>\texttt{ZnS(p\_In100T)}</t>
  </si>
  <si>
    <t>0,383(4)</t>
  </si>
  <si>
    <t>0,626(4)</t>
  </si>
  <si>
    <t>0,3821(6)</t>
  </si>
  <si>
    <t>0,38274(5)</t>
  </si>
  <si>
    <t>0,626(2)</t>
  </si>
  <si>
    <t>\gls{sp-ZnS}</t>
  </si>
  <si>
    <t>$CaCO_3$ (Arg)</t>
  </si>
  <si>
    <t>Einige Berechnungen</t>
  </si>
  <si>
    <t>Mittelwert</t>
  </si>
  <si>
    <t>Varianz</t>
  </si>
  <si>
    <t>Standardabweichung</t>
  </si>
  <si>
    <t>alle GP</t>
  </si>
  <si>
    <t>nur ZnS(p)_4.x</t>
  </si>
  <si>
    <t>nur ZnS(p)_6.x</t>
  </si>
  <si>
    <t xml:space="preserve"> ZnS(p)_4/3/2</t>
  </si>
  <si>
    <t>nur ZnS(p)_5.x</t>
  </si>
  <si>
    <t>ZnS(p)_5/6.x</t>
  </si>
  <si>
    <t>nur ZnS(p)_4.x (ohne 1,2,3,6)</t>
  </si>
  <si>
    <t>nur ZnS(p)_5.x (ohne 6,7 und 10)</t>
  </si>
  <si>
    <t>nur ZnS(p)_6.x (ohne 1 und 2)</t>
  </si>
  <si>
    <t>ZnS(p)_5/6.x (ohne 5-6,7,10 und 6-1,2)</t>
  </si>
  <si>
    <t>alle funktionierenden GP</t>
  </si>
  <si>
    <t>alle GP_ZnS2</t>
  </si>
  <si>
    <t>Gitterparameter a</t>
  </si>
  <si>
    <t>Gitterparameter c</t>
  </si>
  <si>
    <t>GP real (2*c)</t>
  </si>
  <si>
    <t>nur ZnS(p_In500)_1.x</t>
  </si>
  <si>
    <t>nur ZnS(p_In1000)_1.x</t>
  </si>
  <si>
    <t>Mittelwert aller g (funkt. Proben)</t>
  </si>
  <si>
    <t>sp-ZnS Mittelwert In500</t>
  </si>
  <si>
    <t>sp-ZnS Mittelwert In1000</t>
  </si>
  <si>
    <t>1,87(7)</t>
  </si>
  <si>
    <t>nur ZnS(p_In500)_x</t>
  </si>
  <si>
    <t>nur ZnS(p_In1000)_x</t>
  </si>
  <si>
    <t>GP-a</t>
  </si>
  <si>
    <t>GP-c</t>
  </si>
  <si>
    <t>2c</t>
  </si>
  <si>
    <t>wz-SF</t>
  </si>
  <si>
    <t>wz-SF_MW
_alle funktionierend</t>
  </si>
  <si>
    <t>wz-SF_MW
_In250</t>
  </si>
  <si>
    <t>wz-SF_MW
_In500</t>
  </si>
  <si>
    <t>wz-SF_MW
_In1000</t>
  </si>
  <si>
    <t>0,5413(2)</t>
  </si>
  <si>
    <t>0,3823(9)</t>
  </si>
  <si>
    <t>0,3128(8)</t>
  </si>
  <si>
    <t>0,383(0)</t>
  </si>
  <si>
    <t>0,749(5)</t>
  </si>
  <si>
    <t>0,751(7)</t>
  </si>
  <si>
    <t>3,24(4)</t>
  </si>
  <si>
    <t>3,25(8)</t>
  </si>
  <si>
    <t>0,3131(2)</t>
  </si>
  <si>
    <t>0,3827(5)</t>
  </si>
  <si>
    <t>In-Gehalt Ma-%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</si>
</sst>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0000"/>
    <numFmt numFmtId="166" formatCode="0.000000000"/>
    <numFmt numFmtId="167" formatCode="0.0000000000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Font="1" applyAlignment="1">
      <alignment vertical="top"/>
    </xf>
    <xf numFmtId="0" fontId="1" fillId="0" borderId="0" xfId="1" applyAlignment="1">
      <alignment vertical="top"/>
    </xf>
    <xf numFmtId="2" fontId="0" fillId="0" borderId="0" xfId="0" applyNumberFormat="1"/>
    <xf numFmtId="49" fontId="0" fillId="0" borderId="0" xfId="0" applyNumberFormat="1" applyFont="1" applyAlignment="1">
      <alignment vertical="top"/>
    </xf>
    <xf numFmtId="2" fontId="0" fillId="0" borderId="0" xfId="0" applyNumberFormat="1" applyFont="1" applyAlignment="1">
      <alignment vertical="top"/>
    </xf>
    <xf numFmtId="0" fontId="0" fillId="0" borderId="0" xfId="0" applyFill="1" applyBorder="1"/>
    <xf numFmtId="0" fontId="0" fillId="0" borderId="0" xfId="0" applyBorder="1"/>
    <xf numFmtId="164" fontId="0" fillId="0" borderId="0" xfId="0" applyNumberFormat="1"/>
    <xf numFmtId="1" fontId="0" fillId="0" borderId="0" xfId="0" applyNumberFormat="1"/>
    <xf numFmtId="1" fontId="0" fillId="0" borderId="0" xfId="0" applyNumberFormat="1" applyFill="1" applyBorder="1"/>
    <xf numFmtId="1" fontId="0" fillId="0" borderId="0" xfId="0" applyNumberFormat="1" applyBorder="1"/>
    <xf numFmtId="2" fontId="0" fillId="0" borderId="0" xfId="0" applyNumberFormat="1" applyBorder="1"/>
    <xf numFmtId="0" fontId="1" fillId="0" borderId="0" xfId="1" applyBorder="1"/>
    <xf numFmtId="0" fontId="0" fillId="0" borderId="0" xfId="0" applyFont="1" applyBorder="1" applyAlignment="1">
      <alignment vertical="top"/>
    </xf>
    <xf numFmtId="49" fontId="0" fillId="0" borderId="0" xfId="0" applyNumberFormat="1" applyFont="1" applyBorder="1" applyAlignment="1">
      <alignment vertical="top"/>
    </xf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/>
    <xf numFmtId="0" fontId="1" fillId="0" borderId="1" xfId="1" applyBorder="1"/>
    <xf numFmtId="0" fontId="0" fillId="0" borderId="1" xfId="0" applyFont="1" applyBorder="1" applyAlignment="1">
      <alignment vertical="top"/>
    </xf>
    <xf numFmtId="0" fontId="0" fillId="0" borderId="2" xfId="0" applyBorder="1"/>
    <xf numFmtId="0" fontId="0" fillId="0" borderId="2" xfId="0" applyFont="1" applyBorder="1" applyAlignment="1">
      <alignment vertical="top"/>
    </xf>
    <xf numFmtId="1" fontId="0" fillId="0" borderId="2" xfId="0" applyNumberFormat="1" applyBorder="1"/>
    <xf numFmtId="2" fontId="0" fillId="0" borderId="2" xfId="0" applyNumberFormat="1" applyBorder="1"/>
    <xf numFmtId="49" fontId="0" fillId="0" borderId="2" xfId="0" applyNumberFormat="1" applyFont="1" applyBorder="1" applyAlignment="1">
      <alignment vertical="top"/>
    </xf>
    <xf numFmtId="0" fontId="1" fillId="0" borderId="2" xfId="1" applyBorder="1"/>
    <xf numFmtId="0" fontId="2" fillId="2" borderId="0" xfId="0" applyFont="1" applyFill="1"/>
    <xf numFmtId="0" fontId="0" fillId="2" borderId="0" xfId="0" applyFill="1"/>
    <xf numFmtId="2" fontId="0" fillId="2" borderId="0" xfId="0" applyNumberFormat="1" applyFill="1"/>
    <xf numFmtId="164" fontId="0" fillId="2" borderId="0" xfId="0" applyNumberFormat="1" applyFill="1"/>
    <xf numFmtId="1" fontId="0" fillId="0" borderId="2" xfId="0" applyNumberFormat="1" applyFill="1" applyBorder="1"/>
    <xf numFmtId="0" fontId="0" fillId="0" borderId="2" xfId="0" applyFill="1" applyBorder="1"/>
    <xf numFmtId="0" fontId="3" fillId="0" borderId="2" xfId="0" applyFont="1" applyBorder="1"/>
    <xf numFmtId="0" fontId="0" fillId="0" borderId="3" xfId="0" applyBorder="1"/>
    <xf numFmtId="0" fontId="0" fillId="0" borderId="3" xfId="0" applyFill="1" applyBorder="1"/>
    <xf numFmtId="1" fontId="0" fillId="0" borderId="3" xfId="0" applyNumberFormat="1" applyFill="1" applyBorder="1"/>
    <xf numFmtId="0" fontId="0" fillId="0" borderId="3" xfId="0" applyFont="1" applyBorder="1" applyAlignment="1">
      <alignment vertical="top"/>
    </xf>
    <xf numFmtId="2" fontId="0" fillId="0" borderId="3" xfId="0" applyNumberFormat="1" applyBorder="1"/>
    <xf numFmtId="1" fontId="0" fillId="0" borderId="3" xfId="0" applyNumberFormat="1" applyBorder="1"/>
    <xf numFmtId="0" fontId="1" fillId="0" borderId="3" xfId="1" applyBorder="1"/>
    <xf numFmtId="0" fontId="4" fillId="0" borderId="2" xfId="0" applyFon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3" borderId="2" xfId="0" applyFill="1" applyBorder="1"/>
    <xf numFmtId="0" fontId="0" fillId="3" borderId="0" xfId="0" applyFill="1" applyBorder="1"/>
    <xf numFmtId="0" fontId="0" fillId="2" borderId="2" xfId="0" applyFill="1" applyBorder="1"/>
    <xf numFmtId="0" fontId="0" fillId="2" borderId="0" xfId="0" applyFill="1" applyBorder="1"/>
    <xf numFmtId="0" fontId="7" fillId="4" borderId="0" xfId="0" applyFont="1" applyFill="1"/>
    <xf numFmtId="0" fontId="0" fillId="3" borderId="4" xfId="0" applyFill="1" applyBorder="1"/>
    <xf numFmtId="1" fontId="0" fillId="0" borderId="1" xfId="0" applyNumberFormat="1" applyFill="1" applyBorder="1"/>
    <xf numFmtId="0" fontId="0" fillId="0" borderId="1" xfId="0" applyFill="1" applyBorder="1"/>
    <xf numFmtId="0" fontId="0" fillId="0" borderId="4" xfId="0" applyBorder="1"/>
    <xf numFmtId="1" fontId="0" fillId="0" borderId="4" xfId="0" applyNumberFormat="1" applyFill="1" applyBorder="1"/>
    <xf numFmtId="0" fontId="0" fillId="0" borderId="4" xfId="0" applyFont="1" applyBorder="1" applyAlignment="1">
      <alignment vertical="top"/>
    </xf>
    <xf numFmtId="0" fontId="0" fillId="0" borderId="4" xfId="0" applyFill="1" applyBorder="1"/>
    <xf numFmtId="0" fontId="0" fillId="3" borderId="1" xfId="0" applyFill="1" applyBorder="1"/>
    <xf numFmtId="0" fontId="8" fillId="5" borderId="0" xfId="0" applyFont="1" applyFill="1"/>
    <xf numFmtId="0" fontId="0" fillId="0" borderId="0" xfId="0" applyAlignment="1">
      <alignment wrapText="1"/>
    </xf>
    <xf numFmtId="164" fontId="0" fillId="2" borderId="0" xfId="0" applyNumberFormat="1" applyFill="1" applyBorder="1"/>
    <xf numFmtId="0" fontId="1" fillId="0" borderId="0" xfId="1" applyBorder="1" applyAlignment="1">
      <alignment vertical="top"/>
    </xf>
    <xf numFmtId="0" fontId="3" fillId="0" borderId="0" xfId="0" applyFont="1" applyBorder="1"/>
    <xf numFmtId="0" fontId="4" fillId="0" borderId="0" xfId="0" applyFont="1" applyBorder="1"/>
    <xf numFmtId="164" fontId="0" fillId="0" borderId="0" xfId="0" applyNumberFormat="1" applyBorder="1"/>
    <xf numFmtId="0" fontId="0" fillId="0" borderId="5" xfId="0" applyBorder="1"/>
    <xf numFmtId="0" fontId="0" fillId="0" borderId="6" xfId="0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ZnS(p)_Sphalerit_GP_alle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4246744314923715E-2"/>
          <c:y val="0.16301133705117304"/>
          <c:w val="0.95678702206679467"/>
          <c:h val="0.79191156292622189"/>
        </c:manualLayout>
      </c:layout>
      <c:scatterChart>
        <c:scatterStyle val="lineMarker"/>
        <c:varyColors val="0"/>
        <c:ser>
          <c:idx val="0"/>
          <c:order val="0"/>
          <c:tx>
            <c:v>ZnS(p)_Sphalerit_GP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('XRD-ZnS(p)_SP_GPvergleich'!$A$6:$A$19,'XRD-ZnS(p)_SP_GPvergleich'!$A$29:$A$47)</c:f>
              <c:strCache>
                <c:ptCount val="33"/>
                <c:pt idx="0">
                  <c:v>\texttt{ZnS(p)\_2}</c:v>
                </c:pt>
                <c:pt idx="1">
                  <c:v>\texttt{ZnS(p)\_3}</c:v>
                </c:pt>
                <c:pt idx="2">
                  <c:v>\texttt{ZnS(p)\_4.1}</c:v>
                </c:pt>
                <c:pt idx="3">
                  <c:v>\texttt{ZnS(p)\_4.2}</c:v>
                </c:pt>
                <c:pt idx="4">
                  <c:v>\texttt{ZnS(p)\_4.3}</c:v>
                </c:pt>
                <c:pt idx="5">
                  <c:v>\texttt{ZnS(p)\_4.4}</c:v>
                </c:pt>
                <c:pt idx="6">
                  <c:v>\texttt{ZnS(p)\_4.5}</c:v>
                </c:pt>
                <c:pt idx="7">
                  <c:v>\texttt{ZnS(p)\_4.6}</c:v>
                </c:pt>
                <c:pt idx="8">
                  <c:v>\texttt{ZnS(p)\_4.7}</c:v>
                </c:pt>
                <c:pt idx="9">
                  <c:v>\texttt{ZnS(p)\_4.8}</c:v>
                </c:pt>
                <c:pt idx="10">
                  <c:v>\texttt{ZnS(p)\_4.9}</c:v>
                </c:pt>
                <c:pt idx="11">
                  <c:v>\texttt{ZnS(p)\_4.10}</c:v>
                </c:pt>
                <c:pt idx="12">
                  <c:v>\texttt{ZnS(p)\_4.11}</c:v>
                </c:pt>
                <c:pt idx="13">
                  <c:v>\texttt{ZnS(p)\_4.12}</c:v>
                </c:pt>
                <c:pt idx="14">
                  <c:v>\texttt{ZnS(p)\_5.1}</c:v>
                </c:pt>
                <c:pt idx="15">
                  <c:v>\texttt{ZnS(p)\_5.2}</c:v>
                </c:pt>
                <c:pt idx="16">
                  <c:v>\texttt{ZnS(p)\_5.3}</c:v>
                </c:pt>
                <c:pt idx="17">
                  <c:v>\texttt{ZnS(p)\_5.4}</c:v>
                </c:pt>
                <c:pt idx="18">
                  <c:v>\texttt{ZnS(p)\_5.5}</c:v>
                </c:pt>
                <c:pt idx="19">
                  <c:v>\texttt{ZnS(p)\_5.6}</c:v>
                </c:pt>
                <c:pt idx="20">
                  <c:v>\texttt{ZnS(p)\_5.7}</c:v>
                </c:pt>
                <c:pt idx="21">
                  <c:v>\texttt{ZnS(p)\_5.8}</c:v>
                </c:pt>
                <c:pt idx="22">
                  <c:v>\texttt{ZnS(p)\_5.9}</c:v>
                </c:pt>
                <c:pt idx="23">
                  <c:v>\texttt{ZnS(p)\_5.10}</c:v>
                </c:pt>
                <c:pt idx="24">
                  <c:v>\texttt{ZnS(p)\_5.11}</c:v>
                </c:pt>
                <c:pt idx="25">
                  <c:v>\texttt{ZnS(p)\_6.1}</c:v>
                </c:pt>
                <c:pt idx="26">
                  <c:v>\texttt{ZnS(p)\_6.2}</c:v>
                </c:pt>
                <c:pt idx="27">
                  <c:v>\texttt{ZnS(p)\_6.3}</c:v>
                </c:pt>
                <c:pt idx="28">
                  <c:v>\texttt{ZnS(p)\_6.4}</c:v>
                </c:pt>
                <c:pt idx="29">
                  <c:v>\texttt{ZnS(p)\_6.5}</c:v>
                </c:pt>
                <c:pt idx="30">
                  <c:v>\texttt{ZnS(p)\_6.6}</c:v>
                </c:pt>
                <c:pt idx="31">
                  <c:v>\texttt{ZnS(p)\_6.7}</c:v>
                </c:pt>
                <c:pt idx="32">
                  <c:v>\texttt{ZnS(p)\_6.8}</c:v>
                </c:pt>
              </c:strCache>
            </c:strRef>
          </c:xVal>
          <c:yVal>
            <c:numRef>
              <c:f>('XRD-ZnS(p)_SP_GPvergleich'!$G$6:$G$19,'XRD-ZnS(p)_SP_GPvergleich'!$G$29:$G$47)</c:f>
              <c:numCache>
                <c:formatCode>General</c:formatCode>
                <c:ptCount val="33"/>
                <c:pt idx="0">
                  <c:v>0.54081999999999997</c:v>
                </c:pt>
                <c:pt idx="1">
                  <c:v>0.54078700000000002</c:v>
                </c:pt>
                <c:pt idx="2">
                  <c:v>0.54086000000000001</c:v>
                </c:pt>
                <c:pt idx="3">
                  <c:v>0.54078000000000004</c:v>
                </c:pt>
                <c:pt idx="4">
                  <c:v>0.54093000000000002</c:v>
                </c:pt>
                <c:pt idx="5">
                  <c:v>0.54103000000000001</c:v>
                </c:pt>
                <c:pt idx="6">
                  <c:v>0.54092799999999996</c:v>
                </c:pt>
                <c:pt idx="7">
                  <c:v>0.54093800000000003</c:v>
                </c:pt>
                <c:pt idx="8">
                  <c:v>0.54089600000000004</c:v>
                </c:pt>
                <c:pt idx="9">
                  <c:v>0.54085799999999995</c:v>
                </c:pt>
                <c:pt idx="10">
                  <c:v>0.54087600000000002</c:v>
                </c:pt>
                <c:pt idx="11">
                  <c:v>0.540856</c:v>
                </c:pt>
                <c:pt idx="12">
                  <c:v>0.54088499999999995</c:v>
                </c:pt>
                <c:pt idx="13">
                  <c:v>0.54071000000000002</c:v>
                </c:pt>
                <c:pt idx="14">
                  <c:v>0.54100599999999999</c:v>
                </c:pt>
                <c:pt idx="15">
                  <c:v>0.54093400000000003</c:v>
                </c:pt>
                <c:pt idx="16">
                  <c:v>0.54094200000000003</c:v>
                </c:pt>
                <c:pt idx="17">
                  <c:v>0.54083400000000004</c:v>
                </c:pt>
                <c:pt idx="18">
                  <c:v>0.540964</c:v>
                </c:pt>
                <c:pt idx="19">
                  <c:v>0.54096999999999995</c:v>
                </c:pt>
                <c:pt idx="20">
                  <c:v>0.540968</c:v>
                </c:pt>
                <c:pt idx="21">
                  <c:v>0.54086999999999996</c:v>
                </c:pt>
                <c:pt idx="22">
                  <c:v>0.54093100000000005</c:v>
                </c:pt>
                <c:pt idx="23">
                  <c:v>0.54088999999999998</c:v>
                </c:pt>
                <c:pt idx="24">
                  <c:v>0.54087499999999999</c:v>
                </c:pt>
                <c:pt idx="25">
                  <c:v>0.54081000000000001</c:v>
                </c:pt>
                <c:pt idx="26">
                  <c:v>0.38267000000000001</c:v>
                </c:pt>
                <c:pt idx="27">
                  <c:v>0.54098599999999997</c:v>
                </c:pt>
                <c:pt idx="28">
                  <c:v>0.54088000000000003</c:v>
                </c:pt>
                <c:pt idx="29">
                  <c:v>0.54100499999999996</c:v>
                </c:pt>
                <c:pt idx="30">
                  <c:v>0.54108000000000001</c:v>
                </c:pt>
                <c:pt idx="31">
                  <c:v>0.54076000000000002</c:v>
                </c:pt>
                <c:pt idx="32">
                  <c:v>0.54112899999999997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A1-40AD-A336-FB18C97F3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166160"/>
        <c:axId val="417166576"/>
      </c:scatterChart>
      <c:valAx>
        <c:axId val="41716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7166576"/>
        <c:crosses val="autoZero"/>
        <c:crossBetween val="midCat"/>
      </c:valAx>
      <c:valAx>
        <c:axId val="417166576"/>
        <c:scaling>
          <c:orientation val="minMax"/>
          <c:max val="0.54149999999999998"/>
          <c:min val="0.5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7166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Abh GP und Dotierung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'XRD-ZnS(p_xIn)_SP_GPvergl'!$O$6:$O$34</c:f>
              <c:numCache>
                <c:formatCode>General</c:formatCode>
                <c:ptCount val="29"/>
                <c:pt idx="0">
                  <c:v>0.01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8.5</c:v>
                </c:pt>
                <c:pt idx="28">
                  <c:v>5</c:v>
                </c:pt>
              </c:numCache>
            </c:numRef>
          </c:xVal>
          <c:yVal>
            <c:numRef>
              <c:f>'XRD-ZnS(p_xIn)_SP_GPvergl'!$G$6:$G$34</c:f>
              <c:numCache>
                <c:formatCode>General</c:formatCode>
                <c:ptCount val="29"/>
                <c:pt idx="0">
                  <c:v>0.54091</c:v>
                </c:pt>
                <c:pt idx="1">
                  <c:v>0.54092200000000001</c:v>
                </c:pt>
                <c:pt idx="2">
                  <c:v>0.54087499999999999</c:v>
                </c:pt>
                <c:pt idx="3">
                  <c:v>0.54068000000000005</c:v>
                </c:pt>
                <c:pt idx="4">
                  <c:v>0.54103319999999999</c:v>
                </c:pt>
                <c:pt idx="5">
                  <c:v>0.54098299999999999</c:v>
                </c:pt>
                <c:pt idx="6">
                  <c:v>0.54102479999999997</c:v>
                </c:pt>
                <c:pt idx="7">
                  <c:v>0.54093990000000003</c:v>
                </c:pt>
                <c:pt idx="8">
                  <c:v>0.54092370000000001</c:v>
                </c:pt>
                <c:pt idx="9">
                  <c:v>0.54109689999999999</c:v>
                </c:pt>
                <c:pt idx="10">
                  <c:v>0.540933</c:v>
                </c:pt>
                <c:pt idx="11">
                  <c:v>0.54088000000000003</c:v>
                </c:pt>
                <c:pt idx="12">
                  <c:v>0.5409465</c:v>
                </c:pt>
                <c:pt idx="13">
                  <c:v>0.54101809999999995</c:v>
                </c:pt>
                <c:pt idx="14">
                  <c:v>0.54098880000000005</c:v>
                </c:pt>
                <c:pt idx="15">
                  <c:v>0.54096999999999995</c:v>
                </c:pt>
                <c:pt idx="16">
                  <c:v>0.54079390000000005</c:v>
                </c:pt>
                <c:pt idx="17">
                  <c:v>0.53939999999999999</c:v>
                </c:pt>
                <c:pt idx="18">
                  <c:v>0.54100599999999999</c:v>
                </c:pt>
                <c:pt idx="19">
                  <c:v>0.54111759999999998</c:v>
                </c:pt>
                <c:pt idx="20">
                  <c:v>0.54101339999999998</c:v>
                </c:pt>
                <c:pt idx="21">
                  <c:v>0.54084069999999995</c:v>
                </c:pt>
                <c:pt idx="22">
                  <c:v>0.54085399999999995</c:v>
                </c:pt>
                <c:pt idx="23">
                  <c:v>0.5409737</c:v>
                </c:pt>
                <c:pt idx="24">
                  <c:v>0.54089529999999997</c:v>
                </c:pt>
                <c:pt idx="25">
                  <c:v>0.54101759999999999</c:v>
                </c:pt>
                <c:pt idx="26">
                  <c:v>0.54100680000000001</c:v>
                </c:pt>
                <c:pt idx="27">
                  <c:v>0.54132000000000002</c:v>
                </c:pt>
                <c:pt idx="28">
                  <c:v>0.54132000000000002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6F-4634-B821-A536E706F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110352"/>
        <c:axId val="248707728"/>
      </c:scatterChart>
      <c:valAx>
        <c:axId val="253110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8707728"/>
        <c:crosses val="autoZero"/>
        <c:crossBetween val="midCat"/>
      </c:valAx>
      <c:valAx>
        <c:axId val="24870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3110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6174420129011542"/>
          <c:y val="3.119198406943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Gitterparameter abh Dotierung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'XRD-ZnS(p_xIn)_ZnSdis_GPvergl'!$O$6:$O$37</c:f>
              <c:numCache>
                <c:formatCode>General</c:formatCode>
                <c:ptCount val="32"/>
                <c:pt idx="0">
                  <c:v>0.01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8.5</c:v>
                </c:pt>
                <c:pt idx="28">
                  <c:v>5</c:v>
                </c:pt>
              </c:numCache>
            </c:numRef>
          </c:xVal>
          <c:yVal>
            <c:numRef>
              <c:f>'XRD-ZnS(p_xIn)_ZnSdis_GPvergl'!$G$6:$G$34</c:f>
              <c:numCache>
                <c:formatCode>General</c:formatCode>
                <c:ptCount val="29"/>
                <c:pt idx="0">
                  <c:v>0.38190000000000002</c:v>
                </c:pt>
                <c:pt idx="1">
                  <c:v>0.38179999999999997</c:v>
                </c:pt>
                <c:pt idx="2">
                  <c:v>0.38229999999999997</c:v>
                </c:pt>
                <c:pt idx="3">
                  <c:v>0.38234000000000001</c:v>
                </c:pt>
                <c:pt idx="4">
                  <c:v>0.3821</c:v>
                </c:pt>
                <c:pt idx="5">
                  <c:v>0.38224000000000002</c:v>
                </c:pt>
                <c:pt idx="6">
                  <c:v>0.38162000000000001</c:v>
                </c:pt>
                <c:pt idx="7">
                  <c:v>0.38161</c:v>
                </c:pt>
                <c:pt idx="8">
                  <c:v>0.38211000000000001</c:v>
                </c:pt>
                <c:pt idx="9">
                  <c:v>0.38200000000000001</c:v>
                </c:pt>
                <c:pt idx="10">
                  <c:v>0.38069999999999998</c:v>
                </c:pt>
                <c:pt idx="11">
                  <c:v>0.38255</c:v>
                </c:pt>
                <c:pt idx="12">
                  <c:v>0.38186999999999999</c:v>
                </c:pt>
                <c:pt idx="13">
                  <c:v>0.38214999999999999</c:v>
                </c:pt>
                <c:pt idx="14">
                  <c:v>0.38231999999999999</c:v>
                </c:pt>
                <c:pt idx="15">
                  <c:v>0.54096999999999995</c:v>
                </c:pt>
                <c:pt idx="16">
                  <c:v>0.38220999999999999</c:v>
                </c:pt>
                <c:pt idx="17">
                  <c:v>0.38234000000000001</c:v>
                </c:pt>
                <c:pt idx="18">
                  <c:v>0.38174000000000002</c:v>
                </c:pt>
                <c:pt idx="19">
                  <c:v>0.38224999999999998</c:v>
                </c:pt>
                <c:pt idx="20">
                  <c:v>0.38252999999999998</c:v>
                </c:pt>
                <c:pt idx="21">
                  <c:v>0.38172899999999998</c:v>
                </c:pt>
                <c:pt idx="22">
                  <c:v>0.38245699999999999</c:v>
                </c:pt>
                <c:pt idx="23">
                  <c:v>0.38188800000000001</c:v>
                </c:pt>
                <c:pt idx="24">
                  <c:v>0.38206000000000001</c:v>
                </c:pt>
                <c:pt idx="25">
                  <c:v>0.382164</c:v>
                </c:pt>
                <c:pt idx="26">
                  <c:v>0.38217000000000001</c:v>
                </c:pt>
                <c:pt idx="27">
                  <c:v>0.38227</c:v>
                </c:pt>
                <c:pt idx="28">
                  <c:v>0.38216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97-44B8-989F-F80C1849A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426944"/>
        <c:axId val="252763008"/>
      </c:scatterChart>
      <c:valAx>
        <c:axId val="246426944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2763008"/>
        <c:crosses val="autoZero"/>
        <c:crossBetween val="midCat"/>
      </c:valAx>
      <c:valAx>
        <c:axId val="252763008"/>
        <c:scaling>
          <c:orientation val="minMax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6426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Analyse Abhängigkeit wz-SF-Gehalt und GP</a:t>
            </a:r>
            <a:r>
              <a:rPr lang="de-DE" baseline="0"/>
              <a:t> c</a:t>
            </a:r>
          </a:p>
          <a:p>
            <a:pPr>
              <a:defRPr/>
            </a:pPr>
            <a:r>
              <a:rPr lang="de-DE" baseline="0"/>
              <a:t>(alle Proben)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'XRD-ZnS(p)_c-SF-Gehalt (2)'!$C$6</c:f>
              <c:strCache>
                <c:ptCount val="1"/>
                <c:pt idx="0">
                  <c:v>Wz-2H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1.2866136267527969E-2"/>
                  <c:y val="-3.90101570648136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092361849662799E-2"/>
                  <c:y val="-5.03244208915631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10" b="0" i="0" u="none" strike="noStrike" kern="120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'XRD-ZnS(p)_c-SF-Gehalt (2)'!$M$6:$M$28</c:f>
              <c:numCache>
                <c:formatCode>0</c:formatCode>
                <c:ptCount val="23"/>
                <c:pt idx="0" formatCode="General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</c:v>
                </c:pt>
                <c:pt idx="5" formatCode="General">
                  <c:v>24</c:v>
                </c:pt>
                <c:pt idx="6" formatCode="General">
                  <c:v>5</c:v>
                </c:pt>
                <c:pt idx="7" formatCode="General">
                  <c:v>5</c:v>
                </c:pt>
                <c:pt idx="8" formatCode="General">
                  <c:v>7</c:v>
                </c:pt>
                <c:pt idx="9" formatCode="General">
                  <c:v>7</c:v>
                </c:pt>
                <c:pt idx="10" formatCode="General">
                  <c:v>9</c:v>
                </c:pt>
                <c:pt idx="11" formatCode="General">
                  <c:v>15</c:v>
                </c:pt>
                <c:pt idx="12">
                  <c:v>0</c:v>
                </c:pt>
                <c:pt idx="13" formatCode="General">
                  <c:v>5</c:v>
                </c:pt>
                <c:pt idx="14" formatCode="General">
                  <c:v>11</c:v>
                </c:pt>
                <c:pt idx="15" formatCode="General">
                  <c:v>4</c:v>
                </c:pt>
                <c:pt idx="16" formatCode="General">
                  <c:v>2</c:v>
                </c:pt>
                <c:pt idx="17" formatCode="General">
                  <c:v>8</c:v>
                </c:pt>
                <c:pt idx="18" formatCode="General">
                  <c:v>3</c:v>
                </c:pt>
                <c:pt idx="19" formatCode="General">
                  <c:v>3</c:v>
                </c:pt>
                <c:pt idx="20" formatCode="General">
                  <c:v>6</c:v>
                </c:pt>
                <c:pt idx="21" formatCode="General">
                  <c:v>28</c:v>
                </c:pt>
                <c:pt idx="22" formatCode="General">
                  <c:v>30</c:v>
                </c:pt>
              </c:numCache>
            </c:numRef>
          </c:xVal>
          <c:yVal>
            <c:numRef>
              <c:f>'XRD-ZnS(p)_c-SF-Gehalt (2)'!$I$6:$I$28</c:f>
              <c:numCache>
                <c:formatCode>General</c:formatCode>
                <c:ptCount val="23"/>
                <c:pt idx="0">
                  <c:v>0.62963000000000002</c:v>
                </c:pt>
                <c:pt idx="1">
                  <c:v>0.62960000000000005</c:v>
                </c:pt>
                <c:pt idx="2">
                  <c:v>0.62890000000000001</c:v>
                </c:pt>
                <c:pt idx="3">
                  <c:v>0.62860000000000005</c:v>
                </c:pt>
                <c:pt idx="4">
                  <c:v>0.62380000000000002</c:v>
                </c:pt>
                <c:pt idx="5">
                  <c:v>0.627</c:v>
                </c:pt>
                <c:pt idx="6">
                  <c:v>0.62629999999999997</c:v>
                </c:pt>
                <c:pt idx="7">
                  <c:v>0.62809999999999999</c:v>
                </c:pt>
                <c:pt idx="8">
                  <c:v>0.62809999999999999</c:v>
                </c:pt>
                <c:pt idx="9">
                  <c:v>0.62529999999999997</c:v>
                </c:pt>
                <c:pt idx="10">
                  <c:v>0.62770000000000004</c:v>
                </c:pt>
                <c:pt idx="11">
                  <c:v>0.62590000000000001</c:v>
                </c:pt>
                <c:pt idx="12">
                  <c:v>0.62560000000000004</c:v>
                </c:pt>
                <c:pt idx="13">
                  <c:v>0.62629999999999997</c:v>
                </c:pt>
                <c:pt idx="14">
                  <c:v>0.62599000000000005</c:v>
                </c:pt>
                <c:pt idx="15">
                  <c:v>0.62460000000000004</c:v>
                </c:pt>
                <c:pt idx="16">
                  <c:v>0.61890000000000001</c:v>
                </c:pt>
                <c:pt idx="17">
                  <c:v>0.629</c:v>
                </c:pt>
                <c:pt idx="18">
                  <c:v>0.62450000000000006</c:v>
                </c:pt>
                <c:pt idx="19">
                  <c:v>0.62590000000000001</c:v>
                </c:pt>
                <c:pt idx="20">
                  <c:v>0.62729999999999997</c:v>
                </c:pt>
                <c:pt idx="21">
                  <c:v>0.62639999999999996</c:v>
                </c:pt>
                <c:pt idx="22">
                  <c:v>0.62619999999999998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EF-4B17-B412-E04F08CDE33B}"/>
            </c:ext>
          </c:extLst>
        </c:ser>
        <c:ser>
          <c:idx val="1"/>
          <c:order val="1"/>
          <c:tx>
            <c:strRef>
              <c:f>'XRD-ZnS(p)_c-SF-Gehalt (2)'!$C$29</c:f>
              <c:strCache>
                <c:ptCount val="1"/>
                <c:pt idx="0">
                  <c:v>Wz-4H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'XRD-ZnS(p)_c-SF-Gehalt (2)'!$M$29:$M$30</c:f>
              <c:numCache>
                <c:formatCode>General</c:formatCode>
                <c:ptCount val="2"/>
                <c:pt idx="0">
                  <c:v>9</c:v>
                </c:pt>
                <c:pt idx="1">
                  <c:v>6</c:v>
                </c:pt>
              </c:numCache>
            </c:numRef>
          </c:xVal>
          <c:yVal>
            <c:numRef>
              <c:f>'XRD-ZnS(p)_c-SF-Gehalt (2)'!$I$29:$I$30</c:f>
              <c:numCache>
                <c:formatCode>General</c:formatCode>
                <c:ptCount val="2"/>
                <c:pt idx="0">
                  <c:v>1.2494000000000001</c:v>
                </c:pt>
                <c:pt idx="1">
                  <c:v>1.2477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EF-4B17-B412-E04F08CDE33B}"/>
            </c:ext>
          </c:extLst>
        </c:ser>
        <c:ser>
          <c:idx val="2"/>
          <c:order val="2"/>
          <c:tx>
            <c:strRef>
              <c:f>'XRD-ZnS(p)_c-SF-Gehalt (2)'!$C$31</c:f>
              <c:strCache>
                <c:ptCount val="1"/>
                <c:pt idx="0">
                  <c:v>Wz-6H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9029618400782128E-2"/>
                  <c:y val="5.727967118550739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1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'XRD-ZnS(p)_c-SF-Gehalt (2)'!$M$31:$M$43</c:f>
              <c:numCache>
                <c:formatCode>General</c:formatCode>
                <c:ptCount val="13"/>
                <c:pt idx="0">
                  <c:v>10</c:v>
                </c:pt>
                <c:pt idx="1">
                  <c:v>3</c:v>
                </c:pt>
                <c:pt idx="2">
                  <c:v>24</c:v>
                </c:pt>
                <c:pt idx="3" formatCode="0">
                  <c:v>5</c:v>
                </c:pt>
                <c:pt idx="4" formatCode="0">
                  <c:v>5</c:v>
                </c:pt>
                <c:pt idx="5" formatCode="0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5</c:v>
                </c:pt>
                <c:pt idx="12">
                  <c:v>3</c:v>
                </c:pt>
              </c:numCache>
            </c:numRef>
          </c:xVal>
          <c:yVal>
            <c:numRef>
              <c:f>'XRD-ZnS(p)_c-SF-Gehalt (2)'!$I$31:$I$43</c:f>
              <c:numCache>
                <c:formatCode>General</c:formatCode>
                <c:ptCount val="13"/>
                <c:pt idx="0">
                  <c:v>1.861</c:v>
                </c:pt>
                <c:pt idx="1">
                  <c:v>1.887</c:v>
                </c:pt>
                <c:pt idx="2">
                  <c:v>1.8649</c:v>
                </c:pt>
                <c:pt idx="3">
                  <c:v>1.8680000000000001</c:v>
                </c:pt>
                <c:pt idx="4">
                  <c:v>1.869</c:v>
                </c:pt>
                <c:pt idx="5">
                  <c:v>1.873</c:v>
                </c:pt>
                <c:pt idx="6">
                  <c:v>1.869</c:v>
                </c:pt>
                <c:pt idx="7">
                  <c:v>1.873</c:v>
                </c:pt>
                <c:pt idx="8">
                  <c:v>1.8735999999999999</c:v>
                </c:pt>
                <c:pt idx="9">
                  <c:v>1.8672</c:v>
                </c:pt>
                <c:pt idx="10">
                  <c:v>1.8758999999999999</c:v>
                </c:pt>
                <c:pt idx="11">
                  <c:v>1.8875999999999999</c:v>
                </c:pt>
                <c:pt idx="12">
                  <c:v>1.877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5EF-4B17-B412-E04F08CDE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247136"/>
        <c:axId val="258245888"/>
      </c:scatterChart>
      <c:valAx>
        <c:axId val="25824713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8245888"/>
        <c:crosses val="autoZero"/>
        <c:crossBetween val="midCat"/>
      </c:valAx>
      <c:valAx>
        <c:axId val="258245888"/>
        <c:scaling>
          <c:orientation val="minMax"/>
          <c:max val="1.95"/>
          <c:min val="0.55000000000000004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8247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Analyse Abhängigkeit wz-SF-Gehalt und GP</a:t>
            </a:r>
            <a:r>
              <a:rPr lang="de-DE" baseline="0"/>
              <a:t> c</a:t>
            </a:r>
          </a:p>
          <a:p>
            <a:pPr>
              <a:defRPr/>
            </a:pPr>
            <a:r>
              <a:rPr lang="de-DE" baseline="0"/>
              <a:t>(nur Proben "ok")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'XRD-ZnS(p)_c-SF-Gehalt (2)'!$C$6</c:f>
              <c:strCache>
                <c:ptCount val="1"/>
                <c:pt idx="0">
                  <c:v>Wz-2H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1.2866136267527969E-2"/>
                  <c:y val="-3.90101570648136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092361849662799E-2"/>
                  <c:y val="-5.03244208915631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10" b="0" i="0" u="none" strike="noStrike" kern="120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('XRD-ZnS(p)_c-SF-Gehalt (2)'!$M$8,'XRD-ZnS(p)_c-SF-Gehalt (2)'!$M$10,'XRD-ZnS(p)_c-SF-Gehalt (2)'!$M$12,'XRD-ZnS(p)_c-SF-Gehalt (2)'!$M$13,'XRD-ZnS(p)_c-SF-Gehalt (2)'!$M$15:$M$19,'XRD-ZnS(p)_c-SF-Gehalt (2)'!$M$21,'XRD-ZnS(p)_c-SF-Gehalt (2)'!$M$22,'XRD-ZnS(p)_c-SF-Gehalt (2)'!$M$24:$M$28)</c:f>
              <c:numCache>
                <c:formatCode>0</c:formatCode>
                <c:ptCount val="16"/>
                <c:pt idx="0">
                  <c:v>0</c:v>
                </c:pt>
                <c:pt idx="1">
                  <c:v>9</c:v>
                </c:pt>
                <c:pt idx="2" formatCode="General">
                  <c:v>5</c:v>
                </c:pt>
                <c:pt idx="3" formatCode="General">
                  <c:v>5</c:v>
                </c:pt>
                <c:pt idx="4" formatCode="General">
                  <c:v>7</c:v>
                </c:pt>
                <c:pt idx="5" formatCode="General">
                  <c:v>9</c:v>
                </c:pt>
                <c:pt idx="6" formatCode="General">
                  <c:v>15</c:v>
                </c:pt>
                <c:pt idx="7">
                  <c:v>0</c:v>
                </c:pt>
                <c:pt idx="8" formatCode="General">
                  <c:v>5</c:v>
                </c:pt>
                <c:pt idx="9" formatCode="General">
                  <c:v>4</c:v>
                </c:pt>
                <c:pt idx="10" formatCode="General">
                  <c:v>2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6</c:v>
                </c:pt>
                <c:pt idx="14" formatCode="General">
                  <c:v>28</c:v>
                </c:pt>
                <c:pt idx="15" formatCode="General">
                  <c:v>30</c:v>
                </c:pt>
              </c:numCache>
            </c:numRef>
          </c:xVal>
          <c:yVal>
            <c:numRef>
              <c:f>('XRD-ZnS(p)_c-SF-Gehalt (2)'!$I$8,'XRD-ZnS(p)_c-SF-Gehalt (2)'!$I$10,'XRD-ZnS(p)_c-SF-Gehalt (2)'!$I$12,'XRD-ZnS(p)_c-SF-Gehalt (2)'!$I$13,'XRD-ZnS(p)_c-SF-Gehalt (2)'!$I$15:$I$19,'XRD-ZnS(p)_c-SF-Gehalt (2)'!$I$21,'XRD-ZnS(p)_c-SF-Gehalt (2)'!$I$22,'XRD-ZnS(p)_c-SF-Gehalt (2)'!$I$24:$I$28)</c:f>
              <c:numCache>
                <c:formatCode>General</c:formatCode>
                <c:ptCount val="16"/>
                <c:pt idx="0">
                  <c:v>0.62890000000000001</c:v>
                </c:pt>
                <c:pt idx="1">
                  <c:v>0.62380000000000002</c:v>
                </c:pt>
                <c:pt idx="2">
                  <c:v>0.62629999999999997</c:v>
                </c:pt>
                <c:pt idx="3">
                  <c:v>0.62809999999999999</c:v>
                </c:pt>
                <c:pt idx="4">
                  <c:v>0.62529999999999997</c:v>
                </c:pt>
                <c:pt idx="5">
                  <c:v>0.62770000000000004</c:v>
                </c:pt>
                <c:pt idx="6">
                  <c:v>0.62590000000000001</c:v>
                </c:pt>
                <c:pt idx="7">
                  <c:v>0.62560000000000004</c:v>
                </c:pt>
                <c:pt idx="8">
                  <c:v>0.62629999999999997</c:v>
                </c:pt>
                <c:pt idx="9">
                  <c:v>0.62460000000000004</c:v>
                </c:pt>
                <c:pt idx="10">
                  <c:v>0.61890000000000001</c:v>
                </c:pt>
                <c:pt idx="11">
                  <c:v>0.62450000000000006</c:v>
                </c:pt>
                <c:pt idx="12">
                  <c:v>0.62590000000000001</c:v>
                </c:pt>
                <c:pt idx="13">
                  <c:v>0.62729999999999997</c:v>
                </c:pt>
                <c:pt idx="14">
                  <c:v>0.62639999999999996</c:v>
                </c:pt>
                <c:pt idx="15">
                  <c:v>0.62619999999999998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C7-4BA8-891B-8C4178A35E1F}"/>
            </c:ext>
          </c:extLst>
        </c:ser>
        <c:ser>
          <c:idx val="1"/>
          <c:order val="1"/>
          <c:tx>
            <c:strRef>
              <c:f>'XRD-ZnS(p)_c-SF-Gehalt (2)'!$C$29</c:f>
              <c:strCache>
                <c:ptCount val="1"/>
                <c:pt idx="0">
                  <c:v>Wz-4H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'XRD-ZnS(p)_c-SF-Gehalt (2)'!$M$29:$M$30</c:f>
              <c:numCache>
                <c:formatCode>General</c:formatCode>
                <c:ptCount val="2"/>
                <c:pt idx="0">
                  <c:v>9</c:v>
                </c:pt>
                <c:pt idx="1">
                  <c:v>6</c:v>
                </c:pt>
              </c:numCache>
            </c:numRef>
          </c:xVal>
          <c:yVal>
            <c:numRef>
              <c:f>'XRD-ZnS(p)_c-SF-Gehalt (2)'!$I$29:$I$30</c:f>
              <c:numCache>
                <c:formatCode>General</c:formatCode>
                <c:ptCount val="2"/>
                <c:pt idx="0">
                  <c:v>1.2494000000000001</c:v>
                </c:pt>
                <c:pt idx="1">
                  <c:v>1.2477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C7-4BA8-891B-8C4178A35E1F}"/>
            </c:ext>
          </c:extLst>
        </c:ser>
        <c:ser>
          <c:idx val="2"/>
          <c:order val="2"/>
          <c:tx>
            <c:strRef>
              <c:f>'XRD-ZnS(p)_c-SF-Gehalt (2)'!$C$31</c:f>
              <c:strCache>
                <c:ptCount val="1"/>
                <c:pt idx="0">
                  <c:v>Wz-6H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9029618400782128E-2"/>
                  <c:y val="5.727967118550739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1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('XRD-ZnS(p)_c-SF-Gehalt (2)'!$M$32,'XRD-ZnS(p)_c-SF-Gehalt (2)'!$M$34:$M$43)</c:f>
              <c:numCache>
                <c:formatCode>0</c:formatCode>
                <c:ptCount val="11"/>
                <c:pt idx="0" formatCode="General">
                  <c:v>3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 formatCode="General">
                  <c:v>3</c:v>
                </c:pt>
                <c:pt idx="5" formatCode="General">
                  <c:v>5</c:v>
                </c:pt>
                <c:pt idx="6" formatCode="General">
                  <c:v>5</c:v>
                </c:pt>
                <c:pt idx="7" formatCode="General">
                  <c:v>7</c:v>
                </c:pt>
                <c:pt idx="8" formatCode="General">
                  <c:v>15</c:v>
                </c:pt>
                <c:pt idx="9" formatCode="General">
                  <c:v>5</c:v>
                </c:pt>
                <c:pt idx="10" formatCode="General">
                  <c:v>3</c:v>
                </c:pt>
              </c:numCache>
            </c:numRef>
          </c:xVal>
          <c:yVal>
            <c:numRef>
              <c:f>('XRD-ZnS(p)_c-SF-Gehalt (2)'!$I$32,'XRD-ZnS(p)_c-SF-Gehalt (2)'!$I$34:$I$43)</c:f>
              <c:numCache>
                <c:formatCode>General</c:formatCode>
                <c:ptCount val="11"/>
                <c:pt idx="0">
                  <c:v>1.887</c:v>
                </c:pt>
                <c:pt idx="1">
                  <c:v>1.8680000000000001</c:v>
                </c:pt>
                <c:pt idx="2">
                  <c:v>1.869</c:v>
                </c:pt>
                <c:pt idx="3">
                  <c:v>1.873</c:v>
                </c:pt>
                <c:pt idx="4">
                  <c:v>1.869</c:v>
                </c:pt>
                <c:pt idx="5">
                  <c:v>1.873</c:v>
                </c:pt>
                <c:pt idx="6">
                  <c:v>1.8735999999999999</c:v>
                </c:pt>
                <c:pt idx="7">
                  <c:v>1.8672</c:v>
                </c:pt>
                <c:pt idx="8">
                  <c:v>1.8758999999999999</c:v>
                </c:pt>
                <c:pt idx="9">
                  <c:v>1.8875999999999999</c:v>
                </c:pt>
                <c:pt idx="10">
                  <c:v>1.877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BC7-4BA8-891B-8C4178A35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247136"/>
        <c:axId val="258245888"/>
      </c:scatterChart>
      <c:valAx>
        <c:axId val="25824713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8245888"/>
        <c:crosses val="autoZero"/>
        <c:crossBetween val="midCat"/>
      </c:valAx>
      <c:valAx>
        <c:axId val="258245888"/>
        <c:scaling>
          <c:orientation val="minMax"/>
          <c:max val="1.95"/>
          <c:min val="0.55000000000000004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8247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Analyse Abhängigkeit wz-SF-Gehalt und GP</a:t>
            </a:r>
            <a:r>
              <a:rPr lang="de-DE" baseline="0"/>
              <a:t> a</a:t>
            </a:r>
          </a:p>
          <a:p>
            <a:pPr>
              <a:defRPr/>
            </a:pPr>
            <a:r>
              <a:rPr lang="de-DE" baseline="0"/>
              <a:t>(alle Proben)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'XRD-ZnS(p)_c-SF-Gehalt (2)'!$C$6</c:f>
              <c:strCache>
                <c:ptCount val="1"/>
                <c:pt idx="0">
                  <c:v>Wz-2H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1.2866136267527969E-2"/>
                  <c:y val="-3.90101570648136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2793699878858265E-2"/>
                  <c:y val="0.148021664030440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10" b="0" i="0" u="none" strike="noStrike" kern="120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'XRD-ZnS(p)_c-SF-Gehalt (2)'!$M$6:$M$28</c:f>
              <c:numCache>
                <c:formatCode>0</c:formatCode>
                <c:ptCount val="23"/>
                <c:pt idx="0" formatCode="General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</c:v>
                </c:pt>
                <c:pt idx="5" formatCode="General">
                  <c:v>24</c:v>
                </c:pt>
                <c:pt idx="6" formatCode="General">
                  <c:v>5</c:v>
                </c:pt>
                <c:pt idx="7" formatCode="General">
                  <c:v>5</c:v>
                </c:pt>
                <c:pt idx="8" formatCode="General">
                  <c:v>7</c:v>
                </c:pt>
                <c:pt idx="9" formatCode="General">
                  <c:v>7</c:v>
                </c:pt>
                <c:pt idx="10" formatCode="General">
                  <c:v>9</c:v>
                </c:pt>
                <c:pt idx="11" formatCode="General">
                  <c:v>15</c:v>
                </c:pt>
                <c:pt idx="12">
                  <c:v>0</c:v>
                </c:pt>
                <c:pt idx="13" formatCode="General">
                  <c:v>5</c:v>
                </c:pt>
                <c:pt idx="14" formatCode="General">
                  <c:v>11</c:v>
                </c:pt>
                <c:pt idx="15" formatCode="General">
                  <c:v>4</c:v>
                </c:pt>
                <c:pt idx="16" formatCode="General">
                  <c:v>2</c:v>
                </c:pt>
                <c:pt idx="17" formatCode="General">
                  <c:v>8</c:v>
                </c:pt>
                <c:pt idx="18" formatCode="General">
                  <c:v>3</c:v>
                </c:pt>
                <c:pt idx="19" formatCode="General">
                  <c:v>3</c:v>
                </c:pt>
                <c:pt idx="20" formatCode="General">
                  <c:v>6</c:v>
                </c:pt>
                <c:pt idx="21" formatCode="General">
                  <c:v>28</c:v>
                </c:pt>
                <c:pt idx="22" formatCode="General">
                  <c:v>30</c:v>
                </c:pt>
              </c:numCache>
            </c:numRef>
          </c:xVal>
          <c:yVal>
            <c:numRef>
              <c:f>'XRD-ZnS(p)_c-SF-Gehalt (2)'!$G$6:$G$28</c:f>
              <c:numCache>
                <c:formatCode>General</c:formatCode>
                <c:ptCount val="23"/>
                <c:pt idx="0">
                  <c:v>0.37763999999999998</c:v>
                </c:pt>
                <c:pt idx="1">
                  <c:v>0.38119999999999998</c:v>
                </c:pt>
                <c:pt idx="2">
                  <c:v>0.38119999999999998</c:v>
                </c:pt>
                <c:pt idx="3">
                  <c:v>0.38080000000000003</c:v>
                </c:pt>
                <c:pt idx="4">
                  <c:v>0.37959999999999999</c:v>
                </c:pt>
                <c:pt idx="5">
                  <c:v>0.38150000000000001</c:v>
                </c:pt>
                <c:pt idx="6">
                  <c:v>0.38169999999999998</c:v>
                </c:pt>
                <c:pt idx="7">
                  <c:v>0.38255</c:v>
                </c:pt>
                <c:pt idx="8">
                  <c:v>0.37890000000000001</c:v>
                </c:pt>
                <c:pt idx="9">
                  <c:v>0.38197999999999999</c:v>
                </c:pt>
                <c:pt idx="10">
                  <c:v>0.38240000000000002</c:v>
                </c:pt>
                <c:pt idx="11">
                  <c:v>0.3826</c:v>
                </c:pt>
                <c:pt idx="12">
                  <c:v>0.38169999999999998</c:v>
                </c:pt>
                <c:pt idx="13">
                  <c:v>0.38190000000000002</c:v>
                </c:pt>
                <c:pt idx="14">
                  <c:v>0.38222</c:v>
                </c:pt>
                <c:pt idx="15">
                  <c:v>0.3826</c:v>
                </c:pt>
                <c:pt idx="16">
                  <c:v>0.37569999999999998</c:v>
                </c:pt>
                <c:pt idx="17">
                  <c:v>0.37890000000000001</c:v>
                </c:pt>
                <c:pt idx="18">
                  <c:v>0.38179999999999997</c:v>
                </c:pt>
                <c:pt idx="19">
                  <c:v>0.38219999999999998</c:v>
                </c:pt>
                <c:pt idx="20">
                  <c:v>0.38190000000000002</c:v>
                </c:pt>
                <c:pt idx="21">
                  <c:v>0.38340000000000002</c:v>
                </c:pt>
                <c:pt idx="22">
                  <c:v>0.382745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96-4761-A2D0-8B82A4D8E8DF}"/>
            </c:ext>
          </c:extLst>
        </c:ser>
        <c:ser>
          <c:idx val="1"/>
          <c:order val="1"/>
          <c:tx>
            <c:strRef>
              <c:f>'XRD-ZnS(p)_c-SF-Gehalt (2)'!$C$29</c:f>
              <c:strCache>
                <c:ptCount val="1"/>
                <c:pt idx="0">
                  <c:v>Wz-4H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'XRD-ZnS(p)_c-SF-Gehalt (2)'!$M$29:$M$30</c:f>
              <c:numCache>
                <c:formatCode>General</c:formatCode>
                <c:ptCount val="2"/>
                <c:pt idx="0">
                  <c:v>9</c:v>
                </c:pt>
                <c:pt idx="1">
                  <c:v>6</c:v>
                </c:pt>
              </c:numCache>
            </c:numRef>
          </c:xVal>
          <c:yVal>
            <c:numRef>
              <c:f>'XRD-ZnS(p)_c-SF-Gehalt (2)'!$G$29:$G$30</c:f>
              <c:numCache>
                <c:formatCode>General</c:formatCode>
                <c:ptCount val="2"/>
                <c:pt idx="0">
                  <c:v>0.3821</c:v>
                </c:pt>
                <c:pt idx="1">
                  <c:v>0.38240000000000002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96-4761-A2D0-8B82A4D8E8DF}"/>
            </c:ext>
          </c:extLst>
        </c:ser>
        <c:ser>
          <c:idx val="2"/>
          <c:order val="2"/>
          <c:tx>
            <c:strRef>
              <c:f>'XRD-ZnS(p)_c-SF-Gehalt (2)'!$C$31</c:f>
              <c:strCache>
                <c:ptCount val="1"/>
                <c:pt idx="0">
                  <c:v>Wz-6H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6401658690668081"/>
                  <c:y val="-0.165045632774405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1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'XRD-ZnS(p)_c-SF-Gehalt (2)'!$M$31:$M$43</c:f>
              <c:numCache>
                <c:formatCode>General</c:formatCode>
                <c:ptCount val="13"/>
                <c:pt idx="0">
                  <c:v>10</c:v>
                </c:pt>
                <c:pt idx="1">
                  <c:v>3</c:v>
                </c:pt>
                <c:pt idx="2">
                  <c:v>24</c:v>
                </c:pt>
                <c:pt idx="3" formatCode="0">
                  <c:v>5</c:v>
                </c:pt>
                <c:pt idx="4" formatCode="0">
                  <c:v>5</c:v>
                </c:pt>
                <c:pt idx="5" formatCode="0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5</c:v>
                </c:pt>
                <c:pt idx="12">
                  <c:v>3</c:v>
                </c:pt>
              </c:numCache>
            </c:numRef>
          </c:xVal>
          <c:yVal>
            <c:numRef>
              <c:f>'XRD-ZnS(p)_c-SF-Gehalt (2)'!$G$31:$G$43</c:f>
              <c:numCache>
                <c:formatCode>General</c:formatCode>
                <c:ptCount val="13"/>
                <c:pt idx="0">
                  <c:v>0.38030000000000003</c:v>
                </c:pt>
                <c:pt idx="1">
                  <c:v>0.38179999999999997</c:v>
                </c:pt>
                <c:pt idx="2">
                  <c:v>0.38269999999999998</c:v>
                </c:pt>
                <c:pt idx="3">
                  <c:v>0.38179999999999997</c:v>
                </c:pt>
                <c:pt idx="4">
                  <c:v>0.38190000000000002</c:v>
                </c:pt>
                <c:pt idx="5">
                  <c:v>0.38150000000000001</c:v>
                </c:pt>
                <c:pt idx="6">
                  <c:v>0.38159999999999999</c:v>
                </c:pt>
                <c:pt idx="7">
                  <c:v>0.38240000000000002</c:v>
                </c:pt>
                <c:pt idx="8">
                  <c:v>0.38203999999999999</c:v>
                </c:pt>
                <c:pt idx="9">
                  <c:v>0.3821</c:v>
                </c:pt>
                <c:pt idx="10">
                  <c:v>0.38159999999999999</c:v>
                </c:pt>
                <c:pt idx="11">
                  <c:v>0.38500000000000001</c:v>
                </c:pt>
                <c:pt idx="12">
                  <c:v>0.3826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296-4761-A2D0-8B82A4D8E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247136"/>
        <c:axId val="258245888"/>
      </c:scatterChart>
      <c:valAx>
        <c:axId val="25824713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8245888"/>
        <c:crosses val="autoZero"/>
        <c:crossBetween val="midCat"/>
      </c:valAx>
      <c:valAx>
        <c:axId val="258245888"/>
        <c:scaling>
          <c:orientation val="minMax"/>
          <c:max val="0.38700000000000007"/>
          <c:min val="0.37500000000000006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8247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Analyse Abhängigkeit wz-SF-Gehalt und GP</a:t>
            </a:r>
            <a:r>
              <a:rPr lang="de-DE" baseline="0"/>
              <a:t> a</a:t>
            </a:r>
          </a:p>
          <a:p>
            <a:pPr>
              <a:defRPr/>
            </a:pPr>
            <a:r>
              <a:rPr lang="de-DE" baseline="0"/>
              <a:t>(nur Proben "ok")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'XRD-ZnS(p)_c-SF-Gehalt (2)'!$C$6</c:f>
              <c:strCache>
                <c:ptCount val="1"/>
                <c:pt idx="0">
                  <c:v>Wz-2H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1.2866136267527969E-2"/>
                  <c:y val="-3.90101570648136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4600630883817386E-2"/>
                  <c:y val="0.172853316773495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10" b="0" i="0" u="none" strike="noStrike" kern="120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('XRD-ZnS(p)_c-SF-Gehalt (2)'!$M$8,'XRD-ZnS(p)_c-SF-Gehalt (2)'!$M$10,'XRD-ZnS(p)_c-SF-Gehalt (2)'!$M$12,'XRD-ZnS(p)_c-SF-Gehalt (2)'!$M$13,'XRD-ZnS(p)_c-SF-Gehalt (2)'!$M$15,'XRD-ZnS(p)_c-SF-Gehalt (2)'!$M$16:$M$19,'XRD-ZnS(p)_c-SF-Gehalt (2)'!$M$21:$M$22,'XRD-ZnS(p)_c-SF-Gehalt (2)'!$M$24:$M$28)</c:f>
              <c:numCache>
                <c:formatCode>0</c:formatCode>
                <c:ptCount val="16"/>
                <c:pt idx="0">
                  <c:v>0</c:v>
                </c:pt>
                <c:pt idx="1">
                  <c:v>9</c:v>
                </c:pt>
                <c:pt idx="2" formatCode="General">
                  <c:v>5</c:v>
                </c:pt>
                <c:pt idx="3" formatCode="General">
                  <c:v>5</c:v>
                </c:pt>
                <c:pt idx="4" formatCode="General">
                  <c:v>7</c:v>
                </c:pt>
                <c:pt idx="5" formatCode="General">
                  <c:v>9</c:v>
                </c:pt>
                <c:pt idx="6" formatCode="General">
                  <c:v>15</c:v>
                </c:pt>
                <c:pt idx="7">
                  <c:v>0</c:v>
                </c:pt>
                <c:pt idx="8" formatCode="General">
                  <c:v>5</c:v>
                </c:pt>
                <c:pt idx="9" formatCode="General">
                  <c:v>4</c:v>
                </c:pt>
                <c:pt idx="10" formatCode="General">
                  <c:v>2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6</c:v>
                </c:pt>
                <c:pt idx="14" formatCode="General">
                  <c:v>28</c:v>
                </c:pt>
                <c:pt idx="15" formatCode="General">
                  <c:v>30</c:v>
                </c:pt>
              </c:numCache>
            </c:numRef>
          </c:xVal>
          <c:yVal>
            <c:numRef>
              <c:f>('XRD-ZnS(p)_c-SF-Gehalt (2)'!$G$8,'XRD-ZnS(p)_c-SF-Gehalt (2)'!$G$10,'XRD-ZnS(p)_c-SF-Gehalt (2)'!$G$12:$G$13,'XRD-ZnS(p)_c-SF-Gehalt (2)'!$G$15:$G$19,'XRD-ZnS(p)_c-SF-Gehalt (2)'!$G$21:$G$22,'XRD-ZnS(p)_c-SF-Gehalt (2)'!$G$24:$G$28)</c:f>
              <c:numCache>
                <c:formatCode>General</c:formatCode>
                <c:ptCount val="16"/>
                <c:pt idx="0">
                  <c:v>0.38119999999999998</c:v>
                </c:pt>
                <c:pt idx="1">
                  <c:v>0.37959999999999999</c:v>
                </c:pt>
                <c:pt idx="2">
                  <c:v>0.38169999999999998</c:v>
                </c:pt>
                <c:pt idx="3">
                  <c:v>0.38255</c:v>
                </c:pt>
                <c:pt idx="4">
                  <c:v>0.38197999999999999</c:v>
                </c:pt>
                <c:pt idx="5">
                  <c:v>0.38240000000000002</c:v>
                </c:pt>
                <c:pt idx="6">
                  <c:v>0.3826</c:v>
                </c:pt>
                <c:pt idx="7">
                  <c:v>0.38169999999999998</c:v>
                </c:pt>
                <c:pt idx="8">
                  <c:v>0.38190000000000002</c:v>
                </c:pt>
                <c:pt idx="9">
                  <c:v>0.3826</c:v>
                </c:pt>
                <c:pt idx="10">
                  <c:v>0.37569999999999998</c:v>
                </c:pt>
                <c:pt idx="11">
                  <c:v>0.38179999999999997</c:v>
                </c:pt>
                <c:pt idx="12">
                  <c:v>0.38219999999999998</c:v>
                </c:pt>
                <c:pt idx="13">
                  <c:v>0.38190000000000002</c:v>
                </c:pt>
                <c:pt idx="14">
                  <c:v>0.38340000000000002</c:v>
                </c:pt>
                <c:pt idx="15">
                  <c:v>0.382745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71-4F20-B37C-A31830B26E3F}"/>
            </c:ext>
          </c:extLst>
        </c:ser>
        <c:ser>
          <c:idx val="1"/>
          <c:order val="1"/>
          <c:tx>
            <c:strRef>
              <c:f>'XRD-ZnS(p)_c-SF-Gehalt (2)'!$C$29</c:f>
              <c:strCache>
                <c:ptCount val="1"/>
                <c:pt idx="0">
                  <c:v>Wz-4H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'XRD-ZnS(p)_c-SF-Gehalt (2)'!$M$29:$M$30</c:f>
              <c:numCache>
                <c:formatCode>General</c:formatCode>
                <c:ptCount val="2"/>
                <c:pt idx="0">
                  <c:v>9</c:v>
                </c:pt>
                <c:pt idx="1">
                  <c:v>6</c:v>
                </c:pt>
              </c:numCache>
            </c:numRef>
          </c:xVal>
          <c:yVal>
            <c:numRef>
              <c:f>'XRD-ZnS(p)_c-SF-Gehalt (2)'!$G$29:$G$30</c:f>
              <c:numCache>
                <c:formatCode>General</c:formatCode>
                <c:ptCount val="2"/>
                <c:pt idx="0">
                  <c:v>0.3821</c:v>
                </c:pt>
                <c:pt idx="1">
                  <c:v>0.38240000000000002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71-4F20-B37C-A31830B26E3F}"/>
            </c:ext>
          </c:extLst>
        </c:ser>
        <c:ser>
          <c:idx val="2"/>
          <c:order val="2"/>
          <c:tx>
            <c:strRef>
              <c:f>'XRD-ZnS(p)_c-SF-Gehalt (2)'!$C$31</c:f>
              <c:strCache>
                <c:ptCount val="1"/>
                <c:pt idx="0">
                  <c:v>Wz-6H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154863419634592E-2"/>
                  <c:y val="-0.182210520885811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1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('XRD-ZnS(p)_c-SF-Gehalt (2)'!$M$32,'XRD-ZnS(p)_c-SF-Gehalt (2)'!$M$34:$M$43)</c:f>
              <c:numCache>
                <c:formatCode>0</c:formatCode>
                <c:ptCount val="11"/>
                <c:pt idx="0" formatCode="General">
                  <c:v>3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 formatCode="General">
                  <c:v>3</c:v>
                </c:pt>
                <c:pt idx="5" formatCode="General">
                  <c:v>5</c:v>
                </c:pt>
                <c:pt idx="6" formatCode="General">
                  <c:v>5</c:v>
                </c:pt>
                <c:pt idx="7" formatCode="General">
                  <c:v>7</c:v>
                </c:pt>
                <c:pt idx="8" formatCode="General">
                  <c:v>15</c:v>
                </c:pt>
                <c:pt idx="9" formatCode="General">
                  <c:v>5</c:v>
                </c:pt>
                <c:pt idx="10" formatCode="General">
                  <c:v>3</c:v>
                </c:pt>
              </c:numCache>
            </c:numRef>
          </c:xVal>
          <c:yVal>
            <c:numRef>
              <c:f>('XRD-ZnS(p)_c-SF-Gehalt (2)'!$G$32,'XRD-ZnS(p)_c-SF-Gehalt (2)'!$G$34:$G$43)</c:f>
              <c:numCache>
                <c:formatCode>General</c:formatCode>
                <c:ptCount val="11"/>
                <c:pt idx="0">
                  <c:v>0.38179999999999997</c:v>
                </c:pt>
                <c:pt idx="1">
                  <c:v>0.38179999999999997</c:v>
                </c:pt>
                <c:pt idx="2">
                  <c:v>0.38190000000000002</c:v>
                </c:pt>
                <c:pt idx="3">
                  <c:v>0.38150000000000001</c:v>
                </c:pt>
                <c:pt idx="4">
                  <c:v>0.38159999999999999</c:v>
                </c:pt>
                <c:pt idx="5">
                  <c:v>0.38240000000000002</c:v>
                </c:pt>
                <c:pt idx="6">
                  <c:v>0.38203999999999999</c:v>
                </c:pt>
                <c:pt idx="7">
                  <c:v>0.3821</c:v>
                </c:pt>
                <c:pt idx="8">
                  <c:v>0.38159999999999999</c:v>
                </c:pt>
                <c:pt idx="9">
                  <c:v>0.38500000000000001</c:v>
                </c:pt>
                <c:pt idx="10">
                  <c:v>0.3826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71-4F20-B37C-A31830B26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247136"/>
        <c:axId val="258245888"/>
      </c:scatterChart>
      <c:valAx>
        <c:axId val="25824713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8245888"/>
        <c:crosses val="autoZero"/>
        <c:crossBetween val="midCat"/>
      </c:valAx>
      <c:valAx>
        <c:axId val="258245888"/>
        <c:scaling>
          <c:orientation val="minMax"/>
          <c:max val="0.38700000000000007"/>
          <c:min val="0.37500000000000006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8247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/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de-DE"/>
              <a:t>Histogramm alle Messwerte</a:t>
            </a:r>
          </a:p>
          <a:p>
            <a:pPr algn="ctr">
              <a:defRPr/>
            </a:pPr>
            <a:r>
              <a:rPr lang="de-DE" sz="900" i="1"/>
              <a:t>außer ZnS(p)_6.2</a:t>
            </a:r>
            <a:endParaRPr lang="de-DE"/>
          </a:p>
        </cx:rich>
      </cx:tx>
    </cx:title>
    <cx:plotArea>
      <cx:plotAreaRegion>
        <cx:series layoutId="clusteredColumn" uniqueId="{00000000-9833-4FF1-B716-110D5D67C811}">
          <cx:tx>
            <cx:txData>
              <cx:v>Histogramm SP GP</cx:v>
            </cx:txData>
          </cx:tx>
          <cx:dataId val="0"/>
          <cx:layoutPr>
            <cx:binning intervalClosed="r"/>
          </cx:layoutPr>
        </cx:series>
      </cx:plotAreaRegion>
      <cx:axis id="0">
        <cx:catScaling/>
        <cx:tickLabels/>
      </cx:axis>
      <cx:axis id="1">
        <cx:valScaling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de-DE"/>
              <a:t>Histogramm ZnS(p)_2/3/4</a:t>
            </a:r>
          </a:p>
        </cx:rich>
      </cx:tx>
    </cx:title>
    <cx:plotArea>
      <cx:plotAreaRegion>
        <cx:series layoutId="clusteredColumn" uniqueId="{00000000-9833-4FF1-B716-110D5D67C811}">
          <cx:tx>
            <cx:txData>
              <cx:v>Histogramm SP GP</cx:v>
            </cx:txData>
          </cx:tx>
          <cx:dataId val="0"/>
          <cx:layoutPr>
            <cx:binning intervalClosed="r"/>
          </cx:layoutPr>
        </cx:series>
      </cx:plotAreaRegion>
      <cx:axis id="0">
        <cx:catScaling/>
        <cx:tickLabels/>
      </cx:axis>
      <cx:axis id="1">
        <cx:valScaling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de-DE"/>
              <a:t>Histogramm ZnS(p)_4</a:t>
            </a:r>
          </a:p>
          <a:p>
            <a:pPr algn="ctr">
              <a:defRPr/>
            </a:pPr>
            <a:r>
              <a:rPr lang="de-DE"/>
              <a:t>alle</a:t>
            </a:r>
          </a:p>
        </cx:rich>
      </cx:tx>
    </cx:title>
    <cx:plotArea>
      <cx:plotAreaRegion>
        <cx:series layoutId="clusteredColumn" uniqueId="{24E8C3BC-166B-428C-BBEB-0CA875C3BBB3}">
          <cx:dataId val="0"/>
          <cx:layoutPr>
            <cx:binning intervalClosed="r"/>
          </cx:layoutPr>
        </cx:series>
      </cx:plotAreaRegion>
      <cx:axis id="0">
        <cx:catScaling/>
        <cx:tickLabels/>
      </cx:axis>
      <cx:axis id="1">
        <cx:valScaling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/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de-DE"/>
              <a:t>Histogramm ZnS(p)_4</a:t>
            </a:r>
          </a:p>
          <a:p>
            <a:pPr algn="ctr">
              <a:defRPr/>
            </a:pPr>
            <a:r>
              <a:rPr lang="de-DE"/>
              <a:t>nur funktionierende (ohne 1,2,3 und 6)</a:t>
            </a:r>
          </a:p>
        </cx:rich>
      </cx:tx>
    </cx:title>
    <cx:plotArea>
      <cx:plotAreaRegion>
        <cx:series layoutId="clusteredColumn" uniqueId="{00000000-36A3-4DBF-93CD-37FF9C09AE12}">
          <cx:dataId val="0"/>
          <cx:layoutPr>
            <cx:binning intervalClosed="r"/>
          </cx:layoutPr>
        </cx:series>
      </cx:plotAreaRegion>
      <cx:axis id="0">
        <cx:catScaling/>
        <cx:tickLabels/>
      </cx:axis>
      <cx:axis id="1">
        <cx:valScaling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de-DE"/>
              <a:t>Histogramm ZnS(p)_5</a:t>
            </a:r>
          </a:p>
          <a:p>
            <a:pPr algn="ctr">
              <a:defRPr/>
            </a:pPr>
            <a:r>
              <a:rPr lang="de-DE"/>
              <a:t>alle</a:t>
            </a:r>
          </a:p>
        </cx:rich>
      </cx:tx>
    </cx:title>
    <cx:plotArea>
      <cx:plotAreaRegion>
        <cx:series layoutId="clusteredColumn" uniqueId="{0B82D459-D437-4F5F-8709-9FE59DB337B9}">
          <cx:dataId val="0"/>
          <cx:layoutPr>
            <cx:binning intervalClosed="r"/>
          </cx:layoutPr>
        </cx:series>
      </cx:plotAreaRegion>
      <cx:axis id="0">
        <cx:catScaling/>
        <cx:tickLabels/>
      </cx:axis>
      <cx:axis id="1">
        <cx:valScaling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/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de-DE"/>
              <a:t>Histogramm ZnS(p)_5</a:t>
            </a:r>
          </a:p>
          <a:p>
            <a:pPr algn="ctr">
              <a:defRPr/>
            </a:pPr>
            <a:r>
              <a:rPr lang="de-DE"/>
              <a:t>nur funktionierende (ohne 6,7 und 10)</a:t>
            </a:r>
          </a:p>
        </cx:rich>
      </cx:tx>
    </cx:title>
    <cx:plotArea>
      <cx:plotAreaRegion>
        <cx:series layoutId="clusteredColumn" uniqueId="{0B82D459-D437-4F5F-8709-9FE59DB337B9}">
          <cx:dataId val="0"/>
          <cx:layoutPr>
            <cx:binning intervalClosed="r"/>
          </cx:layoutPr>
        </cx:series>
      </cx:plotAreaRegion>
      <cx:axis id="0">
        <cx:catScaling/>
        <cx:tickLabels/>
      </cx:axis>
      <cx:axis id="1">
        <cx:valScaling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de-DE"/>
              <a:t>Histogramm ZnS(p)_6</a:t>
            </a:r>
          </a:p>
          <a:p>
            <a:pPr algn="ctr">
              <a:defRPr/>
            </a:pPr>
            <a:r>
              <a:rPr lang="de-DE"/>
              <a:t>alle</a:t>
            </a:r>
          </a:p>
        </cx:rich>
      </cx:tx>
    </cx:title>
    <cx:plotArea>
      <cx:plotAreaRegion>
        <cx:series layoutId="clusteredColumn" uniqueId="{9E84F1F1-7A75-4262-B7E2-0E771EBC540F}">
          <cx:dataId val="0"/>
          <cx:layoutPr>
            <cx:binning intervalClosed="r"/>
          </cx:layoutPr>
        </cx:series>
      </cx:plotAreaRegion>
      <cx:axis id="0">
        <cx:catScaling/>
        <cx:tickLabels/>
      </cx:axis>
      <cx:axis id="1">
        <cx:valScaling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/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de-DE"/>
              <a:t>Histogramm alle Messwerte</a:t>
            </a:r>
          </a:p>
          <a:p>
            <a:pPr algn="ctr">
              <a:defRPr/>
            </a:pPr>
            <a:r>
              <a:rPr lang="de-DE" sz="900" i="1"/>
              <a:t>außer ZnS(p)_6.2</a:t>
            </a:r>
          </a:p>
          <a:p>
            <a:pPr algn="ctr">
              <a:defRPr/>
            </a:pPr>
            <a:r>
              <a:rPr lang="de-DE" sz="900" i="1"/>
              <a:t>nur funktionierende</a:t>
            </a:r>
            <a:endParaRPr lang="de-DE"/>
          </a:p>
        </cx:rich>
      </cx:tx>
    </cx:title>
    <cx:plotArea>
      <cx:plotAreaRegion>
        <cx:series layoutId="clusteredColumn" uniqueId="{00000000-9833-4FF1-B716-110D5D67C811}">
          <cx:tx>
            <cx:txData>
              <cx:v>Histogramm SP GP</cx:v>
            </cx:txData>
          </cx:tx>
          <cx:dataId val="0"/>
          <cx:layoutPr>
            <cx:binning intervalClosed="r"/>
          </cx:layoutPr>
        </cx:series>
      </cx:plotAreaRegion>
      <cx:axis id="0">
        <cx:catScaling/>
        <cx:tickLabels/>
      </cx:axis>
      <cx:axis id="1">
        <cx:valScaling/>
        <cx:tickLabels/>
      </cx:axis>
    </cx:plotArea>
  </cx:chart>
  <cx:spPr>
    <a:solidFill>
      <a:schemeClr val="accent2"/>
    </a:solidFill>
  </cx:spPr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de-DE"/>
              <a:t>Histogramm ZnS(p)_6</a:t>
            </a:r>
          </a:p>
          <a:p>
            <a:pPr algn="ctr">
              <a:defRPr/>
            </a:pPr>
            <a:r>
              <a:rPr lang="de-DE"/>
              <a:t>nur funkt (ohne 1,2)</a:t>
            </a:r>
          </a:p>
        </cx:rich>
      </cx:tx>
    </cx:title>
    <cx:plotArea>
      <cx:plotAreaRegion>
        <cx:series layoutId="clusteredColumn" uniqueId="{9E84F1F1-7A75-4262-B7E2-0E771EBC540F}">
          <cx:dataId val="0"/>
          <cx:layoutPr>
            <cx:binning intervalClosed="r"/>
          </cx:layoutPr>
        </cx:series>
      </cx:plotAreaRegion>
      <cx:axis id="0">
        <cx:catScaling/>
        <cx:tickLabels/>
      </cx:axis>
      <cx:axis id="1">
        <cx:valScaling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microsoft.com/office/2014/relationships/chartEx" Target="../charts/chartEx7.xml"/><Relationship Id="rId3" Type="http://schemas.microsoft.com/office/2014/relationships/chartEx" Target="../charts/chartEx2.xml"/><Relationship Id="rId7" Type="http://schemas.microsoft.com/office/2014/relationships/chartEx" Target="../charts/chartEx6.xml"/><Relationship Id="rId2" Type="http://schemas.microsoft.com/office/2014/relationships/chartEx" Target="../charts/chartEx1.xml"/><Relationship Id="rId1" Type="http://schemas.openxmlformats.org/officeDocument/2006/relationships/chart" Target="../charts/chart1.xml"/><Relationship Id="rId6" Type="http://schemas.microsoft.com/office/2014/relationships/chartEx" Target="../charts/chartEx5.xml"/><Relationship Id="rId5" Type="http://schemas.microsoft.com/office/2014/relationships/chartEx" Target="../charts/chartEx4.xml"/><Relationship Id="rId10" Type="http://schemas.microsoft.com/office/2014/relationships/chartEx" Target="../charts/chartEx9.xml"/><Relationship Id="rId4" Type="http://schemas.microsoft.com/office/2014/relationships/chartEx" Target="../charts/chartEx3.xml"/><Relationship Id="rId9" Type="http://schemas.microsoft.com/office/2014/relationships/chartEx" Target="../charts/chartEx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102</xdr:row>
      <xdr:rowOff>31244</xdr:rowOff>
    </xdr:from>
    <xdr:to>
      <xdr:col>16</xdr:col>
      <xdr:colOff>1614446</xdr:colOff>
      <xdr:row>129</xdr:row>
      <xdr:rowOff>2691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215313</xdr:colOff>
      <xdr:row>56</xdr:row>
      <xdr:rowOff>133990</xdr:rowOff>
    </xdr:from>
    <xdr:to>
      <xdr:col>2</xdr:col>
      <xdr:colOff>435429</xdr:colOff>
      <xdr:row>71</xdr:row>
      <xdr:rowOff>19690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Diagramm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2</xdr:col>
      <xdr:colOff>629479</xdr:colOff>
      <xdr:row>56</xdr:row>
      <xdr:rowOff>145537</xdr:rowOff>
    </xdr:from>
    <xdr:to>
      <xdr:col>6</xdr:col>
      <xdr:colOff>476250</xdr:colOff>
      <xdr:row>71</xdr:row>
      <xdr:rowOff>31237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Diagramm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2</xdr:col>
      <xdr:colOff>665322</xdr:colOff>
      <xdr:row>72</xdr:row>
      <xdr:rowOff>10267</xdr:rowOff>
    </xdr:from>
    <xdr:to>
      <xdr:col>6</xdr:col>
      <xdr:colOff>476250</xdr:colOff>
      <xdr:row>86</xdr:row>
      <xdr:rowOff>86467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Diagramm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2</xdr:col>
      <xdr:colOff>639536</xdr:colOff>
      <xdr:row>87</xdr:row>
      <xdr:rowOff>19210</xdr:rowOff>
    </xdr:from>
    <xdr:to>
      <xdr:col>6</xdr:col>
      <xdr:colOff>462643</xdr:colOff>
      <xdr:row>101</xdr:row>
      <xdr:rowOff>95410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Diagramm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6</xdr:col>
      <xdr:colOff>2608570</xdr:colOff>
      <xdr:row>57</xdr:row>
      <xdr:rowOff>52028</xdr:rowOff>
    </xdr:from>
    <xdr:to>
      <xdr:col>10</xdr:col>
      <xdr:colOff>544286</xdr:colOff>
      <xdr:row>71</xdr:row>
      <xdr:rowOff>128228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Diagramm 6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6</xdr:col>
      <xdr:colOff>2653393</xdr:colOff>
      <xdr:row>73</xdr:row>
      <xdr:rowOff>7204</xdr:rowOff>
    </xdr:from>
    <xdr:to>
      <xdr:col>10</xdr:col>
      <xdr:colOff>544286</xdr:colOff>
      <xdr:row>87</xdr:row>
      <xdr:rowOff>83404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Diagramm 7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12</xdr:col>
      <xdr:colOff>326571</xdr:colOff>
      <xdr:row>57</xdr:row>
      <xdr:rowOff>136071</xdr:rowOff>
    </xdr:from>
    <xdr:to>
      <xdr:col>15</xdr:col>
      <xdr:colOff>136071</xdr:colOff>
      <xdr:row>72</xdr:row>
      <xdr:rowOff>21771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Diagramm 8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75</xdr:row>
      <xdr:rowOff>0</xdr:rowOff>
    </xdr:from>
    <xdr:to>
      <xdr:col>2</xdr:col>
      <xdr:colOff>220116</xdr:colOff>
      <xdr:row>89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Diagramm 9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9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12</xdr:col>
      <xdr:colOff>217714</xdr:colOff>
      <xdr:row>73</xdr:row>
      <xdr:rowOff>136072</xdr:rowOff>
    </xdr:from>
    <xdr:to>
      <xdr:col>15</xdr:col>
      <xdr:colOff>27214</xdr:colOff>
      <xdr:row>88</xdr:row>
      <xdr:rowOff>21772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Diagramm 10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0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761999</xdr:colOff>
      <xdr:row>20</xdr:row>
      <xdr:rowOff>131989</xdr:rowOff>
    </xdr:from>
    <xdr:to>
      <xdr:col>17</xdr:col>
      <xdr:colOff>136071</xdr:colOff>
      <xdr:row>46</xdr:row>
      <xdr:rowOff>81643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53625</xdr:colOff>
      <xdr:row>26</xdr:row>
      <xdr:rowOff>114461</xdr:rowOff>
    </xdr:from>
    <xdr:to>
      <xdr:col>28</xdr:col>
      <xdr:colOff>505065</xdr:colOff>
      <xdr:row>47</xdr:row>
      <xdr:rowOff>60112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681841</xdr:colOff>
      <xdr:row>48</xdr:row>
      <xdr:rowOff>181840</xdr:rowOff>
    </xdr:from>
    <xdr:to>
      <xdr:col>6</xdr:col>
      <xdr:colOff>1549853</xdr:colOff>
      <xdr:row>75</xdr:row>
      <xdr:rowOff>97971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2058826</xdr:colOff>
      <xdr:row>49</xdr:row>
      <xdr:rowOff>22412</xdr:rowOff>
    </xdr:from>
    <xdr:to>
      <xdr:col>17</xdr:col>
      <xdr:colOff>580225</xdr:colOff>
      <xdr:row>75</xdr:row>
      <xdr:rowOff>129043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672353</xdr:colOff>
      <xdr:row>76</xdr:row>
      <xdr:rowOff>134471</xdr:rowOff>
    </xdr:from>
    <xdr:to>
      <xdr:col>6</xdr:col>
      <xdr:colOff>1540365</xdr:colOff>
      <xdr:row>103</xdr:row>
      <xdr:rowOff>50602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152400</xdr:colOff>
      <xdr:row>76</xdr:row>
      <xdr:rowOff>190499</xdr:rowOff>
    </xdr:from>
    <xdr:to>
      <xdr:col>18</xdr:col>
      <xdr:colOff>318924</xdr:colOff>
      <xdr:row>103</xdr:row>
      <xdr:rowOff>106630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\" TargetMode="External"/><Relationship Id="rId21" Type="http://schemas.openxmlformats.org/officeDocument/2006/relationships/hyperlink" Target="\" TargetMode="External"/><Relationship Id="rId42" Type="http://schemas.openxmlformats.org/officeDocument/2006/relationships/hyperlink" Target="\" TargetMode="External"/><Relationship Id="rId63" Type="http://schemas.openxmlformats.org/officeDocument/2006/relationships/hyperlink" Target="\" TargetMode="External"/><Relationship Id="rId84" Type="http://schemas.openxmlformats.org/officeDocument/2006/relationships/hyperlink" Target="\" TargetMode="External"/><Relationship Id="rId138" Type="http://schemas.openxmlformats.org/officeDocument/2006/relationships/hyperlink" Target="\" TargetMode="External"/><Relationship Id="rId159" Type="http://schemas.openxmlformats.org/officeDocument/2006/relationships/hyperlink" Target="\" TargetMode="External"/><Relationship Id="rId170" Type="http://schemas.openxmlformats.org/officeDocument/2006/relationships/hyperlink" Target="\" TargetMode="External"/><Relationship Id="rId107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32" Type="http://schemas.openxmlformats.org/officeDocument/2006/relationships/hyperlink" Target="\" TargetMode="External"/><Relationship Id="rId53" Type="http://schemas.openxmlformats.org/officeDocument/2006/relationships/hyperlink" Target="\" TargetMode="External"/><Relationship Id="rId74" Type="http://schemas.openxmlformats.org/officeDocument/2006/relationships/hyperlink" Target="\" TargetMode="External"/><Relationship Id="rId128" Type="http://schemas.openxmlformats.org/officeDocument/2006/relationships/hyperlink" Target="\" TargetMode="External"/><Relationship Id="rId149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95" Type="http://schemas.openxmlformats.org/officeDocument/2006/relationships/hyperlink" Target="\" TargetMode="External"/><Relationship Id="rId160" Type="http://schemas.openxmlformats.org/officeDocument/2006/relationships/hyperlink" Target="\" TargetMode="External"/><Relationship Id="rId22" Type="http://schemas.openxmlformats.org/officeDocument/2006/relationships/hyperlink" Target="\" TargetMode="External"/><Relationship Id="rId43" Type="http://schemas.openxmlformats.org/officeDocument/2006/relationships/hyperlink" Target="\" TargetMode="External"/><Relationship Id="rId64" Type="http://schemas.openxmlformats.org/officeDocument/2006/relationships/hyperlink" Target="\" TargetMode="External"/><Relationship Id="rId118" Type="http://schemas.openxmlformats.org/officeDocument/2006/relationships/hyperlink" Target="\" TargetMode="External"/><Relationship Id="rId139" Type="http://schemas.openxmlformats.org/officeDocument/2006/relationships/hyperlink" Target="\" TargetMode="External"/><Relationship Id="rId85" Type="http://schemas.openxmlformats.org/officeDocument/2006/relationships/hyperlink" Target="\" TargetMode="External"/><Relationship Id="rId150" Type="http://schemas.openxmlformats.org/officeDocument/2006/relationships/hyperlink" Target="\" TargetMode="External"/><Relationship Id="rId171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33" Type="http://schemas.openxmlformats.org/officeDocument/2006/relationships/hyperlink" Target="\" TargetMode="External"/><Relationship Id="rId108" Type="http://schemas.openxmlformats.org/officeDocument/2006/relationships/hyperlink" Target="\" TargetMode="External"/><Relationship Id="rId129" Type="http://schemas.openxmlformats.org/officeDocument/2006/relationships/hyperlink" Target="\" TargetMode="External"/><Relationship Id="rId54" Type="http://schemas.openxmlformats.org/officeDocument/2006/relationships/hyperlink" Target="\" TargetMode="External"/><Relationship Id="rId75" Type="http://schemas.openxmlformats.org/officeDocument/2006/relationships/hyperlink" Target="\" TargetMode="External"/><Relationship Id="rId96" Type="http://schemas.openxmlformats.org/officeDocument/2006/relationships/hyperlink" Target="\" TargetMode="External"/><Relationship Id="rId140" Type="http://schemas.openxmlformats.org/officeDocument/2006/relationships/hyperlink" Target="\" TargetMode="External"/><Relationship Id="rId161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23" Type="http://schemas.openxmlformats.org/officeDocument/2006/relationships/hyperlink" Target="\" TargetMode="External"/><Relationship Id="rId28" Type="http://schemas.openxmlformats.org/officeDocument/2006/relationships/hyperlink" Target="\" TargetMode="External"/><Relationship Id="rId49" Type="http://schemas.openxmlformats.org/officeDocument/2006/relationships/hyperlink" Target="\" TargetMode="External"/><Relationship Id="rId114" Type="http://schemas.openxmlformats.org/officeDocument/2006/relationships/hyperlink" Target="\" TargetMode="External"/><Relationship Id="rId119" Type="http://schemas.openxmlformats.org/officeDocument/2006/relationships/hyperlink" Target="\" TargetMode="External"/><Relationship Id="rId44" Type="http://schemas.openxmlformats.org/officeDocument/2006/relationships/hyperlink" Target="\" TargetMode="External"/><Relationship Id="rId60" Type="http://schemas.openxmlformats.org/officeDocument/2006/relationships/hyperlink" Target="\" TargetMode="External"/><Relationship Id="rId65" Type="http://schemas.openxmlformats.org/officeDocument/2006/relationships/hyperlink" Target="\" TargetMode="External"/><Relationship Id="rId81" Type="http://schemas.openxmlformats.org/officeDocument/2006/relationships/hyperlink" Target="\" TargetMode="External"/><Relationship Id="rId86" Type="http://schemas.openxmlformats.org/officeDocument/2006/relationships/hyperlink" Target="\" TargetMode="External"/><Relationship Id="rId130" Type="http://schemas.openxmlformats.org/officeDocument/2006/relationships/hyperlink" Target="\" TargetMode="External"/><Relationship Id="rId135" Type="http://schemas.openxmlformats.org/officeDocument/2006/relationships/hyperlink" Target="\" TargetMode="External"/><Relationship Id="rId151" Type="http://schemas.openxmlformats.org/officeDocument/2006/relationships/hyperlink" Target="\" TargetMode="External"/><Relationship Id="rId156" Type="http://schemas.openxmlformats.org/officeDocument/2006/relationships/hyperlink" Target="\" TargetMode="External"/><Relationship Id="rId172" Type="http://schemas.openxmlformats.org/officeDocument/2006/relationships/hyperlink" Target="\" TargetMode="External"/><Relationship Id="rId13" Type="http://schemas.openxmlformats.org/officeDocument/2006/relationships/hyperlink" Target="\" TargetMode="External"/><Relationship Id="rId18" Type="http://schemas.openxmlformats.org/officeDocument/2006/relationships/hyperlink" Target="\" TargetMode="External"/><Relationship Id="rId39" Type="http://schemas.openxmlformats.org/officeDocument/2006/relationships/hyperlink" Target="\" TargetMode="External"/><Relationship Id="rId109" Type="http://schemas.openxmlformats.org/officeDocument/2006/relationships/hyperlink" Target="\" TargetMode="External"/><Relationship Id="rId34" Type="http://schemas.openxmlformats.org/officeDocument/2006/relationships/hyperlink" Target="\" TargetMode="External"/><Relationship Id="rId50" Type="http://schemas.openxmlformats.org/officeDocument/2006/relationships/hyperlink" Target="\" TargetMode="External"/><Relationship Id="rId55" Type="http://schemas.openxmlformats.org/officeDocument/2006/relationships/hyperlink" Target="\" TargetMode="External"/><Relationship Id="rId76" Type="http://schemas.openxmlformats.org/officeDocument/2006/relationships/hyperlink" Target="\" TargetMode="External"/><Relationship Id="rId97" Type="http://schemas.openxmlformats.org/officeDocument/2006/relationships/hyperlink" Target="\" TargetMode="External"/><Relationship Id="rId104" Type="http://schemas.openxmlformats.org/officeDocument/2006/relationships/hyperlink" Target="\" TargetMode="External"/><Relationship Id="rId120" Type="http://schemas.openxmlformats.org/officeDocument/2006/relationships/hyperlink" Target="\" TargetMode="External"/><Relationship Id="rId125" Type="http://schemas.openxmlformats.org/officeDocument/2006/relationships/hyperlink" Target="\" TargetMode="External"/><Relationship Id="rId141" Type="http://schemas.openxmlformats.org/officeDocument/2006/relationships/hyperlink" Target="\" TargetMode="External"/><Relationship Id="rId146" Type="http://schemas.openxmlformats.org/officeDocument/2006/relationships/hyperlink" Target="\" TargetMode="External"/><Relationship Id="rId167" Type="http://schemas.openxmlformats.org/officeDocument/2006/relationships/hyperlink" Target="\" TargetMode="External"/><Relationship Id="rId7" Type="http://schemas.openxmlformats.org/officeDocument/2006/relationships/hyperlink" Target="\" TargetMode="External"/><Relationship Id="rId71" Type="http://schemas.openxmlformats.org/officeDocument/2006/relationships/hyperlink" Target="\" TargetMode="External"/><Relationship Id="rId92" Type="http://schemas.openxmlformats.org/officeDocument/2006/relationships/hyperlink" Target="\" TargetMode="External"/><Relationship Id="rId162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29" Type="http://schemas.openxmlformats.org/officeDocument/2006/relationships/hyperlink" Target="\" TargetMode="External"/><Relationship Id="rId24" Type="http://schemas.openxmlformats.org/officeDocument/2006/relationships/hyperlink" Target="\" TargetMode="External"/><Relationship Id="rId40" Type="http://schemas.openxmlformats.org/officeDocument/2006/relationships/hyperlink" Target="\" TargetMode="External"/><Relationship Id="rId45" Type="http://schemas.openxmlformats.org/officeDocument/2006/relationships/hyperlink" Target="\" TargetMode="External"/><Relationship Id="rId66" Type="http://schemas.openxmlformats.org/officeDocument/2006/relationships/hyperlink" Target="\" TargetMode="External"/><Relationship Id="rId87" Type="http://schemas.openxmlformats.org/officeDocument/2006/relationships/hyperlink" Target="\" TargetMode="External"/><Relationship Id="rId110" Type="http://schemas.openxmlformats.org/officeDocument/2006/relationships/hyperlink" Target="\" TargetMode="External"/><Relationship Id="rId115" Type="http://schemas.openxmlformats.org/officeDocument/2006/relationships/hyperlink" Target="\" TargetMode="External"/><Relationship Id="rId131" Type="http://schemas.openxmlformats.org/officeDocument/2006/relationships/hyperlink" Target="\" TargetMode="External"/><Relationship Id="rId136" Type="http://schemas.openxmlformats.org/officeDocument/2006/relationships/hyperlink" Target="\" TargetMode="External"/><Relationship Id="rId157" Type="http://schemas.openxmlformats.org/officeDocument/2006/relationships/hyperlink" Target="\" TargetMode="External"/><Relationship Id="rId61" Type="http://schemas.openxmlformats.org/officeDocument/2006/relationships/hyperlink" Target="\" TargetMode="External"/><Relationship Id="rId82" Type="http://schemas.openxmlformats.org/officeDocument/2006/relationships/hyperlink" Target="\" TargetMode="External"/><Relationship Id="rId152" Type="http://schemas.openxmlformats.org/officeDocument/2006/relationships/hyperlink" Target="\" TargetMode="External"/><Relationship Id="rId173" Type="http://schemas.openxmlformats.org/officeDocument/2006/relationships/printerSettings" Target="../printerSettings/printerSettings1.bin"/><Relationship Id="rId19" Type="http://schemas.openxmlformats.org/officeDocument/2006/relationships/hyperlink" Target="\" TargetMode="External"/><Relationship Id="rId14" Type="http://schemas.openxmlformats.org/officeDocument/2006/relationships/hyperlink" Target="\" TargetMode="External"/><Relationship Id="rId30" Type="http://schemas.openxmlformats.org/officeDocument/2006/relationships/hyperlink" Target="\" TargetMode="External"/><Relationship Id="rId35" Type="http://schemas.openxmlformats.org/officeDocument/2006/relationships/hyperlink" Target="\" TargetMode="External"/><Relationship Id="rId56" Type="http://schemas.openxmlformats.org/officeDocument/2006/relationships/hyperlink" Target="\" TargetMode="External"/><Relationship Id="rId77" Type="http://schemas.openxmlformats.org/officeDocument/2006/relationships/hyperlink" Target="\" TargetMode="External"/><Relationship Id="rId100" Type="http://schemas.openxmlformats.org/officeDocument/2006/relationships/hyperlink" Target="\" TargetMode="External"/><Relationship Id="rId105" Type="http://schemas.openxmlformats.org/officeDocument/2006/relationships/hyperlink" Target="\" TargetMode="External"/><Relationship Id="rId126" Type="http://schemas.openxmlformats.org/officeDocument/2006/relationships/hyperlink" Target="\" TargetMode="External"/><Relationship Id="rId147" Type="http://schemas.openxmlformats.org/officeDocument/2006/relationships/hyperlink" Target="\" TargetMode="External"/><Relationship Id="rId168" Type="http://schemas.openxmlformats.org/officeDocument/2006/relationships/hyperlink" Target="\" TargetMode="External"/><Relationship Id="rId8" Type="http://schemas.openxmlformats.org/officeDocument/2006/relationships/hyperlink" Target="\" TargetMode="External"/><Relationship Id="rId51" Type="http://schemas.openxmlformats.org/officeDocument/2006/relationships/hyperlink" Target="\" TargetMode="External"/><Relationship Id="rId72" Type="http://schemas.openxmlformats.org/officeDocument/2006/relationships/hyperlink" Target="\" TargetMode="External"/><Relationship Id="rId93" Type="http://schemas.openxmlformats.org/officeDocument/2006/relationships/hyperlink" Target="\" TargetMode="External"/><Relationship Id="rId98" Type="http://schemas.openxmlformats.org/officeDocument/2006/relationships/hyperlink" Target="\" TargetMode="External"/><Relationship Id="rId121" Type="http://schemas.openxmlformats.org/officeDocument/2006/relationships/hyperlink" Target="\" TargetMode="External"/><Relationship Id="rId142" Type="http://schemas.openxmlformats.org/officeDocument/2006/relationships/hyperlink" Target="\" TargetMode="External"/><Relationship Id="rId163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25" Type="http://schemas.openxmlformats.org/officeDocument/2006/relationships/hyperlink" Target="\" TargetMode="External"/><Relationship Id="rId46" Type="http://schemas.openxmlformats.org/officeDocument/2006/relationships/hyperlink" Target="\" TargetMode="External"/><Relationship Id="rId67" Type="http://schemas.openxmlformats.org/officeDocument/2006/relationships/hyperlink" Target="\" TargetMode="External"/><Relationship Id="rId116" Type="http://schemas.openxmlformats.org/officeDocument/2006/relationships/hyperlink" Target="\" TargetMode="External"/><Relationship Id="rId137" Type="http://schemas.openxmlformats.org/officeDocument/2006/relationships/hyperlink" Target="\" TargetMode="External"/><Relationship Id="rId158" Type="http://schemas.openxmlformats.org/officeDocument/2006/relationships/hyperlink" Target="\" TargetMode="External"/><Relationship Id="rId20" Type="http://schemas.openxmlformats.org/officeDocument/2006/relationships/hyperlink" Target="\" TargetMode="External"/><Relationship Id="rId41" Type="http://schemas.openxmlformats.org/officeDocument/2006/relationships/hyperlink" Target="\" TargetMode="External"/><Relationship Id="rId62" Type="http://schemas.openxmlformats.org/officeDocument/2006/relationships/hyperlink" Target="\" TargetMode="External"/><Relationship Id="rId83" Type="http://schemas.openxmlformats.org/officeDocument/2006/relationships/hyperlink" Target="\" TargetMode="External"/><Relationship Id="rId88" Type="http://schemas.openxmlformats.org/officeDocument/2006/relationships/hyperlink" Target="\" TargetMode="External"/><Relationship Id="rId111" Type="http://schemas.openxmlformats.org/officeDocument/2006/relationships/hyperlink" Target="\" TargetMode="External"/><Relationship Id="rId132" Type="http://schemas.openxmlformats.org/officeDocument/2006/relationships/hyperlink" Target="\" TargetMode="External"/><Relationship Id="rId153" Type="http://schemas.openxmlformats.org/officeDocument/2006/relationships/hyperlink" Target="\" TargetMode="External"/><Relationship Id="rId15" Type="http://schemas.openxmlformats.org/officeDocument/2006/relationships/hyperlink" Target="\" TargetMode="External"/><Relationship Id="rId36" Type="http://schemas.openxmlformats.org/officeDocument/2006/relationships/hyperlink" Target="\" TargetMode="External"/><Relationship Id="rId57" Type="http://schemas.openxmlformats.org/officeDocument/2006/relationships/hyperlink" Target="\" TargetMode="External"/><Relationship Id="rId106" Type="http://schemas.openxmlformats.org/officeDocument/2006/relationships/hyperlink" Target="\" TargetMode="External"/><Relationship Id="rId127" Type="http://schemas.openxmlformats.org/officeDocument/2006/relationships/hyperlink" Target="\" TargetMode="External"/><Relationship Id="rId10" Type="http://schemas.openxmlformats.org/officeDocument/2006/relationships/hyperlink" Target="\" TargetMode="External"/><Relationship Id="rId31" Type="http://schemas.openxmlformats.org/officeDocument/2006/relationships/hyperlink" Target="\" TargetMode="External"/><Relationship Id="rId52" Type="http://schemas.openxmlformats.org/officeDocument/2006/relationships/hyperlink" Target="\" TargetMode="External"/><Relationship Id="rId73" Type="http://schemas.openxmlformats.org/officeDocument/2006/relationships/hyperlink" Target="\" TargetMode="External"/><Relationship Id="rId78" Type="http://schemas.openxmlformats.org/officeDocument/2006/relationships/hyperlink" Target="\" TargetMode="External"/><Relationship Id="rId94" Type="http://schemas.openxmlformats.org/officeDocument/2006/relationships/hyperlink" Target="\" TargetMode="External"/><Relationship Id="rId99" Type="http://schemas.openxmlformats.org/officeDocument/2006/relationships/hyperlink" Target="\" TargetMode="External"/><Relationship Id="rId101" Type="http://schemas.openxmlformats.org/officeDocument/2006/relationships/hyperlink" Target="\" TargetMode="External"/><Relationship Id="rId122" Type="http://schemas.openxmlformats.org/officeDocument/2006/relationships/hyperlink" Target="\" TargetMode="External"/><Relationship Id="rId143" Type="http://schemas.openxmlformats.org/officeDocument/2006/relationships/hyperlink" Target="\" TargetMode="External"/><Relationship Id="rId148" Type="http://schemas.openxmlformats.org/officeDocument/2006/relationships/hyperlink" Target="\" TargetMode="External"/><Relationship Id="rId164" Type="http://schemas.openxmlformats.org/officeDocument/2006/relationships/hyperlink" Target="\" TargetMode="External"/><Relationship Id="rId169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26" Type="http://schemas.openxmlformats.org/officeDocument/2006/relationships/hyperlink" Target="\" TargetMode="External"/><Relationship Id="rId47" Type="http://schemas.openxmlformats.org/officeDocument/2006/relationships/hyperlink" Target="\" TargetMode="External"/><Relationship Id="rId68" Type="http://schemas.openxmlformats.org/officeDocument/2006/relationships/hyperlink" Target="\" TargetMode="External"/><Relationship Id="rId89" Type="http://schemas.openxmlformats.org/officeDocument/2006/relationships/hyperlink" Target="\" TargetMode="External"/><Relationship Id="rId112" Type="http://schemas.openxmlformats.org/officeDocument/2006/relationships/hyperlink" Target="\" TargetMode="External"/><Relationship Id="rId133" Type="http://schemas.openxmlformats.org/officeDocument/2006/relationships/hyperlink" Target="\" TargetMode="External"/><Relationship Id="rId154" Type="http://schemas.openxmlformats.org/officeDocument/2006/relationships/hyperlink" Target="\" TargetMode="External"/><Relationship Id="rId16" Type="http://schemas.openxmlformats.org/officeDocument/2006/relationships/hyperlink" Target="\" TargetMode="External"/><Relationship Id="rId37" Type="http://schemas.openxmlformats.org/officeDocument/2006/relationships/hyperlink" Target="\" TargetMode="External"/><Relationship Id="rId58" Type="http://schemas.openxmlformats.org/officeDocument/2006/relationships/hyperlink" Target="\" TargetMode="External"/><Relationship Id="rId79" Type="http://schemas.openxmlformats.org/officeDocument/2006/relationships/hyperlink" Target="\" TargetMode="External"/><Relationship Id="rId102" Type="http://schemas.openxmlformats.org/officeDocument/2006/relationships/hyperlink" Target="\" TargetMode="External"/><Relationship Id="rId123" Type="http://schemas.openxmlformats.org/officeDocument/2006/relationships/hyperlink" Target="\" TargetMode="External"/><Relationship Id="rId144" Type="http://schemas.openxmlformats.org/officeDocument/2006/relationships/hyperlink" Target="\" TargetMode="External"/><Relationship Id="rId90" Type="http://schemas.openxmlformats.org/officeDocument/2006/relationships/hyperlink" Target="\" TargetMode="External"/><Relationship Id="rId165" Type="http://schemas.openxmlformats.org/officeDocument/2006/relationships/hyperlink" Target="\" TargetMode="External"/><Relationship Id="rId27" Type="http://schemas.openxmlformats.org/officeDocument/2006/relationships/hyperlink" Target="\" TargetMode="External"/><Relationship Id="rId48" Type="http://schemas.openxmlformats.org/officeDocument/2006/relationships/hyperlink" Target="\" TargetMode="External"/><Relationship Id="rId69" Type="http://schemas.openxmlformats.org/officeDocument/2006/relationships/hyperlink" Target="\" TargetMode="External"/><Relationship Id="rId113" Type="http://schemas.openxmlformats.org/officeDocument/2006/relationships/hyperlink" Target="\" TargetMode="External"/><Relationship Id="rId134" Type="http://schemas.openxmlformats.org/officeDocument/2006/relationships/hyperlink" Target="\" TargetMode="External"/><Relationship Id="rId80" Type="http://schemas.openxmlformats.org/officeDocument/2006/relationships/hyperlink" Target="\" TargetMode="External"/><Relationship Id="rId155" Type="http://schemas.openxmlformats.org/officeDocument/2006/relationships/hyperlink" Target="\" TargetMode="External"/><Relationship Id="rId17" Type="http://schemas.openxmlformats.org/officeDocument/2006/relationships/hyperlink" Target="\" TargetMode="External"/><Relationship Id="rId38" Type="http://schemas.openxmlformats.org/officeDocument/2006/relationships/hyperlink" Target="\" TargetMode="External"/><Relationship Id="rId59" Type="http://schemas.openxmlformats.org/officeDocument/2006/relationships/hyperlink" Target="\" TargetMode="External"/><Relationship Id="rId103" Type="http://schemas.openxmlformats.org/officeDocument/2006/relationships/hyperlink" Target="\" TargetMode="External"/><Relationship Id="rId124" Type="http://schemas.openxmlformats.org/officeDocument/2006/relationships/hyperlink" Target="\" TargetMode="External"/><Relationship Id="rId70" Type="http://schemas.openxmlformats.org/officeDocument/2006/relationships/hyperlink" Target="\" TargetMode="External"/><Relationship Id="rId91" Type="http://schemas.openxmlformats.org/officeDocument/2006/relationships/hyperlink" Target="\" TargetMode="External"/><Relationship Id="rId145" Type="http://schemas.openxmlformats.org/officeDocument/2006/relationships/hyperlink" Target="\" TargetMode="External"/><Relationship Id="rId166" Type="http://schemas.openxmlformats.org/officeDocument/2006/relationships/hyperlink" Target="\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\" TargetMode="External"/><Relationship Id="rId18" Type="http://schemas.openxmlformats.org/officeDocument/2006/relationships/hyperlink" Target="\" TargetMode="External"/><Relationship Id="rId26" Type="http://schemas.openxmlformats.org/officeDocument/2006/relationships/hyperlink" Target="\" TargetMode="External"/><Relationship Id="rId39" Type="http://schemas.openxmlformats.org/officeDocument/2006/relationships/drawing" Target="../drawings/drawing1.xml"/><Relationship Id="rId21" Type="http://schemas.openxmlformats.org/officeDocument/2006/relationships/hyperlink" Target="\" TargetMode="External"/><Relationship Id="rId34" Type="http://schemas.openxmlformats.org/officeDocument/2006/relationships/hyperlink" Target="\" TargetMode="External"/><Relationship Id="rId7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6" Type="http://schemas.openxmlformats.org/officeDocument/2006/relationships/hyperlink" Target="\" TargetMode="External"/><Relationship Id="rId20" Type="http://schemas.openxmlformats.org/officeDocument/2006/relationships/hyperlink" Target="\" TargetMode="External"/><Relationship Id="rId29" Type="http://schemas.openxmlformats.org/officeDocument/2006/relationships/hyperlink" Target="\" TargetMode="External"/><Relationship Id="rId41" Type="http://schemas.openxmlformats.org/officeDocument/2006/relationships/comments" Target="../comments1.xm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24" Type="http://schemas.openxmlformats.org/officeDocument/2006/relationships/hyperlink" Target="\" TargetMode="External"/><Relationship Id="rId32" Type="http://schemas.openxmlformats.org/officeDocument/2006/relationships/hyperlink" Target="\" TargetMode="External"/><Relationship Id="rId37" Type="http://schemas.openxmlformats.org/officeDocument/2006/relationships/hyperlink" Target="\" TargetMode="External"/><Relationship Id="rId40" Type="http://schemas.openxmlformats.org/officeDocument/2006/relationships/vmlDrawing" Target="../drawings/vmlDrawing1.vml"/><Relationship Id="rId5" Type="http://schemas.openxmlformats.org/officeDocument/2006/relationships/hyperlink" Target="\" TargetMode="External"/><Relationship Id="rId15" Type="http://schemas.openxmlformats.org/officeDocument/2006/relationships/hyperlink" Target="\" TargetMode="External"/><Relationship Id="rId23" Type="http://schemas.openxmlformats.org/officeDocument/2006/relationships/hyperlink" Target="\" TargetMode="External"/><Relationship Id="rId28" Type="http://schemas.openxmlformats.org/officeDocument/2006/relationships/hyperlink" Target="\" TargetMode="External"/><Relationship Id="rId36" Type="http://schemas.openxmlformats.org/officeDocument/2006/relationships/hyperlink" Target="\" TargetMode="External"/><Relationship Id="rId10" Type="http://schemas.openxmlformats.org/officeDocument/2006/relationships/hyperlink" Target="\" TargetMode="External"/><Relationship Id="rId19" Type="http://schemas.openxmlformats.org/officeDocument/2006/relationships/hyperlink" Target="\" TargetMode="External"/><Relationship Id="rId31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14" Type="http://schemas.openxmlformats.org/officeDocument/2006/relationships/hyperlink" Target="\" TargetMode="External"/><Relationship Id="rId22" Type="http://schemas.openxmlformats.org/officeDocument/2006/relationships/hyperlink" Target="\" TargetMode="External"/><Relationship Id="rId27" Type="http://schemas.openxmlformats.org/officeDocument/2006/relationships/hyperlink" Target="\" TargetMode="External"/><Relationship Id="rId30" Type="http://schemas.openxmlformats.org/officeDocument/2006/relationships/hyperlink" Target="\" TargetMode="External"/><Relationship Id="rId35" Type="http://schemas.openxmlformats.org/officeDocument/2006/relationships/hyperlink" Target="\" TargetMode="External"/><Relationship Id="rId8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17" Type="http://schemas.openxmlformats.org/officeDocument/2006/relationships/hyperlink" Target="\" TargetMode="External"/><Relationship Id="rId25" Type="http://schemas.openxmlformats.org/officeDocument/2006/relationships/hyperlink" Target="\" TargetMode="External"/><Relationship Id="rId33" Type="http://schemas.openxmlformats.org/officeDocument/2006/relationships/hyperlink" Target="\" TargetMode="External"/><Relationship Id="rId38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\" TargetMode="External"/><Relationship Id="rId18" Type="http://schemas.openxmlformats.org/officeDocument/2006/relationships/hyperlink" Target="\" TargetMode="External"/><Relationship Id="rId26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21" Type="http://schemas.openxmlformats.org/officeDocument/2006/relationships/hyperlink" Target="\" TargetMode="External"/><Relationship Id="rId34" Type="http://schemas.openxmlformats.org/officeDocument/2006/relationships/printerSettings" Target="../printerSettings/printerSettings7.bin"/><Relationship Id="rId7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17" Type="http://schemas.openxmlformats.org/officeDocument/2006/relationships/hyperlink" Target="\" TargetMode="External"/><Relationship Id="rId25" Type="http://schemas.openxmlformats.org/officeDocument/2006/relationships/hyperlink" Target="\" TargetMode="External"/><Relationship Id="rId33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6" Type="http://schemas.openxmlformats.org/officeDocument/2006/relationships/hyperlink" Target="\" TargetMode="External"/><Relationship Id="rId20" Type="http://schemas.openxmlformats.org/officeDocument/2006/relationships/hyperlink" Target="\" TargetMode="External"/><Relationship Id="rId29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24" Type="http://schemas.openxmlformats.org/officeDocument/2006/relationships/hyperlink" Target="\" TargetMode="External"/><Relationship Id="rId32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15" Type="http://schemas.openxmlformats.org/officeDocument/2006/relationships/hyperlink" Target="\" TargetMode="External"/><Relationship Id="rId23" Type="http://schemas.openxmlformats.org/officeDocument/2006/relationships/hyperlink" Target="\" TargetMode="External"/><Relationship Id="rId28" Type="http://schemas.openxmlformats.org/officeDocument/2006/relationships/hyperlink" Target="\" TargetMode="External"/><Relationship Id="rId10" Type="http://schemas.openxmlformats.org/officeDocument/2006/relationships/hyperlink" Target="\" TargetMode="External"/><Relationship Id="rId19" Type="http://schemas.openxmlformats.org/officeDocument/2006/relationships/hyperlink" Target="\" TargetMode="External"/><Relationship Id="rId31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14" Type="http://schemas.openxmlformats.org/officeDocument/2006/relationships/hyperlink" Target="\" TargetMode="External"/><Relationship Id="rId22" Type="http://schemas.openxmlformats.org/officeDocument/2006/relationships/hyperlink" Target="\" TargetMode="External"/><Relationship Id="rId27" Type="http://schemas.openxmlformats.org/officeDocument/2006/relationships/hyperlink" Target="\" TargetMode="External"/><Relationship Id="rId30" Type="http://schemas.openxmlformats.org/officeDocument/2006/relationships/hyperlink" Target="\" TargetMode="External"/><Relationship Id="rId8" Type="http://schemas.openxmlformats.org/officeDocument/2006/relationships/hyperlink" Target="\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\" TargetMode="External"/><Relationship Id="rId18" Type="http://schemas.openxmlformats.org/officeDocument/2006/relationships/hyperlink" Target="\" TargetMode="External"/><Relationship Id="rId26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21" Type="http://schemas.openxmlformats.org/officeDocument/2006/relationships/hyperlink" Target="\" TargetMode="External"/><Relationship Id="rId34" Type="http://schemas.openxmlformats.org/officeDocument/2006/relationships/printerSettings" Target="../printerSettings/printerSettings8.bin"/><Relationship Id="rId7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17" Type="http://schemas.openxmlformats.org/officeDocument/2006/relationships/hyperlink" Target="\" TargetMode="External"/><Relationship Id="rId25" Type="http://schemas.openxmlformats.org/officeDocument/2006/relationships/hyperlink" Target="\" TargetMode="External"/><Relationship Id="rId33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6" Type="http://schemas.openxmlformats.org/officeDocument/2006/relationships/hyperlink" Target="\" TargetMode="External"/><Relationship Id="rId20" Type="http://schemas.openxmlformats.org/officeDocument/2006/relationships/hyperlink" Target="\" TargetMode="External"/><Relationship Id="rId29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24" Type="http://schemas.openxmlformats.org/officeDocument/2006/relationships/hyperlink" Target="\" TargetMode="External"/><Relationship Id="rId32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15" Type="http://schemas.openxmlformats.org/officeDocument/2006/relationships/hyperlink" Target="\" TargetMode="External"/><Relationship Id="rId23" Type="http://schemas.openxmlformats.org/officeDocument/2006/relationships/hyperlink" Target="\" TargetMode="External"/><Relationship Id="rId28" Type="http://schemas.openxmlformats.org/officeDocument/2006/relationships/hyperlink" Target="\" TargetMode="External"/><Relationship Id="rId10" Type="http://schemas.openxmlformats.org/officeDocument/2006/relationships/hyperlink" Target="\" TargetMode="External"/><Relationship Id="rId19" Type="http://schemas.openxmlformats.org/officeDocument/2006/relationships/hyperlink" Target="\" TargetMode="External"/><Relationship Id="rId31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14" Type="http://schemas.openxmlformats.org/officeDocument/2006/relationships/hyperlink" Target="\" TargetMode="External"/><Relationship Id="rId22" Type="http://schemas.openxmlformats.org/officeDocument/2006/relationships/hyperlink" Target="\" TargetMode="External"/><Relationship Id="rId27" Type="http://schemas.openxmlformats.org/officeDocument/2006/relationships/hyperlink" Target="\" TargetMode="External"/><Relationship Id="rId30" Type="http://schemas.openxmlformats.org/officeDocument/2006/relationships/hyperlink" Target="\" TargetMode="External"/><Relationship Id="rId35" Type="http://schemas.openxmlformats.org/officeDocument/2006/relationships/drawing" Target="../drawings/drawing4.xml"/><Relationship Id="rId8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2"/>
  <sheetViews>
    <sheetView zoomScale="70" zoomScaleNormal="70" workbookViewId="0">
      <pane ySplit="5" topLeftCell="A236" activePane="bottomLeft" state="frozen"/>
      <selection pane="bottomLeft" activeCell="G249" sqref="G249"/>
    </sheetView>
  </sheetViews>
  <sheetFormatPr baseColWidth="10" defaultRowHeight="15" x14ac:dyDescent="0.25"/>
  <cols>
    <col min="1" max="1" width="42" bestFit="1" customWidth="1"/>
    <col min="2" max="2" width="2.42578125" bestFit="1" customWidth="1"/>
    <col min="3" max="3" width="23.85546875" customWidth="1"/>
    <col min="4" max="4" width="2.42578125" bestFit="1" customWidth="1"/>
    <col min="5" max="5" width="19.140625" bestFit="1" customWidth="1"/>
    <col min="6" max="6" width="2.42578125" bestFit="1" customWidth="1"/>
    <col min="7" max="7" width="47.140625" bestFit="1" customWidth="1"/>
    <col min="8" max="8" width="2.85546875" customWidth="1"/>
    <col min="9" max="9" width="12" bestFit="1" customWidth="1"/>
    <col min="10" max="10" width="2.85546875" customWidth="1"/>
    <col min="11" max="11" width="23.42578125" customWidth="1"/>
    <col min="12" max="12" width="2.42578125" bestFit="1" customWidth="1"/>
    <col min="13" max="13" width="12.28515625" style="3" bestFit="1" customWidth="1"/>
    <col min="14" max="14" width="2.7109375" bestFit="1" customWidth="1"/>
    <col min="15" max="15" width="8.85546875" style="3" customWidth="1"/>
    <col min="16" max="16" width="2.85546875" bestFit="1" customWidth="1"/>
    <col min="17" max="17" width="47.140625" bestFit="1" customWidth="1"/>
    <col min="18" max="18" width="3.140625" customWidth="1"/>
    <col min="19" max="19" width="11.42578125" style="8"/>
    <col min="20" max="20" width="2.42578125" bestFit="1" customWidth="1"/>
    <col min="22" max="22" width="2.42578125" bestFit="1" customWidth="1"/>
    <col min="23" max="23" width="8.85546875" style="8" bestFit="1" customWidth="1"/>
  </cols>
  <sheetData>
    <row r="1" spans="1:25" s="28" customFormat="1" x14ac:dyDescent="0.25">
      <c r="A1" s="27" t="s">
        <v>24</v>
      </c>
      <c r="M1" s="29"/>
      <c r="O1" s="29"/>
      <c r="S1" s="30"/>
      <c r="W1" s="30"/>
      <c r="X1" s="28" t="s">
        <v>38</v>
      </c>
      <c r="Y1" s="28" t="s">
        <v>32</v>
      </c>
    </row>
    <row r="3" spans="1:25" x14ac:dyDescent="0.25">
      <c r="A3" s="1" t="s">
        <v>7</v>
      </c>
      <c r="B3" s="1" t="s">
        <v>0</v>
      </c>
      <c r="C3" s="1" t="s">
        <v>8</v>
      </c>
      <c r="D3" s="1" t="s">
        <v>0</v>
      </c>
      <c r="E3" s="1" t="s">
        <v>9</v>
      </c>
      <c r="F3" s="1" t="s">
        <v>0</v>
      </c>
      <c r="G3" s="4" t="s">
        <v>15</v>
      </c>
      <c r="H3" s="4"/>
      <c r="I3" s="4"/>
      <c r="J3" s="4"/>
      <c r="K3" s="4"/>
      <c r="L3" s="1" t="s">
        <v>0</v>
      </c>
      <c r="M3" s="5" t="s">
        <v>6</v>
      </c>
      <c r="N3" s="4" t="s">
        <v>0</v>
      </c>
      <c r="O3" s="5" t="s">
        <v>3</v>
      </c>
      <c r="P3" s="1" t="s">
        <v>0</v>
      </c>
      <c r="Q3" s="9" t="s">
        <v>17</v>
      </c>
      <c r="S3" s="9"/>
      <c r="U3" s="9"/>
      <c r="V3" s="2" t="s">
        <v>1</v>
      </c>
      <c r="W3"/>
    </row>
    <row r="4" spans="1:25" s="7" customFormat="1" x14ac:dyDescent="0.25">
      <c r="B4" s="7" t="s">
        <v>0</v>
      </c>
      <c r="D4" s="7" t="s">
        <v>0</v>
      </c>
      <c r="E4" s="7" t="s">
        <v>30</v>
      </c>
      <c r="F4" s="7" t="s">
        <v>0</v>
      </c>
      <c r="G4" s="15" t="s">
        <v>16</v>
      </c>
      <c r="L4" s="7" t="s">
        <v>0</v>
      </c>
      <c r="M4" s="12"/>
      <c r="N4" s="7" t="s">
        <v>0</v>
      </c>
      <c r="O4" s="12"/>
      <c r="P4" s="7" t="s">
        <v>0</v>
      </c>
      <c r="Q4" s="11" t="s">
        <v>31</v>
      </c>
      <c r="S4" s="11"/>
      <c r="U4" s="11"/>
      <c r="V4" s="13" t="s">
        <v>1</v>
      </c>
      <c r="W4" s="14"/>
    </row>
    <row r="5" spans="1:25" s="16" customFormat="1" x14ac:dyDescent="0.25">
      <c r="B5" s="16" t="s">
        <v>0</v>
      </c>
      <c r="D5" s="16" t="s">
        <v>0</v>
      </c>
      <c r="F5" s="16" t="s">
        <v>0</v>
      </c>
      <c r="G5" s="16" t="s">
        <v>10</v>
      </c>
      <c r="H5" s="16" t="s">
        <v>0</v>
      </c>
      <c r="I5" s="16" t="s">
        <v>14</v>
      </c>
      <c r="J5" s="16" t="s">
        <v>0</v>
      </c>
      <c r="K5" s="16" t="s">
        <v>11</v>
      </c>
      <c r="L5" s="16" t="s">
        <v>0</v>
      </c>
      <c r="M5" s="17"/>
      <c r="N5" s="16" t="s">
        <v>0</v>
      </c>
      <c r="O5" s="17"/>
      <c r="P5" s="16" t="s">
        <v>0</v>
      </c>
      <c r="Q5" s="18" t="s">
        <v>359</v>
      </c>
      <c r="R5" s="16" t="s">
        <v>0</v>
      </c>
      <c r="S5" s="18" t="s">
        <v>25</v>
      </c>
      <c r="T5" s="16" t="s">
        <v>0</v>
      </c>
      <c r="U5" s="18" t="s">
        <v>12</v>
      </c>
      <c r="V5" s="19" t="s">
        <v>1</v>
      </c>
      <c r="W5" s="20" t="s">
        <v>2</v>
      </c>
    </row>
    <row r="6" spans="1:25" s="7" customFormat="1" x14ac:dyDescent="0.25">
      <c r="A6" s="7" t="s">
        <v>19</v>
      </c>
      <c r="B6" s="14" t="s">
        <v>0</v>
      </c>
      <c r="C6" s="7" t="s">
        <v>4</v>
      </c>
      <c r="D6" s="14" t="s">
        <v>0</v>
      </c>
      <c r="E6" s="11">
        <v>73.900000000000006</v>
      </c>
      <c r="F6" s="14" t="s">
        <v>0</v>
      </c>
      <c r="G6" s="7" t="s">
        <v>21</v>
      </c>
      <c r="H6" s="7" t="s">
        <v>0</v>
      </c>
      <c r="J6" s="7" t="s">
        <v>0</v>
      </c>
      <c r="L6" s="7" t="s">
        <v>0</v>
      </c>
      <c r="M6" s="12">
        <v>1.1761999999999999</v>
      </c>
      <c r="N6" s="15" t="s">
        <v>0</v>
      </c>
      <c r="O6" s="12">
        <v>1.84</v>
      </c>
      <c r="P6" s="7" t="s">
        <v>0</v>
      </c>
      <c r="Q6" s="11">
        <v>74</v>
      </c>
      <c r="R6" s="7" t="s">
        <v>0</v>
      </c>
      <c r="S6" s="12"/>
      <c r="T6" s="7" t="s">
        <v>0</v>
      </c>
      <c r="U6" s="12"/>
      <c r="V6" s="13" t="s">
        <v>1</v>
      </c>
      <c r="Y6" s="7" t="s">
        <v>44</v>
      </c>
    </row>
    <row r="7" spans="1:25" s="7" customFormat="1" x14ac:dyDescent="0.25">
      <c r="B7" s="7" t="s">
        <v>0</v>
      </c>
      <c r="C7" s="7" t="s">
        <v>18</v>
      </c>
      <c r="D7" s="7" t="s">
        <v>0</v>
      </c>
      <c r="E7" s="10">
        <v>77.03</v>
      </c>
      <c r="F7" s="14" t="s">
        <v>0</v>
      </c>
      <c r="G7" s="6"/>
      <c r="H7" s="7" t="s">
        <v>0</v>
      </c>
      <c r="J7" s="7" t="s">
        <v>0</v>
      </c>
      <c r="L7" s="7" t="s">
        <v>0</v>
      </c>
      <c r="M7" s="12"/>
      <c r="N7" s="7" t="s">
        <v>0</v>
      </c>
      <c r="O7" s="12"/>
      <c r="P7" s="7" t="s">
        <v>0</v>
      </c>
      <c r="R7" s="7" t="s">
        <v>0</v>
      </c>
      <c r="T7" s="7" t="s">
        <v>0</v>
      </c>
      <c r="V7" s="13" t="s">
        <v>1</v>
      </c>
    </row>
    <row r="8" spans="1:25" s="7" customFormat="1" x14ac:dyDescent="0.25">
      <c r="B8" s="7" t="s">
        <v>0</v>
      </c>
      <c r="C8" s="7" t="s">
        <v>20</v>
      </c>
      <c r="D8" s="7" t="s">
        <v>0</v>
      </c>
      <c r="E8" s="11">
        <v>26.1</v>
      </c>
      <c r="F8" s="7" t="s">
        <v>0</v>
      </c>
      <c r="G8" s="7" t="s">
        <v>22</v>
      </c>
      <c r="H8" s="7" t="s">
        <v>0</v>
      </c>
      <c r="J8" s="7" t="s">
        <v>0</v>
      </c>
      <c r="K8" s="7" t="s">
        <v>23</v>
      </c>
      <c r="L8" s="7" t="s">
        <v>0</v>
      </c>
      <c r="M8" s="12"/>
      <c r="N8" s="7" t="s">
        <v>0</v>
      </c>
      <c r="O8" s="12"/>
      <c r="P8" s="7" t="s">
        <v>0</v>
      </c>
      <c r="Q8" s="12"/>
      <c r="R8" s="7" t="s">
        <v>0</v>
      </c>
      <c r="S8" s="11"/>
      <c r="T8" s="7" t="s">
        <v>0</v>
      </c>
      <c r="U8" s="12"/>
      <c r="V8" s="13" t="s">
        <v>1</v>
      </c>
      <c r="W8" s="14" t="s">
        <v>2</v>
      </c>
      <c r="X8" s="11">
        <f>SUM(Q6:Q8,S6:S8,U6:U8,E8)</f>
        <v>100.1</v>
      </c>
    </row>
    <row r="9" spans="1:25" s="21" customFormat="1" x14ac:dyDescent="0.25">
      <c r="A9" s="21" t="s">
        <v>26</v>
      </c>
      <c r="B9" s="22" t="s">
        <v>0</v>
      </c>
      <c r="C9" s="21" t="s">
        <v>4</v>
      </c>
      <c r="D9" s="22" t="s">
        <v>0</v>
      </c>
      <c r="E9" s="23">
        <v>96.92</v>
      </c>
      <c r="F9" s="22" t="s">
        <v>0</v>
      </c>
      <c r="G9" s="21" t="s">
        <v>27</v>
      </c>
      <c r="H9" s="21" t="s">
        <v>0</v>
      </c>
      <c r="J9" s="21" t="s">
        <v>0</v>
      </c>
      <c r="L9" s="21" t="s">
        <v>0</v>
      </c>
      <c r="M9" s="24">
        <v>1.5193000000000001</v>
      </c>
      <c r="N9" s="25" t="s">
        <v>0</v>
      </c>
      <c r="O9" s="24">
        <v>0.91100000000000003</v>
      </c>
      <c r="P9" s="21" t="s">
        <v>0</v>
      </c>
      <c r="Q9" s="23">
        <v>98</v>
      </c>
      <c r="R9" s="21" t="s">
        <v>0</v>
      </c>
      <c r="S9" s="24"/>
      <c r="T9" s="21" t="s">
        <v>0</v>
      </c>
      <c r="U9" s="24"/>
      <c r="V9" s="26" t="s">
        <v>1</v>
      </c>
      <c r="Y9" s="21" t="s">
        <v>44</v>
      </c>
    </row>
    <row r="10" spans="1:25" s="7" customFormat="1" x14ac:dyDescent="0.25">
      <c r="B10" s="7" t="s">
        <v>0</v>
      </c>
      <c r="C10" s="7" t="s">
        <v>18</v>
      </c>
      <c r="D10" s="7" t="s">
        <v>0</v>
      </c>
      <c r="E10" s="10">
        <v>74.41</v>
      </c>
      <c r="F10" s="14" t="s">
        <v>0</v>
      </c>
      <c r="G10" s="6"/>
      <c r="H10" s="7" t="s">
        <v>0</v>
      </c>
      <c r="J10" s="7" t="s">
        <v>0</v>
      </c>
      <c r="L10" s="7" t="s">
        <v>0</v>
      </c>
      <c r="M10" s="12"/>
      <c r="N10" s="7" t="s">
        <v>0</v>
      </c>
      <c r="O10" s="12"/>
      <c r="P10" s="7" t="s">
        <v>0</v>
      </c>
      <c r="R10" s="7" t="s">
        <v>0</v>
      </c>
      <c r="T10" s="7" t="s">
        <v>0</v>
      </c>
      <c r="V10" s="13" t="s">
        <v>1</v>
      </c>
    </row>
    <row r="11" spans="1:25" s="7" customFormat="1" x14ac:dyDescent="0.25">
      <c r="B11" s="14" t="s">
        <v>0</v>
      </c>
      <c r="C11" s="7" t="s">
        <v>5</v>
      </c>
      <c r="D11" s="14" t="s">
        <v>0</v>
      </c>
      <c r="E11" s="11">
        <v>3.08</v>
      </c>
      <c r="F11" s="14" t="s">
        <v>0</v>
      </c>
      <c r="G11" s="7" t="s">
        <v>28</v>
      </c>
      <c r="H11" s="7" t="s">
        <v>0</v>
      </c>
      <c r="J11" s="7" t="s">
        <v>0</v>
      </c>
      <c r="K11" s="7" t="s">
        <v>29</v>
      </c>
      <c r="L11" s="7" t="s">
        <v>0</v>
      </c>
      <c r="M11" s="12"/>
      <c r="N11" s="15" t="s">
        <v>0</v>
      </c>
      <c r="O11" s="12"/>
      <c r="P11" s="7" t="s">
        <v>0</v>
      </c>
      <c r="Q11" s="12"/>
      <c r="R11" s="7" t="s">
        <v>0</v>
      </c>
      <c r="S11" s="12"/>
      <c r="T11" s="7" t="s">
        <v>0</v>
      </c>
      <c r="U11" s="11">
        <v>2</v>
      </c>
      <c r="V11" s="13" t="s">
        <v>1</v>
      </c>
      <c r="W11" s="14" t="s">
        <v>2</v>
      </c>
      <c r="X11" s="11">
        <f>SUM(Q9:Q11,S9:S11,U9:U11)</f>
        <v>100</v>
      </c>
    </row>
    <row r="12" spans="1:25" s="21" customFormat="1" x14ac:dyDescent="0.25">
      <c r="A12" s="45" t="s">
        <v>33</v>
      </c>
      <c r="B12" s="22" t="s">
        <v>0</v>
      </c>
      <c r="C12" s="21" t="s">
        <v>4</v>
      </c>
      <c r="D12" s="22" t="s">
        <v>0</v>
      </c>
      <c r="E12" s="23">
        <v>45.4</v>
      </c>
      <c r="F12" s="22" t="s">
        <v>0</v>
      </c>
      <c r="G12" s="21" t="s">
        <v>35</v>
      </c>
      <c r="H12" s="21" t="s">
        <v>0</v>
      </c>
      <c r="J12" s="21" t="s">
        <v>0</v>
      </c>
      <c r="L12" s="21" t="s">
        <v>0</v>
      </c>
      <c r="M12" s="24">
        <v>3.2134999999999998</v>
      </c>
      <c r="N12" s="25" t="s">
        <v>0</v>
      </c>
      <c r="O12" s="24">
        <v>1.98</v>
      </c>
      <c r="P12" s="21" t="s">
        <v>0</v>
      </c>
      <c r="Q12" s="23">
        <v>79.78</v>
      </c>
      <c r="R12" s="21" t="s">
        <v>0</v>
      </c>
      <c r="S12" s="24"/>
      <c r="T12" s="21" t="s">
        <v>0</v>
      </c>
      <c r="U12" s="24"/>
      <c r="V12" s="26" t="s">
        <v>1</v>
      </c>
      <c r="Y12" s="21" t="s">
        <v>34</v>
      </c>
    </row>
    <row r="13" spans="1:25" s="7" customFormat="1" x14ac:dyDescent="0.25">
      <c r="B13" s="7" t="s">
        <v>0</v>
      </c>
      <c r="C13" s="7" t="s">
        <v>18</v>
      </c>
      <c r="D13" s="7" t="s">
        <v>0</v>
      </c>
      <c r="E13" s="10">
        <v>67</v>
      </c>
      <c r="F13" s="14" t="s">
        <v>0</v>
      </c>
      <c r="G13" s="6"/>
      <c r="H13" s="7" t="s">
        <v>0</v>
      </c>
      <c r="J13" s="7" t="s">
        <v>0</v>
      </c>
      <c r="L13" s="7" t="s">
        <v>0</v>
      </c>
      <c r="M13" s="12"/>
      <c r="N13" s="7" t="s">
        <v>0</v>
      </c>
      <c r="O13" s="12"/>
      <c r="P13" s="7" t="s">
        <v>0</v>
      </c>
      <c r="R13" s="7" t="s">
        <v>0</v>
      </c>
      <c r="T13" s="7" t="s">
        <v>0</v>
      </c>
      <c r="V13" s="13" t="s">
        <v>1</v>
      </c>
    </row>
    <row r="14" spans="1:25" s="7" customFormat="1" x14ac:dyDescent="0.25">
      <c r="B14" s="7" t="s">
        <v>0</v>
      </c>
      <c r="C14" s="7" t="s">
        <v>5</v>
      </c>
      <c r="D14" s="7" t="s">
        <v>0</v>
      </c>
      <c r="E14" s="10">
        <v>51.3</v>
      </c>
      <c r="F14" s="14" t="s">
        <v>0</v>
      </c>
      <c r="G14" s="6" t="s">
        <v>36</v>
      </c>
      <c r="H14" s="7" t="s">
        <v>0</v>
      </c>
      <c r="J14" s="7" t="s">
        <v>0</v>
      </c>
      <c r="K14" s="7" t="s">
        <v>37</v>
      </c>
      <c r="L14" s="7" t="s">
        <v>0</v>
      </c>
      <c r="M14" s="12"/>
      <c r="N14" s="7" t="s">
        <v>0</v>
      </c>
      <c r="O14" s="12"/>
      <c r="P14" s="7" t="s">
        <v>0</v>
      </c>
      <c r="R14" s="7" t="s">
        <v>0</v>
      </c>
      <c r="T14" s="7" t="s">
        <v>0</v>
      </c>
      <c r="U14" s="7">
        <v>17</v>
      </c>
      <c r="V14" s="13" t="s">
        <v>1</v>
      </c>
    </row>
    <row r="15" spans="1:25" s="7" customFormat="1" x14ac:dyDescent="0.25">
      <c r="B15" s="7" t="s">
        <v>0</v>
      </c>
      <c r="C15" s="6" t="s">
        <v>13</v>
      </c>
      <c r="D15" s="7" t="s">
        <v>0</v>
      </c>
      <c r="E15" s="10">
        <v>1.94</v>
      </c>
      <c r="F15" s="14" t="s">
        <v>0</v>
      </c>
      <c r="G15" s="6" t="s">
        <v>42</v>
      </c>
      <c r="H15" s="7" t="s">
        <v>0</v>
      </c>
      <c r="J15" s="7" t="s">
        <v>0</v>
      </c>
      <c r="K15" s="7" t="s">
        <v>43</v>
      </c>
      <c r="L15" s="7" t="s">
        <v>0</v>
      </c>
      <c r="M15" s="12"/>
      <c r="N15" s="7" t="s">
        <v>0</v>
      </c>
      <c r="O15" s="12"/>
      <c r="P15" s="7" t="s">
        <v>0</v>
      </c>
      <c r="R15" s="7" t="s">
        <v>0</v>
      </c>
      <c r="T15" s="7" t="s">
        <v>0</v>
      </c>
      <c r="U15" s="11"/>
      <c r="V15" s="13" t="s">
        <v>1</v>
      </c>
      <c r="W15" s="14"/>
    </row>
    <row r="16" spans="1:25" s="7" customFormat="1" x14ac:dyDescent="0.25">
      <c r="B16" s="7" t="s">
        <v>0</v>
      </c>
      <c r="C16" s="6" t="s">
        <v>39</v>
      </c>
      <c r="D16" s="7" t="s">
        <v>0</v>
      </c>
      <c r="E16" s="11">
        <v>1.41</v>
      </c>
      <c r="F16" s="14" t="s">
        <v>0</v>
      </c>
      <c r="G16" s="6" t="s">
        <v>40</v>
      </c>
      <c r="H16" s="7" t="s">
        <v>0</v>
      </c>
      <c r="J16" s="7" t="s">
        <v>0</v>
      </c>
      <c r="K16" s="7" t="s">
        <v>41</v>
      </c>
      <c r="L16" s="7" t="s">
        <v>0</v>
      </c>
      <c r="M16" s="12"/>
      <c r="N16" s="7" t="s">
        <v>0</v>
      </c>
      <c r="O16" s="12"/>
      <c r="P16" s="7" t="s">
        <v>0</v>
      </c>
      <c r="R16" s="7" t="s">
        <v>0</v>
      </c>
      <c r="T16" s="7" t="s">
        <v>0</v>
      </c>
      <c r="U16" s="11"/>
      <c r="V16" s="13" t="s">
        <v>1</v>
      </c>
      <c r="W16" s="7" t="s">
        <v>2</v>
      </c>
      <c r="X16" s="11">
        <f>SUM(Q12,E15,E16,U14)</f>
        <v>100.13</v>
      </c>
    </row>
    <row r="17" spans="1:25" s="21" customFormat="1" x14ac:dyDescent="0.25">
      <c r="A17" s="45" t="s">
        <v>45</v>
      </c>
      <c r="B17" s="22" t="s">
        <v>0</v>
      </c>
      <c r="C17" s="21" t="s">
        <v>4</v>
      </c>
      <c r="D17" s="22" t="s">
        <v>0</v>
      </c>
      <c r="E17" s="23">
        <v>73.349999999999994</v>
      </c>
      <c r="F17" s="22" t="s">
        <v>0</v>
      </c>
      <c r="G17" s="21" t="s">
        <v>46</v>
      </c>
      <c r="H17" s="21" t="s">
        <v>0</v>
      </c>
      <c r="J17" s="21" t="s">
        <v>0</v>
      </c>
      <c r="L17" s="21" t="s">
        <v>0</v>
      </c>
      <c r="M17" s="24">
        <v>1.6944999999999999</v>
      </c>
      <c r="N17" s="25" t="s">
        <v>0</v>
      </c>
      <c r="O17" s="24">
        <v>0.51700000000000002</v>
      </c>
      <c r="P17" s="21" t="s">
        <v>0</v>
      </c>
      <c r="Q17" s="23">
        <v>87.97</v>
      </c>
      <c r="R17" s="21" t="s">
        <v>0</v>
      </c>
      <c r="S17" s="24"/>
      <c r="T17" s="21" t="s">
        <v>0</v>
      </c>
      <c r="U17" s="24"/>
      <c r="V17" s="26" t="s">
        <v>1</v>
      </c>
      <c r="Y17" s="21" t="s">
        <v>82</v>
      </c>
    </row>
    <row r="18" spans="1:25" s="7" customFormat="1" x14ac:dyDescent="0.25">
      <c r="B18" s="7" t="s">
        <v>0</v>
      </c>
      <c r="C18" s="7" t="s">
        <v>18</v>
      </c>
      <c r="D18" s="7" t="s">
        <v>0</v>
      </c>
      <c r="E18" s="10">
        <v>72.2</v>
      </c>
      <c r="F18" s="14" t="s">
        <v>0</v>
      </c>
      <c r="G18" s="6"/>
      <c r="H18" s="7" t="s">
        <v>0</v>
      </c>
      <c r="J18" s="7" t="s">
        <v>0</v>
      </c>
      <c r="L18" s="7" t="s">
        <v>0</v>
      </c>
      <c r="M18" s="12"/>
      <c r="N18" s="7" t="s">
        <v>0</v>
      </c>
      <c r="O18" s="12"/>
      <c r="P18" s="7" t="s">
        <v>0</v>
      </c>
      <c r="R18" s="7" t="s">
        <v>0</v>
      </c>
      <c r="T18" s="7" t="s">
        <v>0</v>
      </c>
      <c r="V18" s="13" t="s">
        <v>1</v>
      </c>
    </row>
    <row r="19" spans="1:25" s="7" customFormat="1" x14ac:dyDescent="0.25">
      <c r="B19" s="7" t="s">
        <v>0</v>
      </c>
      <c r="C19" s="7" t="s">
        <v>5</v>
      </c>
      <c r="D19" s="7" t="s">
        <v>0</v>
      </c>
      <c r="E19" s="10">
        <v>26.65</v>
      </c>
      <c r="F19" s="14" t="s">
        <v>0</v>
      </c>
      <c r="G19" s="6" t="s">
        <v>47</v>
      </c>
      <c r="H19" s="7" t="s">
        <v>0</v>
      </c>
      <c r="J19" s="7" t="s">
        <v>0</v>
      </c>
      <c r="K19" s="6" t="s">
        <v>48</v>
      </c>
      <c r="L19" s="7" t="s">
        <v>0</v>
      </c>
      <c r="M19" s="12"/>
      <c r="N19" s="7" t="s">
        <v>0</v>
      </c>
      <c r="O19" s="12"/>
      <c r="P19" s="7" t="s">
        <v>0</v>
      </c>
      <c r="R19" s="7" t="s">
        <v>0</v>
      </c>
      <c r="T19" s="7" t="s">
        <v>0</v>
      </c>
      <c r="U19" s="7">
        <v>12</v>
      </c>
      <c r="V19" s="13" t="s">
        <v>1</v>
      </c>
      <c r="W19" s="7" t="s">
        <v>2</v>
      </c>
      <c r="X19" s="11">
        <f>SUM(Q17,U19)</f>
        <v>99.97</v>
      </c>
    </row>
    <row r="20" spans="1:25" s="7" customFormat="1" x14ac:dyDescent="0.25">
      <c r="A20" s="45" t="s">
        <v>49</v>
      </c>
      <c r="B20" s="22" t="s">
        <v>0</v>
      </c>
      <c r="C20" s="21" t="s">
        <v>4</v>
      </c>
      <c r="D20" s="22" t="s">
        <v>0</v>
      </c>
      <c r="E20" s="23">
        <v>79.11</v>
      </c>
      <c r="F20" s="22" t="s">
        <v>0</v>
      </c>
      <c r="G20" s="21" t="s">
        <v>50</v>
      </c>
      <c r="H20" s="21" t="s">
        <v>0</v>
      </c>
      <c r="I20" s="21"/>
      <c r="J20" s="21" t="s">
        <v>0</v>
      </c>
      <c r="K20" s="21"/>
      <c r="L20" s="21" t="s">
        <v>0</v>
      </c>
      <c r="M20" s="24">
        <v>2.0167000000000002</v>
      </c>
      <c r="N20" s="25" t="s">
        <v>0</v>
      </c>
      <c r="O20" s="24">
        <v>0.78100000000000003</v>
      </c>
      <c r="P20" s="21" t="s">
        <v>0</v>
      </c>
      <c r="Q20" s="23">
        <v>88.51</v>
      </c>
      <c r="R20" s="21" t="s">
        <v>0</v>
      </c>
      <c r="S20" s="24"/>
      <c r="T20" s="21" t="s">
        <v>0</v>
      </c>
      <c r="U20" s="24"/>
      <c r="V20" s="26" t="s">
        <v>1</v>
      </c>
      <c r="W20" s="21"/>
      <c r="X20" s="21"/>
      <c r="Y20" s="21" t="s">
        <v>57</v>
      </c>
    </row>
    <row r="21" spans="1:25" s="7" customFormat="1" x14ac:dyDescent="0.25">
      <c r="B21" s="7" t="s">
        <v>0</v>
      </c>
      <c r="C21" s="7" t="s">
        <v>5</v>
      </c>
      <c r="D21" s="7" t="s">
        <v>0</v>
      </c>
      <c r="E21" s="10">
        <v>19.68</v>
      </c>
      <c r="F21" s="14" t="s">
        <v>0</v>
      </c>
      <c r="G21" s="6" t="s">
        <v>52</v>
      </c>
      <c r="H21" s="7" t="s">
        <v>0</v>
      </c>
      <c r="J21" s="7" t="s">
        <v>0</v>
      </c>
      <c r="K21" s="6" t="s">
        <v>53</v>
      </c>
      <c r="L21" s="7" t="s">
        <v>0</v>
      </c>
      <c r="M21" s="12"/>
      <c r="N21" s="7" t="s">
        <v>0</v>
      </c>
      <c r="O21" s="12"/>
      <c r="P21" s="7" t="s">
        <v>0</v>
      </c>
      <c r="R21" s="7" t="s">
        <v>0</v>
      </c>
      <c r="T21" s="7" t="s">
        <v>0</v>
      </c>
      <c r="U21" s="7">
        <v>10</v>
      </c>
      <c r="V21" s="13" t="s">
        <v>1</v>
      </c>
    </row>
    <row r="22" spans="1:25" s="7" customFormat="1" x14ac:dyDescent="0.25">
      <c r="B22" s="7" t="s">
        <v>0</v>
      </c>
      <c r="C22" s="6" t="s">
        <v>51</v>
      </c>
      <c r="D22" s="7" t="s">
        <v>0</v>
      </c>
      <c r="E22" s="10">
        <v>1.21</v>
      </c>
      <c r="F22" s="14" t="s">
        <v>0</v>
      </c>
      <c r="G22" s="6" t="s">
        <v>54</v>
      </c>
      <c r="H22" s="7" t="s">
        <v>0</v>
      </c>
      <c r="J22" s="7" t="s">
        <v>0</v>
      </c>
      <c r="K22" s="7" t="s">
        <v>55</v>
      </c>
      <c r="L22" s="7" t="s">
        <v>0</v>
      </c>
      <c r="M22" s="12"/>
      <c r="N22" s="7" t="s">
        <v>0</v>
      </c>
      <c r="O22" s="12"/>
      <c r="P22" s="7" t="s">
        <v>0</v>
      </c>
      <c r="R22" s="7" t="s">
        <v>0</v>
      </c>
      <c r="T22" s="7" t="s">
        <v>0</v>
      </c>
      <c r="U22" s="11"/>
      <c r="V22" s="13" t="s">
        <v>1</v>
      </c>
      <c r="W22" s="7" t="s">
        <v>2</v>
      </c>
      <c r="X22" s="11">
        <f>SUM(Q20,U21,E22)</f>
        <v>99.72</v>
      </c>
    </row>
    <row r="23" spans="1:25" s="7" customFormat="1" x14ac:dyDescent="0.25">
      <c r="A23" s="21" t="s">
        <v>56</v>
      </c>
      <c r="B23" s="22" t="s">
        <v>0</v>
      </c>
      <c r="C23" s="21" t="s">
        <v>4</v>
      </c>
      <c r="D23" s="22" t="s">
        <v>0</v>
      </c>
      <c r="E23" s="23">
        <v>92.69</v>
      </c>
      <c r="F23" s="22" t="s">
        <v>0</v>
      </c>
      <c r="G23" s="21" t="s">
        <v>58</v>
      </c>
      <c r="H23" s="21" t="s">
        <v>0</v>
      </c>
      <c r="I23" s="21"/>
      <c r="J23" s="21" t="s">
        <v>0</v>
      </c>
      <c r="K23" s="21"/>
      <c r="L23" s="21" t="s">
        <v>0</v>
      </c>
      <c r="M23" s="24">
        <v>1.4562999999999999</v>
      </c>
      <c r="N23" s="25" t="s">
        <v>0</v>
      </c>
      <c r="O23" s="24">
        <v>0.35899999999999999</v>
      </c>
      <c r="P23" s="21" t="s">
        <v>0</v>
      </c>
      <c r="Q23" s="23">
        <v>96.88</v>
      </c>
      <c r="R23" s="21" t="s">
        <v>0</v>
      </c>
      <c r="S23" s="24"/>
      <c r="T23" s="21" t="s">
        <v>0</v>
      </c>
      <c r="U23" s="24"/>
      <c r="V23" s="26" t="s">
        <v>1</v>
      </c>
      <c r="W23" s="21"/>
      <c r="X23" s="21"/>
      <c r="Y23" s="21" t="s">
        <v>44</v>
      </c>
    </row>
    <row r="24" spans="1:25" s="7" customFormat="1" x14ac:dyDescent="0.25">
      <c r="B24" s="7" t="s">
        <v>0</v>
      </c>
      <c r="C24" s="7" t="s">
        <v>18</v>
      </c>
      <c r="D24" s="7" t="s">
        <v>0</v>
      </c>
      <c r="E24" s="10">
        <v>78.03</v>
      </c>
      <c r="F24" s="14" t="s">
        <v>0</v>
      </c>
      <c r="G24" s="6"/>
      <c r="H24" s="7" t="s">
        <v>0</v>
      </c>
      <c r="J24" s="7" t="s">
        <v>0</v>
      </c>
      <c r="L24" s="7" t="s">
        <v>0</v>
      </c>
      <c r="M24" s="12"/>
      <c r="N24" s="7" t="s">
        <v>0</v>
      </c>
      <c r="O24" s="12"/>
      <c r="P24" s="7" t="s">
        <v>0</v>
      </c>
      <c r="R24" s="7" t="s">
        <v>0</v>
      </c>
      <c r="T24" s="7" t="s">
        <v>0</v>
      </c>
      <c r="V24" s="13" t="s">
        <v>1</v>
      </c>
    </row>
    <row r="25" spans="1:25" s="7" customFormat="1" x14ac:dyDescent="0.25">
      <c r="B25" s="7" t="s">
        <v>0</v>
      </c>
      <c r="C25" s="7" t="s">
        <v>5</v>
      </c>
      <c r="D25" s="7" t="s">
        <v>0</v>
      </c>
      <c r="E25" s="10">
        <v>6.98</v>
      </c>
      <c r="F25" s="14" t="s">
        <v>0</v>
      </c>
      <c r="G25" s="6" t="s">
        <v>59</v>
      </c>
      <c r="H25" s="7" t="s">
        <v>0</v>
      </c>
      <c r="J25" s="7" t="s">
        <v>0</v>
      </c>
      <c r="K25" s="6" t="s">
        <v>60</v>
      </c>
      <c r="L25" s="7" t="s">
        <v>0</v>
      </c>
      <c r="M25" s="12"/>
      <c r="N25" s="7" t="s">
        <v>0</v>
      </c>
      <c r="O25" s="12"/>
      <c r="P25" s="7" t="s">
        <v>0</v>
      </c>
      <c r="R25" s="7" t="s">
        <v>0</v>
      </c>
      <c r="T25" s="7" t="s">
        <v>0</v>
      </c>
      <c r="U25" s="7">
        <v>3</v>
      </c>
      <c r="V25" s="13" t="s">
        <v>1</v>
      </c>
    </row>
    <row r="26" spans="1:25" s="7" customFormat="1" x14ac:dyDescent="0.25">
      <c r="B26" s="7" t="s">
        <v>0</v>
      </c>
      <c r="C26" s="6" t="s">
        <v>51</v>
      </c>
      <c r="D26" s="7" t="s">
        <v>0</v>
      </c>
      <c r="E26" s="10">
        <v>0.33600000000000002</v>
      </c>
      <c r="F26" s="14" t="s">
        <v>0</v>
      </c>
      <c r="G26" s="6" t="s">
        <v>61</v>
      </c>
      <c r="H26" s="7" t="s">
        <v>0</v>
      </c>
      <c r="J26" s="7" t="s">
        <v>0</v>
      </c>
      <c r="K26" s="6" t="s">
        <v>62</v>
      </c>
      <c r="L26" s="7" t="s">
        <v>0</v>
      </c>
      <c r="M26" s="12"/>
      <c r="N26" s="7" t="s">
        <v>0</v>
      </c>
      <c r="O26" s="12"/>
      <c r="P26" s="7" t="s">
        <v>0</v>
      </c>
      <c r="R26" s="7" t="s">
        <v>0</v>
      </c>
      <c r="T26" s="7" t="s">
        <v>0</v>
      </c>
      <c r="U26" s="11"/>
      <c r="V26" s="13" t="s">
        <v>1</v>
      </c>
      <c r="W26" s="7" t="s">
        <v>2</v>
      </c>
      <c r="X26" s="11">
        <f>SUM(Q23,U25,E26)</f>
        <v>100.21599999999999</v>
      </c>
    </row>
    <row r="27" spans="1:25" s="21" customFormat="1" x14ac:dyDescent="0.25">
      <c r="A27" s="21" t="s">
        <v>63</v>
      </c>
      <c r="B27" s="22" t="s">
        <v>0</v>
      </c>
      <c r="C27" s="21" t="s">
        <v>4</v>
      </c>
      <c r="D27" s="22" t="s">
        <v>0</v>
      </c>
      <c r="E27" s="23">
        <v>96.49</v>
      </c>
      <c r="F27" s="22" t="s">
        <v>0</v>
      </c>
      <c r="G27" s="21" t="s">
        <v>64</v>
      </c>
      <c r="H27" s="21" t="s">
        <v>0</v>
      </c>
      <c r="J27" s="21" t="s">
        <v>0</v>
      </c>
      <c r="L27" s="21" t="s">
        <v>0</v>
      </c>
      <c r="M27" s="24">
        <v>1.4208000000000001</v>
      </c>
      <c r="N27" s="25" t="s">
        <v>0</v>
      </c>
      <c r="O27" s="24">
        <v>0.33500000000000002</v>
      </c>
      <c r="P27" s="21" t="s">
        <v>0</v>
      </c>
      <c r="Q27" s="23">
        <v>98.6</v>
      </c>
      <c r="R27" s="21" t="s">
        <v>0</v>
      </c>
      <c r="S27" s="24"/>
      <c r="T27" s="21" t="s">
        <v>0</v>
      </c>
      <c r="U27" s="24"/>
      <c r="V27" s="26" t="s">
        <v>1</v>
      </c>
      <c r="Y27" s="21" t="s">
        <v>44</v>
      </c>
    </row>
    <row r="28" spans="1:25" s="7" customFormat="1" x14ac:dyDescent="0.25">
      <c r="B28" s="7" t="s">
        <v>0</v>
      </c>
      <c r="C28" s="7" t="s">
        <v>18</v>
      </c>
      <c r="D28" s="7" t="s">
        <v>0</v>
      </c>
      <c r="E28" s="10">
        <v>81.08</v>
      </c>
      <c r="F28" s="14" t="s">
        <v>0</v>
      </c>
      <c r="G28" s="6"/>
      <c r="H28" s="7" t="s">
        <v>0</v>
      </c>
      <c r="J28" s="7" t="s">
        <v>0</v>
      </c>
      <c r="L28" s="7" t="s">
        <v>0</v>
      </c>
      <c r="M28" s="12"/>
      <c r="N28" s="7" t="s">
        <v>0</v>
      </c>
      <c r="O28" s="12"/>
      <c r="P28" s="7" t="s">
        <v>0</v>
      </c>
      <c r="R28" s="7" t="s">
        <v>0</v>
      </c>
      <c r="T28" s="7" t="s">
        <v>0</v>
      </c>
      <c r="V28" s="13" t="s">
        <v>1</v>
      </c>
    </row>
    <row r="29" spans="1:25" s="7" customFormat="1" x14ac:dyDescent="0.25">
      <c r="B29" s="7" t="s">
        <v>0</v>
      </c>
      <c r="C29" s="7" t="s">
        <v>5</v>
      </c>
      <c r="D29" s="7" t="s">
        <v>0</v>
      </c>
      <c r="E29" s="10">
        <v>3.51</v>
      </c>
      <c r="F29" s="14" t="s">
        <v>0</v>
      </c>
      <c r="G29" s="6" t="s">
        <v>65</v>
      </c>
      <c r="H29" s="7" t="s">
        <v>0</v>
      </c>
      <c r="J29" s="7" t="s">
        <v>0</v>
      </c>
      <c r="K29" s="6" t="s">
        <v>66</v>
      </c>
      <c r="L29" s="7" t="s">
        <v>0</v>
      </c>
      <c r="M29" s="12"/>
      <c r="N29" s="7" t="s">
        <v>0</v>
      </c>
      <c r="O29" s="12"/>
      <c r="P29" s="7" t="s">
        <v>0</v>
      </c>
      <c r="R29" s="7" t="s">
        <v>0</v>
      </c>
      <c r="T29" s="7" t="s">
        <v>0</v>
      </c>
      <c r="U29" s="7">
        <v>1</v>
      </c>
      <c r="V29" s="13" t="s">
        <v>1</v>
      </c>
      <c r="W29" s="7" t="s">
        <v>2</v>
      </c>
      <c r="X29" s="11">
        <f>SUM(Q27,U29)</f>
        <v>99.6</v>
      </c>
    </row>
    <row r="30" spans="1:25" s="21" customFormat="1" x14ac:dyDescent="0.25">
      <c r="A30" s="45" t="s">
        <v>67</v>
      </c>
      <c r="B30" s="22" t="s">
        <v>0</v>
      </c>
      <c r="C30" s="21" t="s">
        <v>4</v>
      </c>
      <c r="D30" s="22" t="s">
        <v>0</v>
      </c>
      <c r="E30" s="23">
        <v>100</v>
      </c>
      <c r="F30" s="22" t="s">
        <v>0</v>
      </c>
      <c r="G30" s="21" t="s">
        <v>69</v>
      </c>
      <c r="H30" s="21" t="s">
        <v>0</v>
      </c>
      <c r="J30" s="21" t="s">
        <v>0</v>
      </c>
      <c r="L30" s="21" t="s">
        <v>0</v>
      </c>
      <c r="M30" s="24">
        <v>1.3415999999999999</v>
      </c>
      <c r="N30" s="25" t="s">
        <v>0</v>
      </c>
      <c r="O30" s="24">
        <v>0.38500000000000001</v>
      </c>
      <c r="P30" s="21" t="s">
        <v>0</v>
      </c>
      <c r="Q30" s="23">
        <v>100</v>
      </c>
      <c r="R30" s="21" t="s">
        <v>0</v>
      </c>
      <c r="S30" s="24"/>
      <c r="T30" s="21" t="s">
        <v>0</v>
      </c>
      <c r="U30" s="24"/>
      <c r="V30" s="26" t="s">
        <v>1</v>
      </c>
      <c r="Y30" s="21" t="s">
        <v>68</v>
      </c>
    </row>
    <row r="31" spans="1:25" s="7" customFormat="1" x14ac:dyDescent="0.25">
      <c r="B31" s="7" t="s">
        <v>0</v>
      </c>
      <c r="C31" s="7" t="s">
        <v>18</v>
      </c>
      <c r="D31" s="7" t="s">
        <v>0</v>
      </c>
      <c r="E31" s="10">
        <v>89.14</v>
      </c>
      <c r="F31" s="14" t="s">
        <v>0</v>
      </c>
      <c r="G31" s="6"/>
      <c r="H31" s="7" t="s">
        <v>0</v>
      </c>
      <c r="J31" s="7" t="s">
        <v>0</v>
      </c>
      <c r="L31" s="7" t="s">
        <v>0</v>
      </c>
      <c r="M31" s="12"/>
      <c r="N31" s="7" t="s">
        <v>0</v>
      </c>
      <c r="O31" s="12"/>
      <c r="P31" s="7" t="s">
        <v>0</v>
      </c>
      <c r="R31" s="7" t="s">
        <v>0</v>
      </c>
      <c r="T31" s="7" t="s">
        <v>0</v>
      </c>
      <c r="V31" s="13" t="s">
        <v>1</v>
      </c>
      <c r="W31" s="7" t="s">
        <v>2</v>
      </c>
      <c r="X31" s="11">
        <f>SUM(Q30)</f>
        <v>100</v>
      </c>
    </row>
    <row r="32" spans="1:25" s="21" customFormat="1" x14ac:dyDescent="0.25">
      <c r="A32" s="21" t="s">
        <v>70</v>
      </c>
      <c r="B32" s="22" t="s">
        <v>0</v>
      </c>
      <c r="C32" s="21" t="s">
        <v>4</v>
      </c>
      <c r="D32" s="22" t="s">
        <v>0</v>
      </c>
      <c r="E32" s="23">
        <v>94.44</v>
      </c>
      <c r="F32" s="22" t="s">
        <v>0</v>
      </c>
      <c r="G32" s="21" t="s">
        <v>71</v>
      </c>
      <c r="H32" s="21" t="s">
        <v>0</v>
      </c>
      <c r="J32" s="21" t="s">
        <v>0</v>
      </c>
      <c r="L32" s="21" t="s">
        <v>0</v>
      </c>
      <c r="M32" s="24">
        <v>1.3261000000000001</v>
      </c>
      <c r="N32" s="25" t="s">
        <v>0</v>
      </c>
      <c r="O32" s="24">
        <v>0.36099999999999999</v>
      </c>
      <c r="P32" s="21" t="s">
        <v>0</v>
      </c>
      <c r="Q32" s="23">
        <v>97.78</v>
      </c>
      <c r="R32" s="21" t="s">
        <v>0</v>
      </c>
      <c r="S32" s="24"/>
      <c r="T32" s="21" t="s">
        <v>0</v>
      </c>
      <c r="U32" s="24"/>
      <c r="V32" s="26" t="s">
        <v>1</v>
      </c>
      <c r="Y32" s="21" t="s">
        <v>44</v>
      </c>
    </row>
    <row r="33" spans="1:25" s="7" customFormat="1" x14ac:dyDescent="0.25">
      <c r="B33" s="7" t="s">
        <v>0</v>
      </c>
      <c r="C33" s="7" t="s">
        <v>18</v>
      </c>
      <c r="D33" s="7" t="s">
        <v>0</v>
      </c>
      <c r="E33" s="10">
        <v>82.55</v>
      </c>
      <c r="F33" s="14" t="s">
        <v>0</v>
      </c>
      <c r="G33" s="6"/>
      <c r="H33" s="7" t="s">
        <v>0</v>
      </c>
      <c r="J33" s="7" t="s">
        <v>0</v>
      </c>
      <c r="L33" s="7" t="s">
        <v>0</v>
      </c>
      <c r="M33" s="12"/>
      <c r="N33" s="7" t="s">
        <v>0</v>
      </c>
      <c r="O33" s="12"/>
      <c r="P33" s="7" t="s">
        <v>0</v>
      </c>
      <c r="R33" s="7" t="s">
        <v>0</v>
      </c>
      <c r="T33" s="7" t="s">
        <v>0</v>
      </c>
      <c r="V33" s="13" t="s">
        <v>1</v>
      </c>
    </row>
    <row r="34" spans="1:25" s="7" customFormat="1" x14ac:dyDescent="0.25">
      <c r="B34" s="7" t="s">
        <v>0</v>
      </c>
      <c r="C34" s="7" t="s">
        <v>5</v>
      </c>
      <c r="D34" s="7" t="s">
        <v>0</v>
      </c>
      <c r="E34" s="10">
        <v>5.56</v>
      </c>
      <c r="F34" s="14" t="s">
        <v>0</v>
      </c>
      <c r="G34" s="6" t="s">
        <v>72</v>
      </c>
      <c r="H34" s="7" t="s">
        <v>0</v>
      </c>
      <c r="J34" s="7" t="s">
        <v>0</v>
      </c>
      <c r="K34" s="6" t="s">
        <v>66</v>
      </c>
      <c r="L34" s="7" t="s">
        <v>0</v>
      </c>
      <c r="M34" s="12"/>
      <c r="N34" s="7" t="s">
        <v>0</v>
      </c>
      <c r="O34" s="12"/>
      <c r="P34" s="7" t="s">
        <v>0</v>
      </c>
      <c r="R34" s="7" t="s">
        <v>0</v>
      </c>
      <c r="T34" s="7" t="s">
        <v>0</v>
      </c>
      <c r="U34" s="7">
        <v>2</v>
      </c>
      <c r="V34" s="13" t="s">
        <v>1</v>
      </c>
      <c r="W34" s="7" t="s">
        <v>2</v>
      </c>
      <c r="X34" s="11">
        <f>SUM(Q32,U34)</f>
        <v>99.78</v>
      </c>
    </row>
    <row r="35" spans="1:25" s="21" customFormat="1" x14ac:dyDescent="0.25">
      <c r="A35" s="21" t="s">
        <v>73</v>
      </c>
      <c r="B35" s="22" t="s">
        <v>0</v>
      </c>
      <c r="C35" s="21" t="s">
        <v>4</v>
      </c>
      <c r="D35" s="22" t="s">
        <v>0</v>
      </c>
      <c r="E35" s="23">
        <v>96.93</v>
      </c>
      <c r="F35" s="22" t="s">
        <v>0</v>
      </c>
      <c r="G35" s="21" t="s">
        <v>74</v>
      </c>
      <c r="H35" s="21" t="s">
        <v>0</v>
      </c>
      <c r="J35" s="21" t="s">
        <v>0</v>
      </c>
      <c r="L35" s="21" t="s">
        <v>0</v>
      </c>
      <c r="M35" s="24">
        <v>1.3495999999999999</v>
      </c>
      <c r="N35" s="25" t="s">
        <v>0</v>
      </c>
      <c r="O35" s="24">
        <v>0.38600000000000001</v>
      </c>
      <c r="P35" s="21" t="s">
        <v>0</v>
      </c>
      <c r="Q35" s="23">
        <v>98.47</v>
      </c>
      <c r="R35" s="21" t="s">
        <v>0</v>
      </c>
      <c r="S35" s="24"/>
      <c r="T35" s="21" t="s">
        <v>0</v>
      </c>
      <c r="U35" s="24"/>
      <c r="V35" s="26" t="s">
        <v>1</v>
      </c>
      <c r="Y35" s="21" t="s">
        <v>44</v>
      </c>
    </row>
    <row r="36" spans="1:25" s="7" customFormat="1" x14ac:dyDescent="0.25">
      <c r="B36" s="7" t="s">
        <v>0</v>
      </c>
      <c r="C36" s="7" t="s">
        <v>18</v>
      </c>
      <c r="D36" s="7" t="s">
        <v>0</v>
      </c>
      <c r="E36" s="10">
        <v>83.3</v>
      </c>
      <c r="F36" s="14" t="s">
        <v>0</v>
      </c>
      <c r="G36" s="6"/>
      <c r="H36" s="7" t="s">
        <v>0</v>
      </c>
      <c r="J36" s="7" t="s">
        <v>0</v>
      </c>
      <c r="L36" s="7" t="s">
        <v>0</v>
      </c>
      <c r="M36" s="12"/>
      <c r="N36" s="7" t="s">
        <v>0</v>
      </c>
      <c r="O36" s="12"/>
      <c r="P36" s="7" t="s">
        <v>0</v>
      </c>
      <c r="R36" s="7" t="s">
        <v>0</v>
      </c>
      <c r="T36" s="7" t="s">
        <v>0</v>
      </c>
      <c r="V36" s="13" t="s">
        <v>1</v>
      </c>
    </row>
    <row r="37" spans="1:25" s="7" customFormat="1" x14ac:dyDescent="0.25">
      <c r="B37" s="7" t="s">
        <v>0</v>
      </c>
      <c r="C37" s="7" t="s">
        <v>5</v>
      </c>
      <c r="D37" s="7" t="s">
        <v>0</v>
      </c>
      <c r="E37" s="10">
        <v>3.07</v>
      </c>
      <c r="F37" s="14" t="s">
        <v>0</v>
      </c>
      <c r="G37" s="6" t="s">
        <v>75</v>
      </c>
      <c r="H37" s="7" t="s">
        <v>0</v>
      </c>
      <c r="J37" s="7" t="s">
        <v>0</v>
      </c>
      <c r="K37" s="6" t="s">
        <v>76</v>
      </c>
      <c r="L37" s="7" t="s">
        <v>0</v>
      </c>
      <c r="M37" s="12"/>
      <c r="N37" s="7" t="s">
        <v>0</v>
      </c>
      <c r="O37" s="12"/>
      <c r="P37" s="7" t="s">
        <v>0</v>
      </c>
      <c r="R37" s="7" t="s">
        <v>0</v>
      </c>
      <c r="T37" s="7" t="s">
        <v>0</v>
      </c>
      <c r="U37" s="7">
        <v>2</v>
      </c>
      <c r="V37" s="13" t="s">
        <v>1</v>
      </c>
      <c r="W37" s="7" t="s">
        <v>2</v>
      </c>
      <c r="X37" s="11">
        <f>SUM(Q35,U37)</f>
        <v>100.47</v>
      </c>
    </row>
    <row r="38" spans="1:25" s="21" customFormat="1" x14ac:dyDescent="0.25">
      <c r="A38" s="21" t="s">
        <v>77</v>
      </c>
      <c r="B38" s="22" t="s">
        <v>0</v>
      </c>
      <c r="C38" s="21" t="s">
        <v>4</v>
      </c>
      <c r="D38" s="22" t="s">
        <v>0</v>
      </c>
      <c r="E38" s="23">
        <v>95.39</v>
      </c>
      <c r="F38" s="22" t="s">
        <v>0</v>
      </c>
      <c r="G38" s="21" t="s">
        <v>78</v>
      </c>
      <c r="H38" s="21" t="s">
        <v>0</v>
      </c>
      <c r="J38" s="21" t="s">
        <v>0</v>
      </c>
      <c r="L38" s="21" t="s">
        <v>0</v>
      </c>
      <c r="M38" s="24">
        <v>1.4240999999999999</v>
      </c>
      <c r="N38" s="21" t="s">
        <v>0</v>
      </c>
      <c r="O38" s="25" t="s">
        <v>79</v>
      </c>
      <c r="P38" s="21" t="s">
        <v>0</v>
      </c>
      <c r="Q38" s="23">
        <v>98.16</v>
      </c>
      <c r="R38" s="21" t="s">
        <v>0</v>
      </c>
      <c r="S38" s="24"/>
      <c r="T38" s="21" t="s">
        <v>0</v>
      </c>
      <c r="U38" s="24"/>
      <c r="V38" s="26" t="s">
        <v>1</v>
      </c>
      <c r="Y38" s="21" t="s">
        <v>44</v>
      </c>
    </row>
    <row r="39" spans="1:25" s="7" customFormat="1" x14ac:dyDescent="0.25">
      <c r="B39" s="7" t="s">
        <v>0</v>
      </c>
      <c r="C39" s="7" t="s">
        <v>18</v>
      </c>
      <c r="D39" s="7" t="s">
        <v>0</v>
      </c>
      <c r="E39" s="10">
        <v>87.05</v>
      </c>
      <c r="F39" s="14" t="s">
        <v>0</v>
      </c>
      <c r="G39" s="6"/>
      <c r="H39" s="7" t="s">
        <v>0</v>
      </c>
      <c r="J39" s="7" t="s">
        <v>0</v>
      </c>
      <c r="L39" s="7" t="s">
        <v>0</v>
      </c>
      <c r="M39" s="12"/>
      <c r="N39" s="7" t="s">
        <v>0</v>
      </c>
      <c r="O39" s="12"/>
      <c r="P39" s="7" t="s">
        <v>0</v>
      </c>
      <c r="R39" s="7" t="s">
        <v>0</v>
      </c>
      <c r="T39" s="7" t="s">
        <v>0</v>
      </c>
      <c r="V39" s="13" t="s">
        <v>1</v>
      </c>
    </row>
    <row r="40" spans="1:25" s="7" customFormat="1" x14ac:dyDescent="0.25">
      <c r="B40" s="7" t="s">
        <v>0</v>
      </c>
      <c r="C40" s="7" t="s">
        <v>5</v>
      </c>
      <c r="D40" s="7" t="s">
        <v>0</v>
      </c>
      <c r="E40" s="10">
        <v>4.6100000000000003</v>
      </c>
      <c r="F40" s="14" t="s">
        <v>0</v>
      </c>
      <c r="G40" s="6" t="s">
        <v>80</v>
      </c>
      <c r="H40" s="7" t="s">
        <v>0</v>
      </c>
      <c r="J40" s="7" t="s">
        <v>0</v>
      </c>
      <c r="K40" s="6" t="s">
        <v>81</v>
      </c>
      <c r="L40" s="7" t="s">
        <v>0</v>
      </c>
      <c r="M40" s="12"/>
      <c r="N40" s="7" t="s">
        <v>0</v>
      </c>
      <c r="O40" s="12"/>
      <c r="P40" s="7" t="s">
        <v>0</v>
      </c>
      <c r="R40" s="7" t="s">
        <v>0</v>
      </c>
      <c r="T40" s="7" t="s">
        <v>0</v>
      </c>
      <c r="U40" s="7">
        <v>2</v>
      </c>
      <c r="V40" s="13" t="s">
        <v>1</v>
      </c>
      <c r="W40" s="7" t="s">
        <v>2</v>
      </c>
      <c r="X40" s="11">
        <f>SUM(Q38,U40)</f>
        <v>100.16</v>
      </c>
    </row>
    <row r="41" spans="1:25" s="21" customFormat="1" x14ac:dyDescent="0.25">
      <c r="A41" s="21" t="s">
        <v>83</v>
      </c>
      <c r="B41" s="22" t="s">
        <v>0</v>
      </c>
      <c r="C41" s="21" t="s">
        <v>4</v>
      </c>
      <c r="D41" s="22" t="s">
        <v>0</v>
      </c>
      <c r="E41" s="23">
        <v>97.77</v>
      </c>
      <c r="F41" s="22" t="s">
        <v>0</v>
      </c>
      <c r="G41" s="21" t="s">
        <v>84</v>
      </c>
      <c r="H41" s="21" t="s">
        <v>0</v>
      </c>
      <c r="J41" s="21" t="s">
        <v>0</v>
      </c>
      <c r="L41" s="21" t="s">
        <v>0</v>
      </c>
      <c r="M41" s="24">
        <v>1.2597</v>
      </c>
      <c r="N41" s="21" t="s">
        <v>0</v>
      </c>
      <c r="O41" s="25" t="s">
        <v>85</v>
      </c>
      <c r="P41" s="21" t="s">
        <v>0</v>
      </c>
      <c r="Q41" s="23">
        <v>99.11</v>
      </c>
      <c r="R41" s="21" t="s">
        <v>0</v>
      </c>
      <c r="S41" s="24"/>
      <c r="T41" s="21" t="s">
        <v>0</v>
      </c>
      <c r="U41" s="24"/>
      <c r="V41" s="26" t="s">
        <v>1</v>
      </c>
      <c r="Y41" s="21" t="s">
        <v>44</v>
      </c>
    </row>
    <row r="42" spans="1:25" s="7" customFormat="1" x14ac:dyDescent="0.25">
      <c r="B42" s="7" t="s">
        <v>0</v>
      </c>
      <c r="C42" s="7" t="s">
        <v>18</v>
      </c>
      <c r="D42" s="7" t="s">
        <v>0</v>
      </c>
      <c r="E42" s="10">
        <v>86.93</v>
      </c>
      <c r="F42" s="14" t="s">
        <v>0</v>
      </c>
      <c r="G42" s="6"/>
      <c r="H42" s="7" t="s">
        <v>0</v>
      </c>
      <c r="J42" s="7" t="s">
        <v>0</v>
      </c>
      <c r="L42" s="7" t="s">
        <v>0</v>
      </c>
      <c r="M42" s="12"/>
      <c r="N42" s="7" t="s">
        <v>0</v>
      </c>
      <c r="O42" s="12"/>
      <c r="P42" s="7" t="s">
        <v>0</v>
      </c>
      <c r="R42" s="7" t="s">
        <v>0</v>
      </c>
      <c r="T42" s="7" t="s">
        <v>0</v>
      </c>
      <c r="V42" s="13" t="s">
        <v>1</v>
      </c>
    </row>
    <row r="43" spans="1:25" s="7" customFormat="1" x14ac:dyDescent="0.25">
      <c r="B43" s="7" t="s">
        <v>0</v>
      </c>
      <c r="C43" s="7" t="s">
        <v>5</v>
      </c>
      <c r="D43" s="7" t="s">
        <v>0</v>
      </c>
      <c r="E43" s="10">
        <v>2.23</v>
      </c>
      <c r="F43" s="14" t="s">
        <v>0</v>
      </c>
      <c r="G43" s="6" t="s">
        <v>86</v>
      </c>
      <c r="H43" s="7" t="s">
        <v>0</v>
      </c>
      <c r="J43" s="7" t="s">
        <v>0</v>
      </c>
      <c r="K43" s="6" t="s">
        <v>66</v>
      </c>
      <c r="L43" s="7" t="s">
        <v>0</v>
      </c>
      <c r="M43" s="12"/>
      <c r="N43" s="7" t="s">
        <v>0</v>
      </c>
      <c r="O43" s="12"/>
      <c r="P43" s="7" t="s">
        <v>0</v>
      </c>
      <c r="R43" s="7" t="s">
        <v>0</v>
      </c>
      <c r="T43" s="7" t="s">
        <v>0</v>
      </c>
      <c r="U43" s="7">
        <v>1</v>
      </c>
      <c r="V43" s="13" t="s">
        <v>1</v>
      </c>
      <c r="W43" s="7" t="s">
        <v>2</v>
      </c>
      <c r="X43" s="11">
        <f>SUM(Q41,U43)</f>
        <v>100.11</v>
      </c>
    </row>
    <row r="44" spans="1:25" s="21" customFormat="1" x14ac:dyDescent="0.25">
      <c r="A44" s="21" t="s">
        <v>87</v>
      </c>
      <c r="B44" s="22" t="s">
        <v>0</v>
      </c>
      <c r="C44" s="21" t="s">
        <v>4</v>
      </c>
      <c r="D44" s="22" t="s">
        <v>0</v>
      </c>
      <c r="E44" s="23">
        <v>98.72</v>
      </c>
      <c r="F44" s="22" t="s">
        <v>0</v>
      </c>
      <c r="G44" s="21" t="s">
        <v>88</v>
      </c>
      <c r="H44" s="21" t="s">
        <v>0</v>
      </c>
      <c r="J44" s="21" t="s">
        <v>0</v>
      </c>
      <c r="L44" s="21" t="s">
        <v>0</v>
      </c>
      <c r="M44" s="24">
        <v>2.1503999999999999</v>
      </c>
      <c r="N44" s="25" t="s">
        <v>0</v>
      </c>
      <c r="O44" s="24">
        <v>0.4</v>
      </c>
      <c r="P44" s="21" t="s">
        <v>0</v>
      </c>
      <c r="Q44" s="23">
        <v>99</v>
      </c>
      <c r="R44" s="21" t="s">
        <v>0</v>
      </c>
      <c r="S44" s="24"/>
      <c r="T44" s="21" t="s">
        <v>0</v>
      </c>
      <c r="U44" s="24"/>
      <c r="V44" s="26" t="s">
        <v>1</v>
      </c>
      <c r="Y44" s="21" t="s">
        <v>44</v>
      </c>
    </row>
    <row r="45" spans="1:25" s="7" customFormat="1" x14ac:dyDescent="0.25">
      <c r="B45" s="7" t="s">
        <v>0</v>
      </c>
      <c r="C45" s="7" t="s">
        <v>18</v>
      </c>
      <c r="D45" s="7" t="s">
        <v>0</v>
      </c>
      <c r="E45" s="10">
        <v>86.82</v>
      </c>
      <c r="F45" s="14" t="s">
        <v>0</v>
      </c>
      <c r="G45" s="6"/>
      <c r="H45" s="7" t="s">
        <v>0</v>
      </c>
      <c r="J45" s="7" t="s">
        <v>0</v>
      </c>
      <c r="L45" s="7" t="s">
        <v>0</v>
      </c>
      <c r="M45" s="12"/>
      <c r="N45" s="7" t="s">
        <v>0</v>
      </c>
      <c r="O45" s="12"/>
      <c r="P45" s="7" t="s">
        <v>0</v>
      </c>
      <c r="R45" s="7" t="s">
        <v>0</v>
      </c>
      <c r="T45" s="7" t="s">
        <v>0</v>
      </c>
      <c r="V45" s="13" t="s">
        <v>1</v>
      </c>
    </row>
    <row r="46" spans="1:25" s="7" customFormat="1" x14ac:dyDescent="0.25">
      <c r="B46" s="7" t="s">
        <v>0</v>
      </c>
      <c r="C46" s="7" t="s">
        <v>5</v>
      </c>
      <c r="D46" s="7" t="s">
        <v>0</v>
      </c>
      <c r="E46" s="10">
        <v>0.76</v>
      </c>
      <c r="F46" s="14" t="s">
        <v>0</v>
      </c>
      <c r="G46" s="6" t="s">
        <v>89</v>
      </c>
      <c r="H46" s="7" t="s">
        <v>0</v>
      </c>
      <c r="J46" s="7" t="s">
        <v>0</v>
      </c>
      <c r="K46" s="6" t="s">
        <v>81</v>
      </c>
      <c r="L46" s="7" t="s">
        <v>0</v>
      </c>
      <c r="M46" s="12"/>
      <c r="N46" s="7" t="s">
        <v>0</v>
      </c>
      <c r="O46" s="12"/>
      <c r="P46" s="7" t="s">
        <v>0</v>
      </c>
      <c r="R46" s="7" t="s">
        <v>0</v>
      </c>
      <c r="T46" s="7" t="s">
        <v>0</v>
      </c>
      <c r="U46" s="7">
        <v>0</v>
      </c>
      <c r="V46" s="13" t="s">
        <v>1</v>
      </c>
    </row>
    <row r="47" spans="1:25" s="7" customFormat="1" x14ac:dyDescent="0.25">
      <c r="B47" s="7" t="s">
        <v>0</v>
      </c>
      <c r="C47" s="6" t="s">
        <v>90</v>
      </c>
      <c r="D47" s="7" t="s">
        <v>0</v>
      </c>
      <c r="E47" s="10">
        <v>0.51</v>
      </c>
      <c r="F47" s="14" t="s">
        <v>0</v>
      </c>
      <c r="G47" s="6" t="s">
        <v>91</v>
      </c>
      <c r="H47" s="7" t="s">
        <v>0</v>
      </c>
      <c r="I47" s="6" t="s">
        <v>92</v>
      </c>
      <c r="J47" s="7" t="s">
        <v>0</v>
      </c>
      <c r="K47" s="6" t="s">
        <v>93</v>
      </c>
      <c r="L47" s="7" t="s">
        <v>0</v>
      </c>
      <c r="M47" s="12"/>
      <c r="N47" s="7" t="s">
        <v>0</v>
      </c>
      <c r="O47" s="12"/>
      <c r="P47" s="7" t="s">
        <v>0</v>
      </c>
      <c r="R47" s="7" t="s">
        <v>0</v>
      </c>
      <c r="T47" s="7" t="s">
        <v>0</v>
      </c>
      <c r="U47" s="11"/>
      <c r="V47" s="13" t="s">
        <v>1</v>
      </c>
      <c r="W47" s="7" t="s">
        <v>2</v>
      </c>
      <c r="X47" s="11">
        <f>SUM(Q44,U46,E47)</f>
        <v>99.51</v>
      </c>
    </row>
    <row r="48" spans="1:25" s="21" customFormat="1" x14ac:dyDescent="0.25">
      <c r="A48" s="21" t="s">
        <v>94</v>
      </c>
      <c r="B48" s="22" t="s">
        <v>0</v>
      </c>
      <c r="C48" s="21" t="s">
        <v>4</v>
      </c>
      <c r="D48" s="22" t="s">
        <v>0</v>
      </c>
      <c r="E48" s="23">
        <v>97.31</v>
      </c>
      <c r="F48" s="22" t="s">
        <v>0</v>
      </c>
      <c r="G48" s="21" t="s">
        <v>95</v>
      </c>
      <c r="H48" s="21" t="s">
        <v>0</v>
      </c>
      <c r="J48" s="21" t="s">
        <v>0</v>
      </c>
      <c r="L48" s="21" t="s">
        <v>0</v>
      </c>
      <c r="M48" s="24">
        <v>1.6134999999999999</v>
      </c>
      <c r="N48" s="21" t="s">
        <v>0</v>
      </c>
      <c r="O48" s="25" t="s">
        <v>96</v>
      </c>
      <c r="P48" s="21" t="s">
        <v>0</v>
      </c>
      <c r="Q48" s="23">
        <v>98.66</v>
      </c>
      <c r="R48" s="21" t="s">
        <v>0</v>
      </c>
      <c r="S48" s="24"/>
      <c r="T48" s="21" t="s">
        <v>0</v>
      </c>
      <c r="U48" s="24"/>
      <c r="V48" s="26" t="s">
        <v>1</v>
      </c>
      <c r="Y48" s="21" t="s">
        <v>44</v>
      </c>
    </row>
    <row r="49" spans="1:25" s="7" customFormat="1" x14ac:dyDescent="0.25">
      <c r="B49" s="7" t="s">
        <v>0</v>
      </c>
      <c r="C49" s="7" t="s">
        <v>18</v>
      </c>
      <c r="D49" s="7" t="s">
        <v>0</v>
      </c>
      <c r="E49" s="10">
        <v>83.93</v>
      </c>
      <c r="F49" s="14" t="s">
        <v>0</v>
      </c>
      <c r="G49" s="6"/>
      <c r="H49" s="7" t="s">
        <v>0</v>
      </c>
      <c r="J49" s="7" t="s">
        <v>0</v>
      </c>
      <c r="L49" s="7" t="s">
        <v>0</v>
      </c>
      <c r="M49" s="12"/>
      <c r="N49" s="7" t="s">
        <v>0</v>
      </c>
      <c r="O49" s="12"/>
      <c r="P49" s="7" t="s">
        <v>0</v>
      </c>
      <c r="R49" s="7" t="s">
        <v>0</v>
      </c>
      <c r="T49" s="7" t="s">
        <v>0</v>
      </c>
      <c r="V49" s="13" t="s">
        <v>1</v>
      </c>
    </row>
    <row r="50" spans="1:25" s="7" customFormat="1" x14ac:dyDescent="0.25">
      <c r="B50" s="7" t="s">
        <v>0</v>
      </c>
      <c r="C50" s="7" t="s">
        <v>5</v>
      </c>
      <c r="D50" s="7" t="s">
        <v>0</v>
      </c>
      <c r="E50" s="10">
        <v>2.69</v>
      </c>
      <c r="F50" s="14" t="s">
        <v>0</v>
      </c>
      <c r="G50" s="6" t="s">
        <v>80</v>
      </c>
      <c r="H50" s="7" t="s">
        <v>0</v>
      </c>
      <c r="J50" s="7" t="s">
        <v>0</v>
      </c>
      <c r="K50" s="6" t="s">
        <v>66</v>
      </c>
      <c r="L50" s="7" t="s">
        <v>0</v>
      </c>
      <c r="M50" s="12"/>
      <c r="N50" s="7" t="s">
        <v>0</v>
      </c>
      <c r="O50" s="12"/>
      <c r="P50" s="7" t="s">
        <v>0</v>
      </c>
      <c r="R50" s="7" t="s">
        <v>0</v>
      </c>
      <c r="T50" s="7" t="s">
        <v>0</v>
      </c>
      <c r="U50" s="7">
        <v>1</v>
      </c>
      <c r="V50" s="13" t="s">
        <v>1</v>
      </c>
      <c r="W50" s="7" t="s">
        <v>2</v>
      </c>
      <c r="X50" s="11">
        <f>SUM(Q48,U50)</f>
        <v>99.66</v>
      </c>
    </row>
    <row r="51" spans="1:25" s="7" customFormat="1" x14ac:dyDescent="0.25">
      <c r="C51" s="6"/>
      <c r="E51" s="10"/>
      <c r="F51" s="14"/>
      <c r="G51" s="6"/>
      <c r="K51" s="6"/>
      <c r="M51" s="12"/>
      <c r="O51" s="12"/>
      <c r="U51" s="11"/>
      <c r="V51" s="13"/>
      <c r="X51" s="11"/>
    </row>
    <row r="52" spans="1:25" s="7" customFormat="1" x14ac:dyDescent="0.25">
      <c r="C52" s="6"/>
      <c r="E52" s="10"/>
      <c r="F52" s="14"/>
      <c r="G52" s="6"/>
      <c r="K52" s="6"/>
      <c r="M52" s="12"/>
      <c r="O52" s="12"/>
      <c r="U52" s="11"/>
      <c r="V52" s="13"/>
      <c r="X52" s="11"/>
    </row>
    <row r="53" spans="1:25" s="7" customFormat="1" x14ac:dyDescent="0.25">
      <c r="C53" s="6"/>
      <c r="E53" s="10"/>
      <c r="F53" s="14"/>
      <c r="G53" s="6"/>
      <c r="K53" s="6"/>
      <c r="M53" s="12"/>
      <c r="O53" s="12"/>
      <c r="U53" s="11"/>
      <c r="V53" s="13"/>
      <c r="X53" s="11"/>
    </row>
    <row r="55" spans="1:25" s="28" customFormat="1" x14ac:dyDescent="0.25">
      <c r="A55" s="27" t="s">
        <v>148</v>
      </c>
      <c r="C55" s="28" t="s">
        <v>147</v>
      </c>
      <c r="M55" s="29"/>
      <c r="O55" s="29"/>
      <c r="S55" s="30"/>
      <c r="W55" s="30"/>
    </row>
    <row r="57" spans="1:25" x14ac:dyDescent="0.25">
      <c r="A57" s="1" t="s">
        <v>7</v>
      </c>
      <c r="B57" s="1" t="s">
        <v>0</v>
      </c>
      <c r="C57" s="1" t="s">
        <v>8</v>
      </c>
      <c r="D57" s="1" t="s">
        <v>0</v>
      </c>
      <c r="E57" s="1" t="s">
        <v>9</v>
      </c>
      <c r="F57" s="1" t="s">
        <v>0</v>
      </c>
      <c r="G57" s="4" t="s">
        <v>15</v>
      </c>
      <c r="H57" s="4"/>
      <c r="I57" s="4"/>
      <c r="J57" s="4"/>
      <c r="K57" s="4"/>
      <c r="L57" s="1" t="s">
        <v>0</v>
      </c>
      <c r="M57" s="5" t="s">
        <v>6</v>
      </c>
      <c r="N57" s="4" t="s">
        <v>0</v>
      </c>
      <c r="O57" s="5" t="s">
        <v>3</v>
      </c>
      <c r="P57" s="1" t="s">
        <v>0</v>
      </c>
      <c r="Q57" s="9" t="s">
        <v>17</v>
      </c>
      <c r="S57" s="9"/>
      <c r="U57" s="9"/>
      <c r="V57" s="2" t="s">
        <v>1</v>
      </c>
      <c r="W57"/>
    </row>
    <row r="58" spans="1:25" s="7" customFormat="1" x14ac:dyDescent="0.25">
      <c r="B58" s="7" t="s">
        <v>0</v>
      </c>
      <c r="D58" s="7" t="s">
        <v>0</v>
      </c>
      <c r="E58" s="7" t="s">
        <v>30</v>
      </c>
      <c r="F58" s="7" t="s">
        <v>0</v>
      </c>
      <c r="G58" s="15" t="s">
        <v>16</v>
      </c>
      <c r="L58" s="7" t="s">
        <v>0</v>
      </c>
      <c r="M58" s="12"/>
      <c r="N58" s="7" t="s">
        <v>0</v>
      </c>
      <c r="O58" s="12"/>
      <c r="P58" s="7" t="s">
        <v>0</v>
      </c>
      <c r="Q58" s="11" t="s">
        <v>31</v>
      </c>
      <c r="S58" s="11"/>
      <c r="U58" s="11"/>
      <c r="V58" s="13" t="s">
        <v>1</v>
      </c>
      <c r="W58" s="14"/>
    </row>
    <row r="59" spans="1:25" s="16" customFormat="1" x14ac:dyDescent="0.25">
      <c r="B59" s="16" t="s">
        <v>0</v>
      </c>
      <c r="D59" s="16" t="s">
        <v>0</v>
      </c>
      <c r="F59" s="16" t="s">
        <v>0</v>
      </c>
      <c r="G59" s="16" t="s">
        <v>10</v>
      </c>
      <c r="H59" s="16" t="s">
        <v>0</v>
      </c>
      <c r="I59" s="16" t="s">
        <v>14</v>
      </c>
      <c r="J59" s="16" t="s">
        <v>0</v>
      </c>
      <c r="K59" s="16" t="s">
        <v>11</v>
      </c>
      <c r="L59" s="16" t="s">
        <v>0</v>
      </c>
      <c r="M59" s="17"/>
      <c r="N59" s="16" t="s">
        <v>0</v>
      </c>
      <c r="O59" s="17"/>
      <c r="P59" s="16" t="s">
        <v>0</v>
      </c>
      <c r="Q59" s="18" t="s">
        <v>359</v>
      </c>
      <c r="R59" s="16" t="s">
        <v>0</v>
      </c>
      <c r="S59" s="18" t="s">
        <v>13</v>
      </c>
      <c r="T59" s="16" t="s">
        <v>0</v>
      </c>
      <c r="U59" s="18" t="s">
        <v>12</v>
      </c>
      <c r="V59" s="19" t="s">
        <v>1</v>
      </c>
      <c r="W59" s="20" t="s">
        <v>2</v>
      </c>
    </row>
    <row r="60" spans="1:25" s="21" customFormat="1" x14ac:dyDescent="0.25">
      <c r="A60" s="21" t="s">
        <v>98</v>
      </c>
      <c r="B60" s="22" t="s">
        <v>0</v>
      </c>
      <c r="C60" s="21" t="s">
        <v>4</v>
      </c>
      <c r="D60" s="22" t="s">
        <v>0</v>
      </c>
      <c r="E60" s="23">
        <v>74.11</v>
      </c>
      <c r="F60" s="22" t="s">
        <v>0</v>
      </c>
      <c r="G60" s="21" t="s">
        <v>99</v>
      </c>
      <c r="H60" s="21" t="s">
        <v>0</v>
      </c>
      <c r="J60" s="21" t="s">
        <v>0</v>
      </c>
      <c r="L60" s="21" t="s">
        <v>0</v>
      </c>
      <c r="M60" s="24">
        <v>1.4496</v>
      </c>
      <c r="N60" s="25" t="s">
        <v>0</v>
      </c>
      <c r="O60" s="24">
        <v>0.23300000000000001</v>
      </c>
      <c r="P60" s="21" t="s">
        <v>0</v>
      </c>
      <c r="Q60" s="23">
        <v>97</v>
      </c>
      <c r="R60" s="21" t="s">
        <v>0</v>
      </c>
      <c r="S60" s="24"/>
      <c r="T60" s="21" t="s">
        <v>0</v>
      </c>
      <c r="U60" s="24"/>
      <c r="V60" s="26" t="s">
        <v>1</v>
      </c>
      <c r="Y60" s="21" t="s">
        <v>44</v>
      </c>
    </row>
    <row r="61" spans="1:25" s="7" customFormat="1" x14ac:dyDescent="0.25">
      <c r="B61" s="7" t="s">
        <v>0</v>
      </c>
      <c r="C61" s="7" t="s">
        <v>18</v>
      </c>
      <c r="D61" s="7" t="s">
        <v>0</v>
      </c>
      <c r="E61" s="10">
        <v>99.76</v>
      </c>
      <c r="F61" s="14" t="s">
        <v>0</v>
      </c>
      <c r="G61" s="6"/>
      <c r="H61" s="7" t="s">
        <v>0</v>
      </c>
      <c r="J61" s="7" t="s">
        <v>0</v>
      </c>
      <c r="L61" s="7" t="s">
        <v>0</v>
      </c>
      <c r="M61" s="12"/>
      <c r="N61" s="7" t="s">
        <v>0</v>
      </c>
      <c r="O61" s="12"/>
      <c r="P61" s="7" t="s">
        <v>0</v>
      </c>
      <c r="R61" s="7" t="s">
        <v>0</v>
      </c>
      <c r="T61" s="7" t="s">
        <v>0</v>
      </c>
      <c r="V61" s="13" t="s">
        <v>1</v>
      </c>
    </row>
    <row r="62" spans="1:25" s="7" customFormat="1" x14ac:dyDescent="0.25">
      <c r="B62" s="7" t="s">
        <v>0</v>
      </c>
      <c r="C62" s="7" t="s">
        <v>5</v>
      </c>
      <c r="D62" s="7" t="s">
        <v>0</v>
      </c>
      <c r="E62" s="10">
        <v>24.56</v>
      </c>
      <c r="F62" s="14" t="s">
        <v>0</v>
      </c>
      <c r="G62" s="6" t="s">
        <v>72</v>
      </c>
      <c r="H62" s="7" t="s">
        <v>0</v>
      </c>
      <c r="J62" s="7" t="s">
        <v>0</v>
      </c>
      <c r="K62" s="6" t="s">
        <v>100</v>
      </c>
      <c r="L62" s="7" t="s">
        <v>0</v>
      </c>
      <c r="M62" s="12"/>
      <c r="N62" s="7" t="s">
        <v>0</v>
      </c>
      <c r="O62" s="12"/>
      <c r="P62" s="7" t="s">
        <v>0</v>
      </c>
      <c r="R62" s="7" t="s">
        <v>0</v>
      </c>
      <c r="T62" s="7" t="s">
        <v>0</v>
      </c>
      <c r="U62" s="7">
        <v>2</v>
      </c>
      <c r="V62" s="13" t="s">
        <v>1</v>
      </c>
    </row>
    <row r="63" spans="1:25" s="7" customFormat="1" x14ac:dyDescent="0.25">
      <c r="B63" s="7" t="s">
        <v>0</v>
      </c>
      <c r="C63" s="6" t="s">
        <v>97</v>
      </c>
      <c r="D63" s="7" t="s">
        <v>0</v>
      </c>
      <c r="E63" s="10">
        <v>1.3360000000000001</v>
      </c>
      <c r="F63" s="14" t="s">
        <v>0</v>
      </c>
      <c r="G63" s="6" t="s">
        <v>101</v>
      </c>
      <c r="H63" s="7" t="s">
        <v>0</v>
      </c>
      <c r="I63" s="6"/>
      <c r="J63" s="7" t="s">
        <v>0</v>
      </c>
      <c r="K63" s="6"/>
      <c r="L63" s="7" t="s">
        <v>0</v>
      </c>
      <c r="M63" s="12"/>
      <c r="N63" s="7" t="s">
        <v>0</v>
      </c>
      <c r="O63" s="12"/>
      <c r="P63" s="7" t="s">
        <v>0</v>
      </c>
      <c r="R63" s="7" t="s">
        <v>0</v>
      </c>
      <c r="T63" s="7" t="s">
        <v>0</v>
      </c>
      <c r="U63" s="11"/>
      <c r="V63" s="13" t="s">
        <v>1</v>
      </c>
      <c r="W63" s="7" t="s">
        <v>2</v>
      </c>
      <c r="X63" s="11">
        <f>SUM(Q60,U62,E63)</f>
        <v>100.336</v>
      </c>
    </row>
    <row r="64" spans="1:25" x14ac:dyDescent="0.25">
      <c r="A64" s="21" t="s">
        <v>102</v>
      </c>
      <c r="B64" s="22" t="s">
        <v>0</v>
      </c>
      <c r="C64" s="21" t="s">
        <v>4</v>
      </c>
      <c r="D64" s="22" t="s">
        <v>0</v>
      </c>
      <c r="E64" s="23">
        <v>82.89</v>
      </c>
      <c r="F64" s="22" t="s">
        <v>0</v>
      </c>
      <c r="G64" s="21" t="s">
        <v>103</v>
      </c>
      <c r="H64" s="21" t="s">
        <v>0</v>
      </c>
      <c r="I64" s="21"/>
      <c r="J64" s="21" t="s">
        <v>0</v>
      </c>
      <c r="K64" s="21"/>
      <c r="L64" s="21" t="s">
        <v>0</v>
      </c>
      <c r="M64" s="24">
        <v>1.9016999999999999</v>
      </c>
      <c r="N64" s="25" t="s">
        <v>0</v>
      </c>
      <c r="O64" s="24">
        <v>0.35699999999999998</v>
      </c>
      <c r="P64" s="21" t="s">
        <v>0</v>
      </c>
      <c r="Q64" s="23">
        <v>96.77</v>
      </c>
      <c r="R64" s="21" t="s">
        <v>0</v>
      </c>
      <c r="S64" s="24"/>
      <c r="T64" s="21" t="s">
        <v>0</v>
      </c>
      <c r="U64" s="24"/>
      <c r="V64" s="26" t="s">
        <v>1</v>
      </c>
      <c r="W64" s="21"/>
      <c r="X64" s="21"/>
      <c r="Y64" s="21" t="s">
        <v>44</v>
      </c>
    </row>
    <row r="65" spans="1:25" x14ac:dyDescent="0.25">
      <c r="A65" s="7"/>
      <c r="B65" s="7" t="s">
        <v>0</v>
      </c>
      <c r="C65" s="7" t="s">
        <v>18</v>
      </c>
      <c r="D65" s="7" t="s">
        <v>0</v>
      </c>
      <c r="E65" s="10">
        <v>25</v>
      </c>
      <c r="F65" s="14" t="s">
        <v>0</v>
      </c>
      <c r="G65" s="6"/>
      <c r="H65" s="7" t="s">
        <v>0</v>
      </c>
      <c r="I65" s="7"/>
      <c r="J65" s="7" t="s">
        <v>0</v>
      </c>
      <c r="K65" s="7"/>
      <c r="L65" s="7" t="s">
        <v>0</v>
      </c>
      <c r="M65" s="12"/>
      <c r="N65" s="7" t="s">
        <v>0</v>
      </c>
      <c r="O65" s="12"/>
      <c r="P65" s="7" t="s">
        <v>0</v>
      </c>
      <c r="Q65" s="7"/>
      <c r="R65" s="7" t="s">
        <v>0</v>
      </c>
      <c r="S65" s="7"/>
      <c r="T65" s="7" t="s">
        <v>0</v>
      </c>
      <c r="U65" s="7"/>
      <c r="V65" s="13" t="s">
        <v>1</v>
      </c>
      <c r="W65" s="7"/>
      <c r="X65" s="7"/>
      <c r="Y65" s="7"/>
    </row>
    <row r="66" spans="1:25" x14ac:dyDescent="0.25">
      <c r="A66" s="7"/>
      <c r="B66" s="7" t="s">
        <v>0</v>
      </c>
      <c r="C66" s="7" t="s">
        <v>5</v>
      </c>
      <c r="D66" s="7" t="s">
        <v>0</v>
      </c>
      <c r="E66" s="10">
        <v>15.64</v>
      </c>
      <c r="F66" s="14" t="s">
        <v>0</v>
      </c>
      <c r="G66" s="6" t="s">
        <v>104</v>
      </c>
      <c r="H66" s="7" t="s">
        <v>0</v>
      </c>
      <c r="I66" s="7"/>
      <c r="J66" s="7" t="s">
        <v>0</v>
      </c>
      <c r="K66" s="6" t="s">
        <v>100</v>
      </c>
      <c r="L66" s="7" t="s">
        <v>0</v>
      </c>
      <c r="M66" s="12"/>
      <c r="N66" s="7" t="s">
        <v>0</v>
      </c>
      <c r="O66" s="12"/>
      <c r="P66" s="7" t="s">
        <v>0</v>
      </c>
      <c r="Q66" s="7"/>
      <c r="R66" s="7" t="s">
        <v>0</v>
      </c>
      <c r="S66" s="7"/>
      <c r="T66" s="7" t="s">
        <v>0</v>
      </c>
      <c r="U66" s="7">
        <v>2</v>
      </c>
      <c r="V66" s="13" t="s">
        <v>1</v>
      </c>
      <c r="W66" s="7"/>
      <c r="X66" s="7"/>
      <c r="Y66" s="7"/>
    </row>
    <row r="67" spans="1:25" x14ac:dyDescent="0.25">
      <c r="A67" s="7"/>
      <c r="B67" s="7" t="s">
        <v>0</v>
      </c>
      <c r="C67" s="6" t="s">
        <v>97</v>
      </c>
      <c r="D67" s="7" t="s">
        <v>0</v>
      </c>
      <c r="E67" s="10">
        <v>1.446</v>
      </c>
      <c r="F67" s="14" t="s">
        <v>0</v>
      </c>
      <c r="G67" s="6" t="s">
        <v>101</v>
      </c>
      <c r="H67" s="7" t="s">
        <v>0</v>
      </c>
      <c r="I67" s="6"/>
      <c r="J67" s="7" t="s">
        <v>0</v>
      </c>
      <c r="K67" s="6"/>
      <c r="L67" s="7" t="s">
        <v>0</v>
      </c>
      <c r="M67" s="12"/>
      <c r="N67" s="7" t="s">
        <v>0</v>
      </c>
      <c r="O67" s="12"/>
      <c r="P67" s="7" t="s">
        <v>0</v>
      </c>
      <c r="Q67" s="7"/>
      <c r="R67" s="7" t="s">
        <v>0</v>
      </c>
      <c r="S67" s="7"/>
      <c r="T67" s="7" t="s">
        <v>0</v>
      </c>
      <c r="U67" s="11"/>
      <c r="V67" s="13" t="s">
        <v>1</v>
      </c>
      <c r="W67" s="7" t="s">
        <v>2</v>
      </c>
      <c r="X67" s="11">
        <f>SUM(Q64,U66,E67)</f>
        <v>100.21599999999999</v>
      </c>
      <c r="Y67" s="7"/>
    </row>
    <row r="68" spans="1:25" x14ac:dyDescent="0.25">
      <c r="A68" s="21" t="s">
        <v>105</v>
      </c>
      <c r="B68" s="22" t="s">
        <v>0</v>
      </c>
      <c r="C68" s="21" t="s">
        <v>4</v>
      </c>
      <c r="D68" s="22" t="s">
        <v>0</v>
      </c>
      <c r="E68" s="23">
        <v>79.67</v>
      </c>
      <c r="F68" s="22" t="s">
        <v>0</v>
      </c>
      <c r="G68" s="21" t="s">
        <v>106</v>
      </c>
      <c r="H68" s="21" t="s">
        <v>0</v>
      </c>
      <c r="I68" s="21"/>
      <c r="J68" s="21" t="s">
        <v>0</v>
      </c>
      <c r="K68" s="21"/>
      <c r="L68" s="21" t="s">
        <v>0</v>
      </c>
      <c r="M68" s="24">
        <v>1.3786</v>
      </c>
      <c r="N68" s="25" t="s">
        <v>0</v>
      </c>
      <c r="O68" s="24">
        <v>0.22900000000000001</v>
      </c>
      <c r="P68" s="21" t="s">
        <v>0</v>
      </c>
      <c r="Q68" s="23">
        <v>96.28</v>
      </c>
      <c r="R68" s="21" t="s">
        <v>0</v>
      </c>
      <c r="S68" s="24"/>
      <c r="T68" s="21" t="s">
        <v>0</v>
      </c>
      <c r="U68" s="24"/>
      <c r="V68" s="26" t="s">
        <v>1</v>
      </c>
      <c r="W68" s="21"/>
      <c r="X68" s="21"/>
      <c r="Y68" s="21" t="s">
        <v>44</v>
      </c>
    </row>
    <row r="69" spans="1:25" x14ac:dyDescent="0.25">
      <c r="A69" s="7"/>
      <c r="B69" s="7" t="s">
        <v>0</v>
      </c>
      <c r="C69" s="7" t="s">
        <v>5</v>
      </c>
      <c r="D69" s="7" t="s">
        <v>0</v>
      </c>
      <c r="E69" s="10">
        <v>18.41</v>
      </c>
      <c r="F69" s="14" t="s">
        <v>0</v>
      </c>
      <c r="G69" s="6" t="s">
        <v>107</v>
      </c>
      <c r="H69" s="7" t="s">
        <v>0</v>
      </c>
      <c r="I69" s="7"/>
      <c r="J69" s="7" t="s">
        <v>0</v>
      </c>
      <c r="K69" s="6" t="s">
        <v>108</v>
      </c>
      <c r="L69" s="7" t="s">
        <v>0</v>
      </c>
      <c r="M69" s="12"/>
      <c r="N69" s="7" t="s">
        <v>0</v>
      </c>
      <c r="O69" s="12"/>
      <c r="P69" s="7" t="s">
        <v>0</v>
      </c>
      <c r="Q69" s="7"/>
      <c r="R69" s="7" t="s">
        <v>0</v>
      </c>
      <c r="S69" s="7"/>
      <c r="T69" s="7" t="s">
        <v>0</v>
      </c>
      <c r="U69" s="7">
        <v>2</v>
      </c>
      <c r="V69" s="13" t="s">
        <v>1</v>
      </c>
      <c r="W69" s="7"/>
      <c r="X69" s="7"/>
      <c r="Y69" s="7"/>
    </row>
    <row r="70" spans="1:25" x14ac:dyDescent="0.25">
      <c r="A70" s="7"/>
      <c r="B70" s="7" t="s">
        <v>0</v>
      </c>
      <c r="C70" s="6" t="s">
        <v>97</v>
      </c>
      <c r="D70" s="7" t="s">
        <v>0</v>
      </c>
      <c r="E70" s="10">
        <v>1.9239999999999999</v>
      </c>
      <c r="F70" s="14" t="s">
        <v>0</v>
      </c>
      <c r="G70" s="6" t="s">
        <v>109</v>
      </c>
      <c r="H70" s="7" t="s">
        <v>0</v>
      </c>
      <c r="I70" s="6"/>
      <c r="J70" s="7" t="s">
        <v>0</v>
      </c>
      <c r="K70" s="6"/>
      <c r="L70" s="7" t="s">
        <v>0</v>
      </c>
      <c r="M70" s="12"/>
      <c r="N70" s="7" t="s">
        <v>0</v>
      </c>
      <c r="O70" s="12"/>
      <c r="P70" s="7" t="s">
        <v>0</v>
      </c>
      <c r="Q70" s="7"/>
      <c r="R70" s="7" t="s">
        <v>0</v>
      </c>
      <c r="S70" s="7"/>
      <c r="T70" s="7" t="s">
        <v>0</v>
      </c>
      <c r="U70" s="11"/>
      <c r="V70" s="13" t="s">
        <v>1</v>
      </c>
      <c r="W70" s="7" t="s">
        <v>2</v>
      </c>
      <c r="X70" s="11">
        <f>SUM(Q68,U69,E70)</f>
        <v>100.20400000000001</v>
      </c>
      <c r="Y70" s="7"/>
    </row>
    <row r="71" spans="1:25" x14ac:dyDescent="0.25">
      <c r="A71" s="21" t="s">
        <v>111</v>
      </c>
      <c r="B71" s="22" t="s">
        <v>0</v>
      </c>
      <c r="C71" s="21" t="s">
        <v>4</v>
      </c>
      <c r="D71" s="22" t="s">
        <v>0</v>
      </c>
      <c r="E71" s="23">
        <v>84.48</v>
      </c>
      <c r="F71" s="22" t="s">
        <v>0</v>
      </c>
      <c r="G71" s="21" t="s">
        <v>112</v>
      </c>
      <c r="H71" s="21" t="s">
        <v>0</v>
      </c>
      <c r="I71" s="21"/>
      <c r="J71" s="21" t="s">
        <v>0</v>
      </c>
      <c r="K71" s="21"/>
      <c r="L71" s="21" t="s">
        <v>0</v>
      </c>
      <c r="M71" s="24">
        <v>1.5664</v>
      </c>
      <c r="N71" s="25" t="s">
        <v>0</v>
      </c>
      <c r="O71" s="24">
        <v>0.26200000000000001</v>
      </c>
      <c r="P71" s="21" t="s">
        <v>0</v>
      </c>
      <c r="Q71" s="23">
        <v>96.71</v>
      </c>
      <c r="R71" s="21" t="s">
        <v>0</v>
      </c>
      <c r="S71" s="24"/>
      <c r="T71" s="21" t="s">
        <v>0</v>
      </c>
      <c r="U71" s="24"/>
      <c r="V71" s="26" t="s">
        <v>1</v>
      </c>
      <c r="W71" s="21"/>
      <c r="X71" s="21"/>
      <c r="Y71" t="s">
        <v>110</v>
      </c>
    </row>
    <row r="72" spans="1:25" x14ac:dyDescent="0.25">
      <c r="A72" s="7"/>
      <c r="B72" s="7" t="s">
        <v>0</v>
      </c>
      <c r="C72" s="7" t="s">
        <v>18</v>
      </c>
      <c r="D72" s="7" t="s">
        <v>0</v>
      </c>
      <c r="E72" s="10">
        <v>85.7</v>
      </c>
      <c r="F72" s="14" t="s">
        <v>0</v>
      </c>
      <c r="G72" s="6"/>
      <c r="H72" s="7" t="s">
        <v>0</v>
      </c>
      <c r="I72" s="7"/>
      <c r="J72" s="7" t="s">
        <v>0</v>
      </c>
      <c r="K72" s="7"/>
      <c r="L72" s="7" t="s">
        <v>0</v>
      </c>
      <c r="M72" s="12"/>
      <c r="N72" s="7" t="s">
        <v>0</v>
      </c>
      <c r="O72" s="12"/>
      <c r="P72" s="7" t="s">
        <v>0</v>
      </c>
      <c r="Q72" s="7"/>
      <c r="R72" s="7" t="s">
        <v>0</v>
      </c>
      <c r="S72" s="7"/>
      <c r="T72" s="7" t="s">
        <v>0</v>
      </c>
      <c r="U72" s="7"/>
      <c r="V72" s="13" t="s">
        <v>1</v>
      </c>
      <c r="W72" s="7"/>
      <c r="X72" s="7"/>
      <c r="Y72" s="7"/>
    </row>
    <row r="73" spans="1:25" x14ac:dyDescent="0.25">
      <c r="A73" s="7"/>
      <c r="B73" s="7" t="s">
        <v>0</v>
      </c>
      <c r="C73" s="7" t="s">
        <v>5</v>
      </c>
      <c r="D73" s="7" t="s">
        <v>0</v>
      </c>
      <c r="E73" s="10">
        <v>13.9</v>
      </c>
      <c r="F73" s="14" t="s">
        <v>0</v>
      </c>
      <c r="G73" s="6" t="s">
        <v>113</v>
      </c>
      <c r="H73" s="7" t="s">
        <v>0</v>
      </c>
      <c r="I73" s="7"/>
      <c r="J73" s="7" t="s">
        <v>0</v>
      </c>
      <c r="K73" s="6" t="s">
        <v>114</v>
      </c>
      <c r="L73" s="7" t="s">
        <v>0</v>
      </c>
      <c r="M73" s="12"/>
      <c r="N73" s="7" t="s">
        <v>0</v>
      </c>
      <c r="O73" s="12"/>
      <c r="P73" s="7" t="s">
        <v>0</v>
      </c>
      <c r="Q73" s="7"/>
      <c r="R73" s="7" t="s">
        <v>0</v>
      </c>
      <c r="S73" s="7"/>
      <c r="T73" s="7" t="s">
        <v>0</v>
      </c>
      <c r="U73" s="7">
        <v>2</v>
      </c>
      <c r="V73" s="13" t="s">
        <v>1</v>
      </c>
      <c r="W73" s="7"/>
      <c r="X73" s="7"/>
      <c r="Y73" s="7"/>
    </row>
    <row r="74" spans="1:25" x14ac:dyDescent="0.25">
      <c r="A74" s="7"/>
      <c r="B74" s="7" t="s">
        <v>0</v>
      </c>
      <c r="C74" s="6" t="s">
        <v>97</v>
      </c>
      <c r="D74" s="7" t="s">
        <v>0</v>
      </c>
      <c r="E74" s="10">
        <v>1.621</v>
      </c>
      <c r="F74" s="14" t="s">
        <v>0</v>
      </c>
      <c r="G74" s="6" t="s">
        <v>115</v>
      </c>
      <c r="H74" s="7" t="s">
        <v>0</v>
      </c>
      <c r="I74" s="6"/>
      <c r="J74" s="7" t="s">
        <v>0</v>
      </c>
      <c r="K74" s="6"/>
      <c r="L74" s="7" t="s">
        <v>0</v>
      </c>
      <c r="M74" s="12"/>
      <c r="N74" s="7" t="s">
        <v>0</v>
      </c>
      <c r="O74" s="12"/>
      <c r="P74" s="7" t="s">
        <v>0</v>
      </c>
      <c r="Q74" s="7"/>
      <c r="R74" s="7" t="s">
        <v>0</v>
      </c>
      <c r="S74" s="7"/>
      <c r="T74" s="7" t="s">
        <v>0</v>
      </c>
      <c r="U74" s="11"/>
      <c r="V74" s="13" t="s">
        <v>1</v>
      </c>
      <c r="W74" s="7" t="s">
        <v>2</v>
      </c>
      <c r="X74" s="11">
        <f>SUM(Q71,U73,E74)</f>
        <v>100.33099999999999</v>
      </c>
      <c r="Y74" s="7"/>
    </row>
    <row r="75" spans="1:25" x14ac:dyDescent="0.25">
      <c r="A75" s="21" t="s">
        <v>116</v>
      </c>
      <c r="B75" s="22" t="s">
        <v>0</v>
      </c>
      <c r="C75" s="21" t="s">
        <v>4</v>
      </c>
      <c r="D75" s="22" t="s">
        <v>0</v>
      </c>
      <c r="E75" s="23">
        <v>84.33</v>
      </c>
      <c r="F75" s="22" t="s">
        <v>0</v>
      </c>
      <c r="G75" s="21" t="s">
        <v>118</v>
      </c>
      <c r="H75" s="21" t="s">
        <v>0</v>
      </c>
      <c r="I75" s="21"/>
      <c r="J75" s="21" t="s">
        <v>0</v>
      </c>
      <c r="K75" s="21"/>
      <c r="L75" s="21" t="s">
        <v>0</v>
      </c>
      <c r="M75" s="24">
        <v>1.4423999999999999</v>
      </c>
      <c r="N75" s="25" t="s">
        <v>0</v>
      </c>
      <c r="O75" s="24">
        <v>0.245</v>
      </c>
      <c r="P75" s="21" t="s">
        <v>0</v>
      </c>
      <c r="Q75" s="23">
        <v>97.73</v>
      </c>
      <c r="R75" s="21" t="s">
        <v>0</v>
      </c>
      <c r="S75" s="24"/>
      <c r="T75" s="21" t="s">
        <v>0</v>
      </c>
      <c r="U75" s="24"/>
      <c r="V75" s="26" t="s">
        <v>1</v>
      </c>
      <c r="W75" s="21"/>
      <c r="X75" s="21"/>
      <c r="Y75" t="s">
        <v>117</v>
      </c>
    </row>
    <row r="76" spans="1:25" x14ac:dyDescent="0.25">
      <c r="A76" s="7"/>
      <c r="B76" s="7" t="s">
        <v>0</v>
      </c>
      <c r="C76" s="7" t="s">
        <v>18</v>
      </c>
      <c r="D76" s="7" t="s">
        <v>0</v>
      </c>
      <c r="E76" s="10">
        <v>95.84</v>
      </c>
      <c r="F76" s="14" t="s">
        <v>0</v>
      </c>
      <c r="G76" s="6"/>
      <c r="H76" s="7" t="s">
        <v>0</v>
      </c>
      <c r="I76" s="7"/>
      <c r="J76" s="7" t="s">
        <v>0</v>
      </c>
      <c r="K76" s="7"/>
      <c r="L76" s="7" t="s">
        <v>0</v>
      </c>
      <c r="M76" s="12"/>
      <c r="N76" s="7" t="s">
        <v>0</v>
      </c>
      <c r="O76" s="12"/>
      <c r="P76" s="7" t="s">
        <v>0</v>
      </c>
      <c r="Q76" s="7"/>
      <c r="R76" s="7" t="s">
        <v>0</v>
      </c>
      <c r="S76" s="7"/>
      <c r="T76" s="7" t="s">
        <v>0</v>
      </c>
      <c r="U76" s="7"/>
      <c r="V76" s="13" t="s">
        <v>1</v>
      </c>
      <c r="W76" s="7"/>
      <c r="X76" s="7"/>
      <c r="Y76" s="7"/>
    </row>
    <row r="77" spans="1:25" x14ac:dyDescent="0.25">
      <c r="A77" s="7"/>
      <c r="B77" s="7" t="s">
        <v>0</v>
      </c>
      <c r="C77" s="7" t="s">
        <v>5</v>
      </c>
      <c r="D77" s="7" t="s">
        <v>0</v>
      </c>
      <c r="E77" s="10">
        <v>14.04</v>
      </c>
      <c r="F77" s="14" t="s">
        <v>0</v>
      </c>
      <c r="G77" s="6" t="s">
        <v>119</v>
      </c>
      <c r="H77" s="7" t="s">
        <v>0</v>
      </c>
      <c r="I77" s="7"/>
      <c r="J77" s="7" t="s">
        <v>0</v>
      </c>
      <c r="K77" s="6" t="s">
        <v>120</v>
      </c>
      <c r="L77" s="7" t="s">
        <v>0</v>
      </c>
      <c r="M77" s="12"/>
      <c r="N77" s="7" t="s">
        <v>0</v>
      </c>
      <c r="O77" s="12"/>
      <c r="P77" s="7" t="s">
        <v>0</v>
      </c>
      <c r="Q77" s="7"/>
      <c r="R77" s="7" t="s">
        <v>0</v>
      </c>
      <c r="S77" s="7"/>
      <c r="T77" s="7" t="s">
        <v>0</v>
      </c>
      <c r="U77" s="7">
        <v>1</v>
      </c>
      <c r="V77" s="13" t="s">
        <v>1</v>
      </c>
      <c r="W77" s="7"/>
      <c r="X77" s="7"/>
      <c r="Y77" s="7"/>
    </row>
    <row r="78" spans="1:25" x14ac:dyDescent="0.25">
      <c r="A78" s="7"/>
      <c r="B78" s="7" t="s">
        <v>0</v>
      </c>
      <c r="C78" s="6" t="s">
        <v>97</v>
      </c>
      <c r="D78" s="7" t="s">
        <v>0</v>
      </c>
      <c r="E78" s="10">
        <v>1.633</v>
      </c>
      <c r="F78" s="14" t="s">
        <v>0</v>
      </c>
      <c r="G78" s="6" t="s">
        <v>121</v>
      </c>
      <c r="H78" s="7" t="s">
        <v>0</v>
      </c>
      <c r="I78" s="6"/>
      <c r="J78" s="7" t="s">
        <v>0</v>
      </c>
      <c r="K78" s="6"/>
      <c r="L78" s="7" t="s">
        <v>0</v>
      </c>
      <c r="M78" s="12"/>
      <c r="N78" s="7" t="s">
        <v>0</v>
      </c>
      <c r="O78" s="12"/>
      <c r="P78" s="7" t="s">
        <v>0</v>
      </c>
      <c r="Q78" s="7"/>
      <c r="R78" s="7" t="s">
        <v>0</v>
      </c>
      <c r="S78" s="7"/>
      <c r="T78" s="7" t="s">
        <v>0</v>
      </c>
      <c r="U78" s="11"/>
      <c r="V78" s="13" t="s">
        <v>1</v>
      </c>
      <c r="W78" s="7" t="s">
        <v>2</v>
      </c>
      <c r="X78" s="11">
        <f>SUM(Q75,U77,E78)</f>
        <v>100.363</v>
      </c>
      <c r="Y78" s="7"/>
    </row>
    <row r="79" spans="1:25" s="7" customFormat="1" x14ac:dyDescent="0.25">
      <c r="A79" s="45" t="s">
        <v>122</v>
      </c>
      <c r="B79" s="22" t="s">
        <v>0</v>
      </c>
      <c r="C79" s="21" t="s">
        <v>4</v>
      </c>
      <c r="D79" s="22" t="s">
        <v>0</v>
      </c>
      <c r="E79" s="23">
        <v>98.917000000000002</v>
      </c>
      <c r="F79" s="22" t="s">
        <v>0</v>
      </c>
      <c r="G79" s="21" t="s">
        <v>124</v>
      </c>
      <c r="H79" s="21" t="s">
        <v>0</v>
      </c>
      <c r="I79" s="21"/>
      <c r="J79" s="21" t="s">
        <v>0</v>
      </c>
      <c r="K79" s="21"/>
      <c r="L79" s="21" t="s">
        <v>0</v>
      </c>
      <c r="M79" s="24">
        <v>2.9331</v>
      </c>
      <c r="N79" s="25" t="s">
        <v>0</v>
      </c>
      <c r="O79" s="24">
        <v>0.93400000000000005</v>
      </c>
      <c r="P79" s="21" t="s">
        <v>0</v>
      </c>
      <c r="Q79" s="23">
        <v>98.92</v>
      </c>
      <c r="R79" s="21" t="s">
        <v>0</v>
      </c>
      <c r="S79" s="24"/>
      <c r="T79" s="21" t="s">
        <v>0</v>
      </c>
      <c r="U79" s="24"/>
      <c r="V79" s="26" t="s">
        <v>1</v>
      </c>
      <c r="W79" s="21"/>
      <c r="X79" s="21"/>
      <c r="Y79" t="s">
        <v>123</v>
      </c>
    </row>
    <row r="80" spans="1:25" s="7" customFormat="1" x14ac:dyDescent="0.25">
      <c r="B80" s="7" t="s">
        <v>0</v>
      </c>
      <c r="C80" s="7" t="s">
        <v>18</v>
      </c>
      <c r="D80" s="7" t="s">
        <v>0</v>
      </c>
      <c r="E80" s="10">
        <v>46.48</v>
      </c>
      <c r="F80" s="14" t="s">
        <v>0</v>
      </c>
      <c r="G80" s="6"/>
      <c r="H80" s="7" t="s">
        <v>0</v>
      </c>
      <c r="J80" s="7" t="s">
        <v>0</v>
      </c>
      <c r="L80" s="7" t="s">
        <v>0</v>
      </c>
      <c r="M80" s="12"/>
      <c r="N80" s="7" t="s">
        <v>0</v>
      </c>
      <c r="O80" s="12"/>
      <c r="P80" s="7" t="s">
        <v>0</v>
      </c>
      <c r="R80" s="7" t="s">
        <v>0</v>
      </c>
      <c r="T80" s="7" t="s">
        <v>0</v>
      </c>
      <c r="V80" s="13" t="s">
        <v>1</v>
      </c>
    </row>
    <row r="81" spans="1:25" s="7" customFormat="1" x14ac:dyDescent="0.25">
      <c r="B81" s="7" t="s">
        <v>0</v>
      </c>
      <c r="C81" s="6" t="s">
        <v>13</v>
      </c>
      <c r="D81" s="7" t="s">
        <v>0</v>
      </c>
      <c r="E81" s="10">
        <v>1.083</v>
      </c>
      <c r="F81" s="14" t="s">
        <v>0</v>
      </c>
      <c r="G81" s="6" t="s">
        <v>125</v>
      </c>
      <c r="H81" s="7" t="s">
        <v>0</v>
      </c>
      <c r="J81" s="7" t="s">
        <v>0</v>
      </c>
      <c r="K81" s="6" t="s">
        <v>126</v>
      </c>
      <c r="L81" s="7" t="s">
        <v>0</v>
      </c>
      <c r="M81" s="12"/>
      <c r="N81" s="7" t="s">
        <v>0</v>
      </c>
      <c r="O81" s="12"/>
      <c r="P81" s="7" t="s">
        <v>0</v>
      </c>
      <c r="R81" s="7" t="s">
        <v>0</v>
      </c>
      <c r="S81" s="7">
        <v>1</v>
      </c>
      <c r="T81" s="7" t="s">
        <v>0</v>
      </c>
      <c r="U81" s="11"/>
      <c r="V81" s="13" t="s">
        <v>1</v>
      </c>
      <c r="W81" s="7" t="s">
        <v>2</v>
      </c>
      <c r="X81" s="11">
        <f>SUM(Q79,E81)</f>
        <v>100.003</v>
      </c>
    </row>
    <row r="82" spans="1:25" s="21" customFormat="1" x14ac:dyDescent="0.25">
      <c r="A82" s="45" t="s">
        <v>127</v>
      </c>
      <c r="B82" s="22" t="s">
        <v>0</v>
      </c>
      <c r="C82" s="21" t="s">
        <v>4</v>
      </c>
      <c r="D82" s="22" t="s">
        <v>0</v>
      </c>
      <c r="E82" s="23">
        <v>88.08</v>
      </c>
      <c r="F82" s="22" t="s">
        <v>0</v>
      </c>
      <c r="G82" s="21" t="s">
        <v>128</v>
      </c>
      <c r="H82" s="21" t="s">
        <v>0</v>
      </c>
      <c r="J82" s="21" t="s">
        <v>0</v>
      </c>
      <c r="L82" s="21" t="s">
        <v>0</v>
      </c>
      <c r="M82" s="24">
        <v>1.3360000000000001</v>
      </c>
      <c r="N82" s="21" t="s">
        <v>0</v>
      </c>
      <c r="O82" s="25" t="s">
        <v>129</v>
      </c>
      <c r="P82" s="21" t="s">
        <v>0</v>
      </c>
      <c r="Q82" s="23">
        <v>98.49</v>
      </c>
      <c r="R82" s="21" t="s">
        <v>0</v>
      </c>
      <c r="S82" s="24"/>
      <c r="T82" s="21" t="s">
        <v>0</v>
      </c>
      <c r="U82" s="24"/>
      <c r="V82" s="26" t="s">
        <v>1</v>
      </c>
      <c r="Y82" s="21" t="s">
        <v>34</v>
      </c>
    </row>
    <row r="83" spans="1:25" s="7" customFormat="1" x14ac:dyDescent="0.25">
      <c r="B83" s="7" t="s">
        <v>0</v>
      </c>
      <c r="C83" s="7" t="s">
        <v>18</v>
      </c>
      <c r="D83" s="7" t="s">
        <v>0</v>
      </c>
      <c r="E83" s="10">
        <v>96.09</v>
      </c>
      <c r="F83" s="14" t="s">
        <v>0</v>
      </c>
      <c r="G83" s="6"/>
      <c r="H83" s="7" t="s">
        <v>0</v>
      </c>
      <c r="J83" s="7" t="s">
        <v>0</v>
      </c>
      <c r="L83" s="7" t="s">
        <v>0</v>
      </c>
      <c r="M83" s="12"/>
      <c r="N83" s="7" t="s">
        <v>0</v>
      </c>
      <c r="O83" s="12"/>
      <c r="P83" s="7" t="s">
        <v>0</v>
      </c>
      <c r="R83" s="7" t="s">
        <v>0</v>
      </c>
      <c r="T83" s="7" t="s">
        <v>0</v>
      </c>
      <c r="V83" s="13" t="s">
        <v>1</v>
      </c>
    </row>
    <row r="84" spans="1:25" s="7" customFormat="1" x14ac:dyDescent="0.25">
      <c r="B84" s="7" t="s">
        <v>0</v>
      </c>
      <c r="C84" s="7" t="s">
        <v>5</v>
      </c>
      <c r="D84" s="7" t="s">
        <v>0</v>
      </c>
      <c r="E84" s="10">
        <v>11.92</v>
      </c>
      <c r="F84" s="14" t="s">
        <v>0</v>
      </c>
      <c r="G84" s="6" t="s">
        <v>130</v>
      </c>
      <c r="H84" s="7" t="s">
        <v>0</v>
      </c>
      <c r="J84" s="7" t="s">
        <v>0</v>
      </c>
      <c r="K84" s="6" t="s">
        <v>131</v>
      </c>
      <c r="L84" s="7" t="s">
        <v>0</v>
      </c>
      <c r="M84" s="12"/>
      <c r="N84" s="7" t="s">
        <v>0</v>
      </c>
      <c r="O84" s="12"/>
      <c r="P84" s="7" t="s">
        <v>0</v>
      </c>
      <c r="R84" s="7" t="s">
        <v>0</v>
      </c>
      <c r="T84" s="7" t="s">
        <v>0</v>
      </c>
      <c r="U84" s="7">
        <v>2</v>
      </c>
      <c r="V84" s="13" t="s">
        <v>1</v>
      </c>
      <c r="W84" s="7" t="s">
        <v>2</v>
      </c>
      <c r="X84" s="11">
        <f>SUM(Q82,U84)</f>
        <v>100.49</v>
      </c>
    </row>
    <row r="85" spans="1:25" s="21" customFormat="1" x14ac:dyDescent="0.25">
      <c r="A85" s="21" t="s">
        <v>132</v>
      </c>
      <c r="B85" s="22" t="s">
        <v>0</v>
      </c>
      <c r="C85" s="21" t="s">
        <v>4</v>
      </c>
      <c r="D85" s="22" t="s">
        <v>0</v>
      </c>
      <c r="E85" s="23">
        <v>98.07</v>
      </c>
      <c r="F85" s="22" t="s">
        <v>0</v>
      </c>
      <c r="G85" s="21" t="s">
        <v>133</v>
      </c>
      <c r="H85" s="21" t="s">
        <v>0</v>
      </c>
      <c r="J85" s="21" t="s">
        <v>0</v>
      </c>
      <c r="L85" s="21" t="s">
        <v>0</v>
      </c>
      <c r="M85" s="24">
        <v>2.9201000000000001</v>
      </c>
      <c r="N85" s="25" t="s">
        <v>0</v>
      </c>
      <c r="O85" s="24">
        <v>0.9</v>
      </c>
      <c r="P85" s="21" t="s">
        <v>0</v>
      </c>
      <c r="Q85" s="23">
        <v>98.07</v>
      </c>
      <c r="R85" s="21" t="s">
        <v>0</v>
      </c>
      <c r="S85" s="24"/>
      <c r="T85" s="21" t="s">
        <v>0</v>
      </c>
      <c r="U85" s="24"/>
      <c r="V85" s="26" t="s">
        <v>1</v>
      </c>
      <c r="Y85" s="21" t="s">
        <v>44</v>
      </c>
    </row>
    <row r="86" spans="1:25" s="7" customFormat="1" x14ac:dyDescent="0.25">
      <c r="B86" s="7" t="s">
        <v>0</v>
      </c>
      <c r="C86" s="7" t="s">
        <v>18</v>
      </c>
      <c r="D86" s="7" t="s">
        <v>0</v>
      </c>
      <c r="E86" s="10">
        <v>45.73</v>
      </c>
      <c r="F86" s="14" t="s">
        <v>0</v>
      </c>
      <c r="G86" s="6"/>
      <c r="H86" s="7" t="s">
        <v>0</v>
      </c>
      <c r="J86" s="7" t="s">
        <v>0</v>
      </c>
      <c r="L86" s="7" t="s">
        <v>0</v>
      </c>
      <c r="M86" s="12"/>
      <c r="N86" s="7" t="s">
        <v>0</v>
      </c>
      <c r="O86" s="12"/>
      <c r="P86" s="7" t="s">
        <v>0</v>
      </c>
      <c r="R86" s="7" t="s">
        <v>0</v>
      </c>
      <c r="T86" s="7" t="s">
        <v>0</v>
      </c>
      <c r="V86" s="13" t="s">
        <v>1</v>
      </c>
    </row>
    <row r="87" spans="1:25" s="7" customFormat="1" x14ac:dyDescent="0.25">
      <c r="B87" s="7" t="s">
        <v>0</v>
      </c>
      <c r="C87" s="6" t="s">
        <v>13</v>
      </c>
      <c r="D87" s="7" t="s">
        <v>0</v>
      </c>
      <c r="E87" s="10">
        <v>1.093</v>
      </c>
      <c r="F87" s="14" t="s">
        <v>0</v>
      </c>
      <c r="G87" s="6" t="s">
        <v>125</v>
      </c>
      <c r="H87" s="7" t="s">
        <v>0</v>
      </c>
      <c r="J87" s="7" t="s">
        <v>0</v>
      </c>
      <c r="K87" s="6" t="s">
        <v>134</v>
      </c>
      <c r="L87" s="7" t="s">
        <v>0</v>
      </c>
      <c r="M87" s="12"/>
      <c r="N87" s="7" t="s">
        <v>0</v>
      </c>
      <c r="O87" s="12"/>
      <c r="P87" s="7" t="s">
        <v>0</v>
      </c>
      <c r="R87" s="7" t="s">
        <v>0</v>
      </c>
      <c r="T87" s="7" t="s">
        <v>0</v>
      </c>
      <c r="U87" s="11"/>
      <c r="V87" s="13" t="s">
        <v>1</v>
      </c>
      <c r="W87" s="7" t="s">
        <v>2</v>
      </c>
      <c r="X87" s="11">
        <f>SUM(Q85,E87)</f>
        <v>99.162999999999997</v>
      </c>
    </row>
    <row r="88" spans="1:25" s="21" customFormat="1" x14ac:dyDescent="0.25">
      <c r="A88" s="21" t="s">
        <v>135</v>
      </c>
      <c r="B88" s="22" t="s">
        <v>0</v>
      </c>
      <c r="C88" s="21" t="s">
        <v>4</v>
      </c>
      <c r="D88" s="22" t="s">
        <v>0</v>
      </c>
      <c r="E88" s="23">
        <v>79.94</v>
      </c>
      <c r="F88" s="22" t="s">
        <v>0</v>
      </c>
      <c r="G88" s="21" t="s">
        <v>136</v>
      </c>
      <c r="H88" s="21" t="s">
        <v>0</v>
      </c>
      <c r="J88" s="21" t="s">
        <v>0</v>
      </c>
      <c r="L88" s="21" t="s">
        <v>0</v>
      </c>
      <c r="M88" s="24">
        <v>1.5485</v>
      </c>
      <c r="N88" s="25" t="s">
        <v>0</v>
      </c>
      <c r="O88" s="24">
        <v>0.254</v>
      </c>
      <c r="P88" s="21" t="s">
        <v>0</v>
      </c>
      <c r="Q88" s="23">
        <v>98.27</v>
      </c>
      <c r="R88" s="21" t="s">
        <v>0</v>
      </c>
      <c r="S88" s="24"/>
      <c r="T88" s="21" t="s">
        <v>0</v>
      </c>
      <c r="U88" s="24"/>
      <c r="V88" s="26" t="s">
        <v>1</v>
      </c>
      <c r="Y88" s="21" t="s">
        <v>44</v>
      </c>
    </row>
    <row r="89" spans="1:25" x14ac:dyDescent="0.25">
      <c r="A89" s="7"/>
      <c r="B89" s="7" t="s">
        <v>0</v>
      </c>
      <c r="C89" s="7" t="s">
        <v>18</v>
      </c>
      <c r="D89" s="7" t="s">
        <v>0</v>
      </c>
      <c r="E89" s="10">
        <v>92.35</v>
      </c>
      <c r="F89" s="14" t="s">
        <v>0</v>
      </c>
      <c r="G89" s="6"/>
      <c r="H89" s="7" t="s">
        <v>0</v>
      </c>
      <c r="I89" s="7"/>
      <c r="J89" s="7" t="s">
        <v>0</v>
      </c>
      <c r="K89" s="7"/>
      <c r="L89" s="7" t="s">
        <v>0</v>
      </c>
      <c r="M89" s="12"/>
      <c r="N89" s="7" t="s">
        <v>0</v>
      </c>
      <c r="O89" s="12"/>
      <c r="P89" s="7" t="s">
        <v>0</v>
      </c>
      <c r="Q89" s="7"/>
      <c r="R89" s="7" t="s">
        <v>0</v>
      </c>
      <c r="S89" s="7"/>
      <c r="T89" s="7" t="s">
        <v>0</v>
      </c>
      <c r="U89" s="7"/>
      <c r="V89" s="13" t="s">
        <v>1</v>
      </c>
      <c r="W89" s="7"/>
      <c r="X89" s="7"/>
      <c r="Y89" s="7"/>
    </row>
    <row r="90" spans="1:25" x14ac:dyDescent="0.25">
      <c r="A90" s="7"/>
      <c r="B90" s="7" t="s">
        <v>0</v>
      </c>
      <c r="C90" s="7" t="s">
        <v>5</v>
      </c>
      <c r="D90" s="7" t="s">
        <v>0</v>
      </c>
      <c r="E90" s="10">
        <v>18.36</v>
      </c>
      <c r="F90" s="14" t="s">
        <v>0</v>
      </c>
      <c r="G90" s="6" t="s">
        <v>137</v>
      </c>
      <c r="H90" s="7" t="s">
        <v>0</v>
      </c>
      <c r="I90" s="7"/>
      <c r="J90" s="7" t="s">
        <v>0</v>
      </c>
      <c r="K90" s="6" t="s">
        <v>138</v>
      </c>
      <c r="L90" s="7" t="s">
        <v>0</v>
      </c>
      <c r="M90" s="12"/>
      <c r="N90" s="7" t="s">
        <v>0</v>
      </c>
      <c r="O90" s="12"/>
      <c r="P90" s="7" t="s">
        <v>0</v>
      </c>
      <c r="Q90" s="7"/>
      <c r="R90" s="7" t="s">
        <v>0</v>
      </c>
      <c r="S90" s="7"/>
      <c r="T90" s="7" t="s">
        <v>0</v>
      </c>
      <c r="U90" s="7">
        <v>0</v>
      </c>
      <c r="V90" s="13" t="s">
        <v>1</v>
      </c>
      <c r="W90" s="7"/>
      <c r="X90" s="7"/>
      <c r="Y90" s="7"/>
    </row>
    <row r="91" spans="1:25" x14ac:dyDescent="0.25">
      <c r="A91" s="7"/>
      <c r="B91" s="7" t="s">
        <v>0</v>
      </c>
      <c r="C91" s="6" t="s">
        <v>97</v>
      </c>
      <c r="D91" s="7" t="s">
        <v>0</v>
      </c>
      <c r="E91" s="10">
        <v>1.7050000000000001</v>
      </c>
      <c r="F91" s="14" t="s">
        <v>0</v>
      </c>
      <c r="G91" s="6" t="s">
        <v>115</v>
      </c>
      <c r="H91" s="7" t="s">
        <v>0</v>
      </c>
      <c r="I91" s="6"/>
      <c r="J91" s="7" t="s">
        <v>0</v>
      </c>
      <c r="K91" s="6"/>
      <c r="L91" s="7" t="s">
        <v>0</v>
      </c>
      <c r="M91" s="12"/>
      <c r="N91" s="7" t="s">
        <v>0</v>
      </c>
      <c r="O91" s="12"/>
      <c r="P91" s="7" t="s">
        <v>0</v>
      </c>
      <c r="Q91" s="7"/>
      <c r="R91" s="7" t="s">
        <v>0</v>
      </c>
      <c r="S91" s="7"/>
      <c r="T91" s="7" t="s">
        <v>0</v>
      </c>
      <c r="U91" s="11"/>
      <c r="V91" s="13" t="s">
        <v>1</v>
      </c>
      <c r="W91" s="7" t="s">
        <v>2</v>
      </c>
      <c r="X91" s="11">
        <f>SUM(Q88,U90,E91)</f>
        <v>99.974999999999994</v>
      </c>
      <c r="Y91" s="7"/>
    </row>
    <row r="92" spans="1:25" s="21" customFormat="1" x14ac:dyDescent="0.25">
      <c r="A92" s="45" t="s">
        <v>139</v>
      </c>
      <c r="B92" s="22" t="s">
        <v>0</v>
      </c>
      <c r="C92" s="21" t="s">
        <v>4</v>
      </c>
      <c r="D92" s="22" t="s">
        <v>0</v>
      </c>
      <c r="E92" s="23">
        <v>98.819000000000003</v>
      </c>
      <c r="F92" s="22" t="s">
        <v>0</v>
      </c>
      <c r="G92" s="21" t="s">
        <v>140</v>
      </c>
      <c r="H92" s="21" t="s">
        <v>0</v>
      </c>
      <c r="J92" s="21" t="s">
        <v>0</v>
      </c>
      <c r="L92" s="21" t="s">
        <v>0</v>
      </c>
      <c r="M92" s="24">
        <v>2.9777999999999998</v>
      </c>
      <c r="N92" s="25" t="s">
        <v>0</v>
      </c>
      <c r="O92" s="24">
        <v>0.96699999999999997</v>
      </c>
      <c r="P92" s="21" t="s">
        <v>0</v>
      </c>
      <c r="Q92" s="23">
        <v>98.82</v>
      </c>
      <c r="R92" s="21" t="s">
        <v>0</v>
      </c>
      <c r="S92" s="24"/>
      <c r="T92" s="21" t="s">
        <v>0</v>
      </c>
      <c r="U92" s="24"/>
      <c r="V92" s="26" t="s">
        <v>1</v>
      </c>
      <c r="Y92" s="21" t="s">
        <v>123</v>
      </c>
    </row>
    <row r="93" spans="1:25" s="7" customFormat="1" x14ac:dyDescent="0.25">
      <c r="B93" s="7" t="s">
        <v>0</v>
      </c>
      <c r="C93" s="7" t="s">
        <v>18</v>
      </c>
      <c r="D93" s="7" t="s">
        <v>0</v>
      </c>
      <c r="E93" s="10">
        <v>45.19</v>
      </c>
      <c r="F93" s="14" t="s">
        <v>0</v>
      </c>
      <c r="G93" s="6"/>
      <c r="H93" s="7" t="s">
        <v>0</v>
      </c>
      <c r="J93" s="7" t="s">
        <v>0</v>
      </c>
      <c r="L93" s="7" t="s">
        <v>0</v>
      </c>
      <c r="M93" s="12"/>
      <c r="N93" s="7" t="s">
        <v>0</v>
      </c>
      <c r="O93" s="12"/>
      <c r="P93" s="7" t="s">
        <v>0</v>
      </c>
      <c r="R93" s="7" t="s">
        <v>0</v>
      </c>
      <c r="T93" s="7" t="s">
        <v>0</v>
      </c>
      <c r="V93" s="13" t="s">
        <v>1</v>
      </c>
    </row>
    <row r="94" spans="1:25" s="7" customFormat="1" x14ac:dyDescent="0.25">
      <c r="B94" s="7" t="s">
        <v>0</v>
      </c>
      <c r="C94" s="6" t="s">
        <v>13</v>
      </c>
      <c r="D94" s="7" t="s">
        <v>0</v>
      </c>
      <c r="E94" s="10">
        <v>1.181</v>
      </c>
      <c r="F94" s="14" t="s">
        <v>0</v>
      </c>
      <c r="G94" s="6" t="s">
        <v>141</v>
      </c>
      <c r="H94" s="7" t="s">
        <v>0</v>
      </c>
      <c r="J94" s="7" t="s">
        <v>0</v>
      </c>
      <c r="K94" s="6" t="s">
        <v>142</v>
      </c>
      <c r="L94" s="7" t="s">
        <v>0</v>
      </c>
      <c r="M94" s="12"/>
      <c r="N94" s="7" t="s">
        <v>0</v>
      </c>
      <c r="O94" s="12"/>
      <c r="P94" s="7" t="s">
        <v>0</v>
      </c>
      <c r="R94" s="7" t="s">
        <v>0</v>
      </c>
      <c r="T94" s="7" t="s">
        <v>0</v>
      </c>
      <c r="U94" s="11"/>
      <c r="V94" s="13" t="s">
        <v>1</v>
      </c>
      <c r="W94" s="7" t="s">
        <v>2</v>
      </c>
      <c r="X94" s="11">
        <f>SUM(Q92,E94)</f>
        <v>100.00099999999999</v>
      </c>
    </row>
    <row r="95" spans="1:25" s="21" customFormat="1" x14ac:dyDescent="0.25">
      <c r="A95" s="21" t="s">
        <v>143</v>
      </c>
      <c r="B95" s="22" t="s">
        <v>0</v>
      </c>
      <c r="C95" s="21" t="s">
        <v>4</v>
      </c>
      <c r="D95" s="22" t="s">
        <v>0</v>
      </c>
      <c r="E95" s="23">
        <v>95.24</v>
      </c>
      <c r="F95" s="22" t="s">
        <v>0</v>
      </c>
      <c r="G95" s="21" t="s">
        <v>144</v>
      </c>
      <c r="H95" s="21" t="s">
        <v>0</v>
      </c>
      <c r="J95" s="21" t="s">
        <v>0</v>
      </c>
      <c r="L95" s="21" t="s">
        <v>0</v>
      </c>
      <c r="M95" s="24">
        <v>2.0291999999999999</v>
      </c>
      <c r="N95" s="25" t="s">
        <v>0</v>
      </c>
      <c r="O95" s="24">
        <v>0.36299999999999999</v>
      </c>
      <c r="P95" s="21" t="s">
        <v>0</v>
      </c>
      <c r="Q95" s="23">
        <v>98.57</v>
      </c>
      <c r="R95" s="21" t="s">
        <v>0</v>
      </c>
      <c r="S95" s="24"/>
      <c r="T95" s="21" t="s">
        <v>0</v>
      </c>
      <c r="U95" s="24"/>
      <c r="V95" s="26" t="s">
        <v>1</v>
      </c>
      <c r="Y95" s="21" t="s">
        <v>44</v>
      </c>
    </row>
    <row r="96" spans="1:25" x14ac:dyDescent="0.25">
      <c r="A96" s="7"/>
      <c r="B96" s="7" t="s">
        <v>0</v>
      </c>
      <c r="C96" s="7" t="s">
        <v>18</v>
      </c>
      <c r="D96" s="7" t="s">
        <v>0</v>
      </c>
      <c r="E96" s="10">
        <v>88.54</v>
      </c>
      <c r="F96" s="14" t="s">
        <v>0</v>
      </c>
      <c r="G96" s="6"/>
      <c r="H96" s="7" t="s">
        <v>0</v>
      </c>
      <c r="I96" s="7"/>
      <c r="J96" s="7" t="s">
        <v>0</v>
      </c>
      <c r="K96" s="7"/>
      <c r="L96" s="7" t="s">
        <v>0</v>
      </c>
      <c r="M96" s="12"/>
      <c r="N96" s="7" t="s">
        <v>0</v>
      </c>
      <c r="O96" s="12"/>
      <c r="P96" s="7" t="s">
        <v>0</v>
      </c>
      <c r="Q96" s="7"/>
      <c r="R96" s="7" t="s">
        <v>0</v>
      </c>
      <c r="S96" s="7"/>
      <c r="T96" s="7" t="s">
        <v>0</v>
      </c>
      <c r="U96" s="7"/>
      <c r="V96" s="13" t="s">
        <v>1</v>
      </c>
      <c r="W96" s="7"/>
      <c r="X96" s="7"/>
      <c r="Y96" s="7"/>
    </row>
    <row r="97" spans="1:29" x14ac:dyDescent="0.25">
      <c r="A97" s="7"/>
      <c r="B97" s="7" t="s">
        <v>0</v>
      </c>
      <c r="C97" s="7" t="s">
        <v>5</v>
      </c>
      <c r="D97" s="7" t="s">
        <v>0</v>
      </c>
      <c r="E97" s="10">
        <v>3.38</v>
      </c>
      <c r="F97" s="14" t="s">
        <v>0</v>
      </c>
      <c r="G97" s="6" t="s">
        <v>75</v>
      </c>
      <c r="H97" s="7" t="s">
        <v>0</v>
      </c>
      <c r="I97" s="7"/>
      <c r="J97" s="7" t="s">
        <v>0</v>
      </c>
      <c r="K97" s="6" t="s">
        <v>145</v>
      </c>
      <c r="L97" s="7" t="s">
        <v>0</v>
      </c>
      <c r="M97" s="12"/>
      <c r="N97" s="7" t="s">
        <v>0</v>
      </c>
      <c r="O97" s="12"/>
      <c r="P97" s="7" t="s">
        <v>0</v>
      </c>
      <c r="Q97" s="7"/>
      <c r="R97" s="7" t="s">
        <v>0</v>
      </c>
      <c r="S97" s="7"/>
      <c r="T97" s="7" t="s">
        <v>0</v>
      </c>
      <c r="U97" s="7">
        <v>0</v>
      </c>
      <c r="V97" s="13" t="s">
        <v>1</v>
      </c>
      <c r="W97" s="7"/>
      <c r="X97" s="7"/>
      <c r="Y97" s="7"/>
    </row>
    <row r="98" spans="1:29" ht="15.75" thickBot="1" x14ac:dyDescent="0.3">
      <c r="A98" s="34"/>
      <c r="B98" s="34" t="s">
        <v>0</v>
      </c>
      <c r="C98" s="35" t="s">
        <v>97</v>
      </c>
      <c r="D98" s="34" t="s">
        <v>0</v>
      </c>
      <c r="E98" s="36">
        <v>1.381</v>
      </c>
      <c r="F98" s="37" t="s">
        <v>0</v>
      </c>
      <c r="G98" s="35" t="s">
        <v>146</v>
      </c>
      <c r="H98" s="34" t="s">
        <v>0</v>
      </c>
      <c r="I98" s="35"/>
      <c r="J98" s="34" t="s">
        <v>0</v>
      </c>
      <c r="K98" s="35"/>
      <c r="L98" s="34" t="s">
        <v>0</v>
      </c>
      <c r="M98" s="38"/>
      <c r="N98" s="34" t="s">
        <v>0</v>
      </c>
      <c r="O98" s="38"/>
      <c r="P98" s="34" t="s">
        <v>0</v>
      </c>
      <c r="Q98" s="34"/>
      <c r="R98" s="34" t="s">
        <v>0</v>
      </c>
      <c r="S98" s="34"/>
      <c r="T98" s="34" t="s">
        <v>0</v>
      </c>
      <c r="U98" s="39"/>
      <c r="V98" s="40" t="s">
        <v>1</v>
      </c>
      <c r="W98" s="34" t="s">
        <v>2</v>
      </c>
      <c r="X98" s="39">
        <f>SUM(Q95,U97,E98)</f>
        <v>99.950999999999993</v>
      </c>
      <c r="Y98" s="34"/>
      <c r="Z98" s="34"/>
      <c r="AA98" s="34"/>
      <c r="AB98" s="34"/>
      <c r="AC98" s="34"/>
    </row>
    <row r="99" spans="1:29" s="21" customFormat="1" x14ac:dyDescent="0.25">
      <c r="A99" s="46" t="s">
        <v>149</v>
      </c>
      <c r="B99" s="14" t="s">
        <v>0</v>
      </c>
      <c r="C99" s="7" t="s">
        <v>4</v>
      </c>
      <c r="D99" s="14" t="s">
        <v>0</v>
      </c>
      <c r="E99" s="11">
        <v>80.34</v>
      </c>
      <c r="F99" s="14" t="s">
        <v>0</v>
      </c>
      <c r="G99" s="7" t="s">
        <v>151</v>
      </c>
      <c r="H99" s="7" t="s">
        <v>0</v>
      </c>
      <c r="I99" s="7"/>
      <c r="J99" s="7" t="s">
        <v>0</v>
      </c>
      <c r="K99" s="7"/>
      <c r="L99" s="7" t="s">
        <v>0</v>
      </c>
      <c r="M99" s="12">
        <v>2.8275999999999999</v>
      </c>
      <c r="N99" s="7" t="s">
        <v>0</v>
      </c>
      <c r="O99" s="15" t="s">
        <v>152</v>
      </c>
      <c r="P99" s="7" t="s">
        <v>0</v>
      </c>
      <c r="Q99" s="11">
        <v>91.75</v>
      </c>
      <c r="R99" s="7" t="s">
        <v>0</v>
      </c>
      <c r="S99" s="12"/>
      <c r="T99" s="7" t="s">
        <v>0</v>
      </c>
      <c r="U99" s="12"/>
      <c r="V99" s="13" t="s">
        <v>1</v>
      </c>
      <c r="W99" s="7"/>
      <c r="X99" s="7"/>
      <c r="Y99" s="7" t="s">
        <v>150</v>
      </c>
      <c r="Z99" s="7"/>
      <c r="AA99" s="7"/>
      <c r="AB99" s="7"/>
      <c r="AC99" s="7"/>
    </row>
    <row r="100" spans="1:29" s="7" customFormat="1" x14ac:dyDescent="0.25">
      <c r="B100" s="7" t="s">
        <v>0</v>
      </c>
      <c r="C100" s="7" t="s">
        <v>5</v>
      </c>
      <c r="D100" s="7" t="s">
        <v>0</v>
      </c>
      <c r="E100" s="10">
        <v>19.66</v>
      </c>
      <c r="F100" s="14" t="s">
        <v>0</v>
      </c>
      <c r="G100" s="6" t="s">
        <v>153</v>
      </c>
      <c r="H100" s="7" t="s">
        <v>0</v>
      </c>
      <c r="J100" s="7" t="s">
        <v>0</v>
      </c>
      <c r="K100" s="6" t="s">
        <v>154</v>
      </c>
      <c r="L100" s="7" t="s">
        <v>0</v>
      </c>
      <c r="M100" s="12"/>
      <c r="N100" s="7" t="s">
        <v>0</v>
      </c>
      <c r="O100" s="12"/>
      <c r="P100" s="7" t="s">
        <v>0</v>
      </c>
      <c r="R100" s="7" t="s">
        <v>0</v>
      </c>
      <c r="T100" s="7" t="s">
        <v>0</v>
      </c>
      <c r="U100" s="7">
        <v>8</v>
      </c>
      <c r="V100" s="13" t="s">
        <v>1</v>
      </c>
      <c r="W100" s="7" t="s">
        <v>2</v>
      </c>
      <c r="X100" s="11">
        <f>SUM(Q99,U100)</f>
        <v>99.75</v>
      </c>
    </row>
    <row r="101" spans="1:29" s="21" customFormat="1" x14ac:dyDescent="0.25">
      <c r="A101" s="45" t="s">
        <v>156</v>
      </c>
      <c r="B101" s="21" t="s">
        <v>0</v>
      </c>
      <c r="C101" s="21" t="s">
        <v>5</v>
      </c>
      <c r="D101" s="21" t="s">
        <v>0</v>
      </c>
      <c r="E101" s="31">
        <v>100</v>
      </c>
      <c r="F101" s="22" t="s">
        <v>0</v>
      </c>
      <c r="G101" s="32" t="s">
        <v>158</v>
      </c>
      <c r="H101" s="21" t="s">
        <v>0</v>
      </c>
      <c r="J101" s="21" t="s">
        <v>0</v>
      </c>
      <c r="K101" s="32" t="s">
        <v>157</v>
      </c>
      <c r="L101" s="21" t="s">
        <v>0</v>
      </c>
      <c r="M101" s="24">
        <v>8.5759000000000007</v>
      </c>
      <c r="N101" s="21" t="s">
        <v>0</v>
      </c>
      <c r="O101" s="24">
        <v>8.39</v>
      </c>
      <c r="P101" s="21" t="s">
        <v>0</v>
      </c>
      <c r="Q101" s="21">
        <v>84.12</v>
      </c>
      <c r="R101" s="21" t="s">
        <v>0</v>
      </c>
      <c r="T101" s="21" t="s">
        <v>0</v>
      </c>
      <c r="U101" s="21">
        <v>16</v>
      </c>
      <c r="V101" s="26" t="s">
        <v>1</v>
      </c>
      <c r="W101" s="21" t="s">
        <v>2</v>
      </c>
      <c r="X101" s="23">
        <f>SUM(U101)</f>
        <v>16</v>
      </c>
      <c r="Y101" s="21" t="s">
        <v>155</v>
      </c>
    </row>
    <row r="102" spans="1:29" s="21" customFormat="1" x14ac:dyDescent="0.25">
      <c r="A102" s="21" t="s">
        <v>159</v>
      </c>
      <c r="B102" s="22" t="s">
        <v>0</v>
      </c>
      <c r="C102" s="21" t="s">
        <v>4</v>
      </c>
      <c r="D102" s="22" t="s">
        <v>0</v>
      </c>
      <c r="E102" s="23">
        <v>72.73</v>
      </c>
      <c r="F102" s="22" t="s">
        <v>0</v>
      </c>
      <c r="G102" s="21" t="s">
        <v>161</v>
      </c>
      <c r="H102" s="21" t="s">
        <v>0</v>
      </c>
      <c r="J102" s="21" t="s">
        <v>0</v>
      </c>
      <c r="L102" s="21" t="s">
        <v>0</v>
      </c>
      <c r="M102" s="24">
        <v>1.9237</v>
      </c>
      <c r="N102" s="25" t="s">
        <v>0</v>
      </c>
      <c r="O102" s="24">
        <v>0.441</v>
      </c>
      <c r="P102" s="21" t="s">
        <v>0</v>
      </c>
      <c r="Q102" s="23">
        <v>96.69</v>
      </c>
      <c r="R102" s="21" t="s">
        <v>0</v>
      </c>
      <c r="S102" s="24"/>
      <c r="T102" s="21" t="s">
        <v>0</v>
      </c>
      <c r="U102" s="24"/>
      <c r="V102" s="26" t="s">
        <v>1</v>
      </c>
      <c r="Y102" s="21" t="s">
        <v>160</v>
      </c>
    </row>
    <row r="103" spans="1:29" x14ac:dyDescent="0.25">
      <c r="A103" s="7"/>
      <c r="B103" s="7" t="s">
        <v>0</v>
      </c>
      <c r="C103" s="7" t="s">
        <v>5</v>
      </c>
      <c r="D103" s="7" t="s">
        <v>0</v>
      </c>
      <c r="E103" s="10">
        <v>25.8</v>
      </c>
      <c r="F103" s="14" t="s">
        <v>0</v>
      </c>
      <c r="G103" s="6" t="s">
        <v>162</v>
      </c>
      <c r="H103" s="7" t="s">
        <v>0</v>
      </c>
      <c r="I103" s="7"/>
      <c r="J103" s="7" t="s">
        <v>0</v>
      </c>
      <c r="K103" s="6" t="s">
        <v>154</v>
      </c>
      <c r="L103" s="7" t="s">
        <v>0</v>
      </c>
      <c r="M103" s="12"/>
      <c r="N103" s="7" t="s">
        <v>0</v>
      </c>
      <c r="O103" s="12"/>
      <c r="P103" s="7" t="s">
        <v>0</v>
      </c>
      <c r="Q103" s="7"/>
      <c r="R103" s="7" t="s">
        <v>0</v>
      </c>
      <c r="S103" s="7"/>
      <c r="T103" s="7" t="s">
        <v>0</v>
      </c>
      <c r="U103" s="7">
        <v>2</v>
      </c>
      <c r="V103" s="13" t="s">
        <v>1</v>
      </c>
      <c r="W103" s="7"/>
      <c r="X103" s="7"/>
      <c r="Y103" s="7"/>
    </row>
    <row r="104" spans="1:29" x14ac:dyDescent="0.25">
      <c r="A104" s="7"/>
      <c r="B104" s="7" t="s">
        <v>0</v>
      </c>
      <c r="C104" s="6" t="s">
        <v>97</v>
      </c>
      <c r="D104" s="7" t="s">
        <v>0</v>
      </c>
      <c r="E104" s="10">
        <v>1.4730000000000001</v>
      </c>
      <c r="F104" s="14" t="s">
        <v>0</v>
      </c>
      <c r="G104" s="6" t="s">
        <v>163</v>
      </c>
      <c r="H104" s="7" t="s">
        <v>0</v>
      </c>
      <c r="I104" s="6"/>
      <c r="J104" s="7" t="s">
        <v>0</v>
      </c>
      <c r="K104" s="6"/>
      <c r="L104" s="7" t="s">
        <v>0</v>
      </c>
      <c r="M104" s="12"/>
      <c r="N104" s="7" t="s">
        <v>0</v>
      </c>
      <c r="O104" s="12"/>
      <c r="P104" s="7" t="s">
        <v>0</v>
      </c>
      <c r="Q104" s="7"/>
      <c r="R104" s="7" t="s">
        <v>0</v>
      </c>
      <c r="S104" s="7"/>
      <c r="T104" s="7" t="s">
        <v>0</v>
      </c>
      <c r="U104" s="11"/>
      <c r="V104" s="13" t="s">
        <v>1</v>
      </c>
      <c r="W104" s="7" t="s">
        <v>2</v>
      </c>
      <c r="X104" s="11">
        <f>SUM(Q102,U103,E104)</f>
        <v>100.163</v>
      </c>
      <c r="Y104" s="7"/>
    </row>
    <row r="105" spans="1:29" s="21" customFormat="1" x14ac:dyDescent="0.25">
      <c r="A105" s="21" t="s">
        <v>164</v>
      </c>
      <c r="B105" s="22" t="s">
        <v>0</v>
      </c>
      <c r="C105" s="21" t="s">
        <v>4</v>
      </c>
      <c r="D105" s="22" t="s">
        <v>0</v>
      </c>
      <c r="E105" s="23">
        <v>96.13</v>
      </c>
      <c r="F105" s="22" t="s">
        <v>0</v>
      </c>
      <c r="G105" s="21" t="s">
        <v>165</v>
      </c>
      <c r="H105" s="21" t="s">
        <v>0</v>
      </c>
      <c r="J105" s="21" t="s">
        <v>0</v>
      </c>
      <c r="L105" s="21" t="s">
        <v>0</v>
      </c>
      <c r="M105" s="24">
        <v>1.677</v>
      </c>
      <c r="N105" s="25" t="s">
        <v>0</v>
      </c>
      <c r="O105" s="24">
        <v>0.27600000000000002</v>
      </c>
      <c r="P105" s="21" t="s">
        <v>0</v>
      </c>
      <c r="Q105" s="23">
        <v>98.27</v>
      </c>
      <c r="R105" s="21" t="s">
        <v>0</v>
      </c>
      <c r="S105" s="24"/>
      <c r="T105" s="21" t="s">
        <v>0</v>
      </c>
      <c r="U105" s="24"/>
      <c r="V105" s="26" t="s">
        <v>1</v>
      </c>
      <c r="Y105" s="21" t="s">
        <v>160</v>
      </c>
    </row>
    <row r="106" spans="1:29" x14ac:dyDescent="0.25">
      <c r="A106" s="7"/>
      <c r="B106" s="7" t="s">
        <v>0</v>
      </c>
      <c r="C106" s="7" t="s">
        <v>18</v>
      </c>
      <c r="D106" s="7" t="s">
        <v>0</v>
      </c>
      <c r="E106" s="10">
        <v>87.48</v>
      </c>
      <c r="F106" s="14" t="s">
        <v>0</v>
      </c>
      <c r="G106" s="6"/>
      <c r="H106" s="7" t="s">
        <v>0</v>
      </c>
      <c r="I106" s="7"/>
      <c r="J106" s="7" t="s">
        <v>0</v>
      </c>
      <c r="K106" s="7"/>
      <c r="L106" s="7" t="s">
        <v>0</v>
      </c>
      <c r="M106" s="12"/>
      <c r="N106" s="7" t="s">
        <v>0</v>
      </c>
      <c r="O106" s="12"/>
      <c r="P106" s="7" t="s">
        <v>0</v>
      </c>
      <c r="Q106" s="7"/>
      <c r="R106" s="7" t="s">
        <v>0</v>
      </c>
      <c r="S106" s="7"/>
      <c r="T106" s="7" t="s">
        <v>0</v>
      </c>
      <c r="U106" s="7"/>
      <c r="V106" s="13" t="s">
        <v>1</v>
      </c>
      <c r="W106" s="7"/>
      <c r="X106" s="7"/>
      <c r="Y106" s="7"/>
    </row>
    <row r="107" spans="1:29" x14ac:dyDescent="0.25">
      <c r="A107" s="7"/>
      <c r="B107" s="7" t="s">
        <v>0</v>
      </c>
      <c r="C107" s="7" t="s">
        <v>5</v>
      </c>
      <c r="D107" s="7" t="s">
        <v>0</v>
      </c>
      <c r="E107" s="10">
        <v>2.71</v>
      </c>
      <c r="F107" s="14" t="s">
        <v>0</v>
      </c>
      <c r="G107" s="6" t="s">
        <v>166</v>
      </c>
      <c r="H107" s="7" t="s">
        <v>0</v>
      </c>
      <c r="I107" s="7"/>
      <c r="J107" s="7" t="s">
        <v>0</v>
      </c>
      <c r="K107" s="6" t="s">
        <v>167</v>
      </c>
      <c r="L107" s="7" t="s">
        <v>0</v>
      </c>
      <c r="M107" s="12"/>
      <c r="N107" s="7" t="s">
        <v>0</v>
      </c>
      <c r="O107" s="12"/>
      <c r="P107" s="7" t="s">
        <v>0</v>
      </c>
      <c r="Q107" s="7"/>
      <c r="R107" s="7" t="s">
        <v>0</v>
      </c>
      <c r="S107" s="7"/>
      <c r="T107" s="7" t="s">
        <v>0</v>
      </c>
      <c r="U107" s="7">
        <v>1</v>
      </c>
      <c r="V107" s="13" t="s">
        <v>1</v>
      </c>
      <c r="W107" s="7"/>
      <c r="X107" s="7"/>
      <c r="Y107" s="7"/>
    </row>
    <row r="108" spans="1:29" x14ac:dyDescent="0.25">
      <c r="A108" s="7"/>
      <c r="B108" s="7" t="s">
        <v>0</v>
      </c>
      <c r="C108" s="6" t="s">
        <v>97</v>
      </c>
      <c r="D108" s="7" t="s">
        <v>0</v>
      </c>
      <c r="E108" s="10">
        <v>1.157</v>
      </c>
      <c r="F108" s="14" t="s">
        <v>0</v>
      </c>
      <c r="G108" s="6" t="s">
        <v>115</v>
      </c>
      <c r="H108" s="7" t="s">
        <v>0</v>
      </c>
      <c r="I108" s="6"/>
      <c r="J108" s="7" t="s">
        <v>0</v>
      </c>
      <c r="K108" s="6"/>
      <c r="L108" s="7" t="s">
        <v>0</v>
      </c>
      <c r="M108" s="12"/>
      <c r="N108" s="7" t="s">
        <v>0</v>
      </c>
      <c r="O108" s="12"/>
      <c r="P108" s="7" t="s">
        <v>0</v>
      </c>
      <c r="Q108" s="7"/>
      <c r="R108" s="7" t="s">
        <v>0</v>
      </c>
      <c r="S108" s="7"/>
      <c r="T108" s="7" t="s">
        <v>0</v>
      </c>
      <c r="U108" s="11"/>
      <c r="V108" s="13" t="s">
        <v>1</v>
      </c>
      <c r="W108" s="7" t="s">
        <v>2</v>
      </c>
      <c r="X108" s="11">
        <f>SUM(Q105,U107,E108)</f>
        <v>100.42699999999999</v>
      </c>
      <c r="Y108" s="7"/>
    </row>
    <row r="109" spans="1:29" s="21" customFormat="1" x14ac:dyDescent="0.25">
      <c r="A109" s="21" t="s">
        <v>168</v>
      </c>
      <c r="B109" s="22" t="s">
        <v>0</v>
      </c>
      <c r="C109" s="21" t="s">
        <v>4</v>
      </c>
      <c r="D109" s="22" t="s">
        <v>0</v>
      </c>
      <c r="E109" s="23">
        <v>78.319999999999993</v>
      </c>
      <c r="F109" s="22" t="s">
        <v>0</v>
      </c>
      <c r="G109" s="21" t="s">
        <v>169</v>
      </c>
      <c r="H109" s="21" t="s">
        <v>0</v>
      </c>
      <c r="J109" s="21" t="s">
        <v>0</v>
      </c>
      <c r="L109" s="21" t="s">
        <v>0</v>
      </c>
      <c r="M109" s="24">
        <v>1.3698999999999999</v>
      </c>
      <c r="N109" s="25" t="s">
        <v>0</v>
      </c>
      <c r="O109" s="24">
        <v>0.24199999999999999</v>
      </c>
      <c r="P109" s="21" t="s">
        <v>0</v>
      </c>
      <c r="Q109" s="23">
        <v>97.43</v>
      </c>
      <c r="R109" s="21" t="s">
        <v>0</v>
      </c>
      <c r="S109" s="24"/>
      <c r="T109" s="21" t="s">
        <v>0</v>
      </c>
      <c r="U109" s="24"/>
      <c r="V109" s="26" t="s">
        <v>1</v>
      </c>
      <c r="Y109" s="21" t="s">
        <v>160</v>
      </c>
    </row>
    <row r="110" spans="1:29" x14ac:dyDescent="0.25">
      <c r="A110" s="7"/>
      <c r="B110" s="7" t="s">
        <v>0</v>
      </c>
      <c r="C110" s="7" t="s">
        <v>18</v>
      </c>
      <c r="D110" s="7" t="s">
        <v>0</v>
      </c>
      <c r="E110" s="10">
        <v>0.6</v>
      </c>
      <c r="F110" s="14" t="s">
        <v>0</v>
      </c>
      <c r="G110" s="6"/>
      <c r="H110" s="7" t="s">
        <v>0</v>
      </c>
      <c r="I110" s="7"/>
      <c r="J110" s="7" t="s">
        <v>0</v>
      </c>
      <c r="K110" s="7"/>
      <c r="L110" s="7" t="s">
        <v>0</v>
      </c>
      <c r="M110" s="12"/>
      <c r="N110" s="7" t="s">
        <v>0</v>
      </c>
      <c r="O110" s="12"/>
      <c r="P110" s="7" t="s">
        <v>0</v>
      </c>
      <c r="Q110" s="7"/>
      <c r="R110" s="7" t="s">
        <v>0</v>
      </c>
      <c r="S110" s="7"/>
      <c r="T110" s="7" t="s">
        <v>0</v>
      </c>
      <c r="U110" s="7"/>
      <c r="V110" s="13" t="s">
        <v>1</v>
      </c>
      <c r="W110" s="7"/>
      <c r="X110" s="7"/>
      <c r="Y110" s="7"/>
    </row>
    <row r="111" spans="1:29" x14ac:dyDescent="0.25">
      <c r="A111" s="7"/>
      <c r="B111" s="7" t="s">
        <v>0</v>
      </c>
      <c r="C111" s="7" t="s">
        <v>5</v>
      </c>
      <c r="D111" s="7" t="s">
        <v>0</v>
      </c>
      <c r="E111" s="10">
        <v>20.92</v>
      </c>
      <c r="F111" s="14" t="s">
        <v>0</v>
      </c>
      <c r="G111" s="6" t="s">
        <v>65</v>
      </c>
      <c r="H111" s="7" t="s">
        <v>0</v>
      </c>
      <c r="I111" s="7"/>
      <c r="J111" s="7" t="s">
        <v>0</v>
      </c>
      <c r="K111" s="6" t="s">
        <v>170</v>
      </c>
      <c r="L111" s="7" t="s">
        <v>0</v>
      </c>
      <c r="M111" s="12"/>
      <c r="N111" s="7" t="s">
        <v>0</v>
      </c>
      <c r="O111" s="12"/>
      <c r="P111" s="7" t="s">
        <v>0</v>
      </c>
      <c r="Q111" s="7"/>
      <c r="R111" s="7" t="s">
        <v>0</v>
      </c>
      <c r="S111" s="7"/>
      <c r="T111" s="7" t="s">
        <v>0</v>
      </c>
      <c r="U111" s="7">
        <v>2</v>
      </c>
      <c r="V111" s="13" t="s">
        <v>1</v>
      </c>
      <c r="W111" s="7"/>
      <c r="X111" s="7"/>
      <c r="Y111" s="7"/>
    </row>
    <row r="112" spans="1:29" x14ac:dyDescent="0.25">
      <c r="A112" s="7"/>
      <c r="B112" s="7" t="s">
        <v>0</v>
      </c>
      <c r="C112" s="6" t="s">
        <v>97</v>
      </c>
      <c r="D112" s="7" t="s">
        <v>0</v>
      </c>
      <c r="E112" s="10">
        <v>0.75800000000000001</v>
      </c>
      <c r="F112" s="14" t="s">
        <v>0</v>
      </c>
      <c r="G112" s="6" t="s">
        <v>171</v>
      </c>
      <c r="H112" s="7" t="s">
        <v>0</v>
      </c>
      <c r="I112" s="6"/>
      <c r="J112" s="7" t="s">
        <v>0</v>
      </c>
      <c r="K112" s="6"/>
      <c r="L112" s="7" t="s">
        <v>0</v>
      </c>
      <c r="M112" s="12"/>
      <c r="N112" s="7" t="s">
        <v>0</v>
      </c>
      <c r="O112" s="12"/>
      <c r="P112" s="7" t="s">
        <v>0</v>
      </c>
      <c r="Q112" s="7"/>
      <c r="R112" s="7" t="s">
        <v>0</v>
      </c>
      <c r="S112" s="7"/>
      <c r="T112" s="7" t="s">
        <v>0</v>
      </c>
      <c r="U112" s="11"/>
      <c r="V112" s="13" t="s">
        <v>1</v>
      </c>
      <c r="W112" s="7" t="s">
        <v>2</v>
      </c>
      <c r="X112" s="11">
        <f>SUM(Q109,U111,E112)</f>
        <v>100.188</v>
      </c>
      <c r="Y112" s="7"/>
    </row>
    <row r="113" spans="1:25" s="21" customFormat="1" x14ac:dyDescent="0.25">
      <c r="A113" s="21" t="s">
        <v>172</v>
      </c>
      <c r="B113" s="22" t="s">
        <v>0</v>
      </c>
      <c r="C113" s="21" t="s">
        <v>4</v>
      </c>
      <c r="D113" s="22" t="s">
        <v>0</v>
      </c>
      <c r="E113" s="23">
        <v>78.290000000000006</v>
      </c>
      <c r="F113" s="22" t="s">
        <v>0</v>
      </c>
      <c r="G113" s="21" t="s">
        <v>173</v>
      </c>
      <c r="H113" s="21" t="s">
        <v>0</v>
      </c>
      <c r="J113" s="21" t="s">
        <v>0</v>
      </c>
      <c r="L113" s="21" t="s">
        <v>0</v>
      </c>
      <c r="M113" s="24">
        <v>1.3740000000000001</v>
      </c>
      <c r="N113" s="21" t="s">
        <v>0</v>
      </c>
      <c r="O113" s="25" t="s">
        <v>174</v>
      </c>
      <c r="P113" s="21" t="s">
        <v>0</v>
      </c>
      <c r="Q113" s="23">
        <v>98.3</v>
      </c>
      <c r="R113" s="21" t="s">
        <v>0</v>
      </c>
      <c r="S113" s="24"/>
      <c r="T113" s="21" t="s">
        <v>0</v>
      </c>
      <c r="U113" s="24"/>
      <c r="V113" s="26" t="s">
        <v>1</v>
      </c>
      <c r="Y113" s="21" t="s">
        <v>160</v>
      </c>
    </row>
    <row r="114" spans="1:25" s="7" customFormat="1" x14ac:dyDescent="0.25">
      <c r="B114" s="7" t="s">
        <v>0</v>
      </c>
      <c r="C114" s="7" t="s">
        <v>18</v>
      </c>
      <c r="D114" s="7" t="s">
        <v>0</v>
      </c>
      <c r="E114" s="10">
        <v>80.900000000000006</v>
      </c>
      <c r="F114" s="14" t="s">
        <v>0</v>
      </c>
      <c r="G114" s="6"/>
      <c r="H114" s="7" t="s">
        <v>0</v>
      </c>
      <c r="J114" s="7" t="s">
        <v>0</v>
      </c>
      <c r="L114" s="7" t="s">
        <v>0</v>
      </c>
      <c r="M114" s="12"/>
      <c r="N114" s="7" t="s">
        <v>0</v>
      </c>
      <c r="O114" s="12"/>
      <c r="P114" s="7" t="s">
        <v>0</v>
      </c>
      <c r="R114" s="7" t="s">
        <v>0</v>
      </c>
      <c r="T114" s="7" t="s">
        <v>0</v>
      </c>
      <c r="V114" s="13" t="s">
        <v>1</v>
      </c>
    </row>
    <row r="115" spans="1:25" s="7" customFormat="1" x14ac:dyDescent="0.25">
      <c r="B115" s="7" t="s">
        <v>0</v>
      </c>
      <c r="C115" s="7" t="s">
        <v>5</v>
      </c>
      <c r="D115" s="7" t="s">
        <v>0</v>
      </c>
      <c r="E115" s="10">
        <v>21.71</v>
      </c>
      <c r="F115" s="14" t="s">
        <v>0</v>
      </c>
      <c r="G115" s="6" t="s">
        <v>175</v>
      </c>
      <c r="H115" s="7" t="s">
        <v>0</v>
      </c>
      <c r="J115" s="7" t="s">
        <v>0</v>
      </c>
      <c r="K115" s="6" t="s">
        <v>176</v>
      </c>
      <c r="L115" s="7" t="s">
        <v>0</v>
      </c>
      <c r="M115" s="12"/>
      <c r="N115" s="7" t="s">
        <v>0</v>
      </c>
      <c r="O115" s="12"/>
      <c r="P115" s="7" t="s">
        <v>0</v>
      </c>
      <c r="R115" s="7" t="s">
        <v>0</v>
      </c>
      <c r="T115" s="7" t="s">
        <v>0</v>
      </c>
      <c r="U115" s="7">
        <v>2</v>
      </c>
      <c r="V115" s="13" t="s">
        <v>1</v>
      </c>
      <c r="W115" s="7" t="s">
        <v>2</v>
      </c>
      <c r="X115" s="11">
        <f>SUM(Q113,U115)</f>
        <v>100.3</v>
      </c>
    </row>
    <row r="116" spans="1:25" s="21" customFormat="1" x14ac:dyDescent="0.25">
      <c r="A116" s="21" t="s">
        <v>177</v>
      </c>
      <c r="B116" s="22" t="s">
        <v>0</v>
      </c>
      <c r="C116" s="21" t="s">
        <v>4</v>
      </c>
      <c r="D116" s="22" t="s">
        <v>0</v>
      </c>
      <c r="E116" s="23">
        <v>78.23</v>
      </c>
      <c r="F116" s="22" t="s">
        <v>0</v>
      </c>
      <c r="G116" s="21" t="s">
        <v>179</v>
      </c>
      <c r="H116" s="21" t="s">
        <v>0</v>
      </c>
      <c r="J116" s="21" t="s">
        <v>0</v>
      </c>
      <c r="L116" s="21" t="s">
        <v>0</v>
      </c>
      <c r="M116" s="24">
        <v>2.0156999999999998</v>
      </c>
      <c r="N116" s="25" t="s">
        <v>0</v>
      </c>
      <c r="O116" s="24">
        <v>0.41799999999999998</v>
      </c>
      <c r="P116" s="21" t="s">
        <v>0</v>
      </c>
      <c r="Q116" s="23">
        <v>90.97</v>
      </c>
      <c r="R116" s="21" t="s">
        <v>0</v>
      </c>
      <c r="S116" s="24"/>
      <c r="T116" s="21" t="s">
        <v>0</v>
      </c>
      <c r="U116" s="24"/>
      <c r="V116" s="26" t="s">
        <v>1</v>
      </c>
      <c r="Y116" s="21" t="s">
        <v>160</v>
      </c>
    </row>
    <row r="117" spans="1:25" x14ac:dyDescent="0.25">
      <c r="A117" s="7"/>
      <c r="B117" s="7" t="s">
        <v>0</v>
      </c>
      <c r="C117" s="7" t="s">
        <v>18</v>
      </c>
      <c r="D117" s="7" t="s">
        <v>0</v>
      </c>
      <c r="E117" s="10">
        <v>74.510000000000005</v>
      </c>
      <c r="F117" s="14" t="s">
        <v>0</v>
      </c>
      <c r="G117" s="6"/>
      <c r="H117" s="7" t="s">
        <v>0</v>
      </c>
      <c r="I117" s="7"/>
      <c r="J117" s="7" t="s">
        <v>0</v>
      </c>
      <c r="K117" s="7"/>
      <c r="L117" s="7" t="s">
        <v>0</v>
      </c>
      <c r="M117" s="12"/>
      <c r="N117" s="7" t="s">
        <v>0</v>
      </c>
      <c r="O117" s="12"/>
      <c r="P117" s="7" t="s">
        <v>0</v>
      </c>
      <c r="Q117" s="7"/>
      <c r="R117" s="7" t="s">
        <v>0</v>
      </c>
      <c r="S117" s="7"/>
      <c r="T117" s="7" t="s">
        <v>0</v>
      </c>
      <c r="U117" s="7"/>
      <c r="V117" s="13" t="s">
        <v>1</v>
      </c>
      <c r="W117" s="7"/>
      <c r="X117" s="7"/>
      <c r="Y117" s="7"/>
    </row>
    <row r="118" spans="1:25" x14ac:dyDescent="0.25">
      <c r="A118" s="7"/>
      <c r="B118" s="7" t="s">
        <v>0</v>
      </c>
      <c r="C118" s="7" t="s">
        <v>5</v>
      </c>
      <c r="D118" s="7" t="s">
        <v>0</v>
      </c>
      <c r="E118" s="10">
        <v>21.28</v>
      </c>
      <c r="F118" s="14" t="s">
        <v>0</v>
      </c>
      <c r="G118" s="6" t="s">
        <v>180</v>
      </c>
      <c r="H118" s="7" t="s">
        <v>0</v>
      </c>
      <c r="I118" s="7"/>
      <c r="J118" s="7" t="s">
        <v>0</v>
      </c>
      <c r="K118" s="6" t="s">
        <v>181</v>
      </c>
      <c r="L118" s="7" t="s">
        <v>0</v>
      </c>
      <c r="M118" s="12"/>
      <c r="N118" s="7" t="s">
        <v>0</v>
      </c>
      <c r="O118" s="12"/>
      <c r="P118" s="7" t="s">
        <v>0</v>
      </c>
      <c r="Q118" s="7"/>
      <c r="R118" s="7" t="s">
        <v>0</v>
      </c>
      <c r="S118" s="7"/>
      <c r="T118" s="7" t="s">
        <v>0</v>
      </c>
      <c r="U118" s="7">
        <v>9</v>
      </c>
      <c r="V118" s="13" t="s">
        <v>1</v>
      </c>
      <c r="W118" s="7"/>
      <c r="X118" s="7"/>
      <c r="Y118" s="7"/>
    </row>
    <row r="119" spans="1:25" x14ac:dyDescent="0.25">
      <c r="A119" s="7"/>
      <c r="B119" s="7" t="s">
        <v>0</v>
      </c>
      <c r="C119" s="6" t="s">
        <v>13</v>
      </c>
      <c r="D119" s="7" t="s">
        <v>0</v>
      </c>
      <c r="E119" s="10">
        <v>0.48599999999999999</v>
      </c>
      <c r="F119" s="14" t="s">
        <v>0</v>
      </c>
      <c r="G119" s="6" t="s">
        <v>182</v>
      </c>
      <c r="H119" s="7" t="s">
        <v>0</v>
      </c>
      <c r="I119" s="6"/>
      <c r="J119" s="7" t="s">
        <v>0</v>
      </c>
      <c r="K119" s="6" t="s">
        <v>183</v>
      </c>
      <c r="L119" s="7" t="s">
        <v>0</v>
      </c>
      <c r="M119" s="12"/>
      <c r="N119" s="7" t="s">
        <v>0</v>
      </c>
      <c r="O119" s="12"/>
      <c r="P119" s="7" t="s">
        <v>0</v>
      </c>
      <c r="Q119" s="7"/>
      <c r="R119" s="7" t="s">
        <v>0</v>
      </c>
      <c r="S119" s="7"/>
      <c r="T119" s="7" t="s">
        <v>0</v>
      </c>
      <c r="U119" s="11"/>
      <c r="V119" s="13" t="s">
        <v>1</v>
      </c>
      <c r="W119" s="7" t="s">
        <v>2</v>
      </c>
      <c r="X119" s="11">
        <f>SUM(Q116,U118,E119)</f>
        <v>100.456</v>
      </c>
      <c r="Y119" s="7"/>
    </row>
    <row r="120" spans="1:25" s="21" customFormat="1" x14ac:dyDescent="0.25">
      <c r="A120" s="21" t="s">
        <v>178</v>
      </c>
      <c r="B120" s="22" t="s">
        <v>0</v>
      </c>
      <c r="C120" s="21" t="s">
        <v>4</v>
      </c>
      <c r="D120" s="22" t="s">
        <v>0</v>
      </c>
      <c r="E120" s="23">
        <v>66.84</v>
      </c>
      <c r="F120" s="22" t="s">
        <v>0</v>
      </c>
      <c r="G120" s="21" t="s">
        <v>184</v>
      </c>
      <c r="H120" s="21" t="s">
        <v>0</v>
      </c>
      <c r="J120" s="21" t="s">
        <v>0</v>
      </c>
      <c r="L120" s="21" t="s">
        <v>0</v>
      </c>
      <c r="M120" s="24">
        <v>1.4617</v>
      </c>
      <c r="N120" s="21" t="s">
        <v>0</v>
      </c>
      <c r="O120" s="25" t="s">
        <v>185</v>
      </c>
      <c r="P120" s="21" t="s">
        <v>0</v>
      </c>
      <c r="Q120" s="23">
        <v>99.99</v>
      </c>
      <c r="R120" s="21" t="s">
        <v>0</v>
      </c>
      <c r="S120" s="24"/>
      <c r="T120" s="21" t="s">
        <v>0</v>
      </c>
      <c r="U120" s="24"/>
      <c r="V120" s="26" t="s">
        <v>1</v>
      </c>
      <c r="Y120" s="21" t="s">
        <v>160</v>
      </c>
    </row>
    <row r="121" spans="1:25" s="7" customFormat="1" x14ac:dyDescent="0.25">
      <c r="B121" s="7" t="s">
        <v>0</v>
      </c>
      <c r="C121" s="7" t="s">
        <v>18</v>
      </c>
      <c r="D121" s="7" t="s">
        <v>0</v>
      </c>
      <c r="E121" s="10">
        <v>95.98</v>
      </c>
      <c r="F121" s="14" t="s">
        <v>0</v>
      </c>
      <c r="G121" s="6"/>
      <c r="H121" s="7" t="s">
        <v>0</v>
      </c>
      <c r="J121" s="7" t="s">
        <v>0</v>
      </c>
      <c r="L121" s="7" t="s">
        <v>0</v>
      </c>
      <c r="M121" s="12"/>
      <c r="N121" s="7" t="s">
        <v>0</v>
      </c>
      <c r="O121" s="12"/>
      <c r="P121" s="7" t="s">
        <v>0</v>
      </c>
      <c r="R121" s="7" t="s">
        <v>0</v>
      </c>
      <c r="T121" s="7" t="s">
        <v>0</v>
      </c>
      <c r="V121" s="13" t="s">
        <v>1</v>
      </c>
    </row>
    <row r="122" spans="1:25" s="7" customFormat="1" x14ac:dyDescent="0.25">
      <c r="B122" s="7" t="s">
        <v>0</v>
      </c>
      <c r="C122" s="7" t="s">
        <v>5</v>
      </c>
      <c r="D122" s="7" t="s">
        <v>0</v>
      </c>
      <c r="E122" s="10">
        <v>33.159999999999997</v>
      </c>
      <c r="F122" s="14" t="s">
        <v>0</v>
      </c>
      <c r="G122" s="6" t="s">
        <v>186</v>
      </c>
      <c r="H122" s="7" t="s">
        <v>0</v>
      </c>
      <c r="J122" s="7" t="s">
        <v>0</v>
      </c>
      <c r="K122" s="6" t="s">
        <v>187</v>
      </c>
      <c r="L122" s="7" t="s">
        <v>0</v>
      </c>
      <c r="M122" s="12"/>
      <c r="N122" s="7" t="s">
        <v>0</v>
      </c>
      <c r="O122" s="12"/>
      <c r="P122" s="7" t="s">
        <v>0</v>
      </c>
      <c r="R122" s="7" t="s">
        <v>0</v>
      </c>
      <c r="T122" s="7" t="s">
        <v>0</v>
      </c>
      <c r="U122" s="7">
        <v>0</v>
      </c>
      <c r="V122" s="13" t="s">
        <v>1</v>
      </c>
      <c r="W122" s="7" t="s">
        <v>2</v>
      </c>
      <c r="X122" s="11">
        <f>SUM(Q120,U122)</f>
        <v>99.99</v>
      </c>
    </row>
    <row r="125" spans="1:25" s="28" customFormat="1" x14ac:dyDescent="0.25">
      <c r="A125" s="27" t="s">
        <v>188</v>
      </c>
      <c r="C125" s="28" t="s">
        <v>189</v>
      </c>
      <c r="M125" s="29"/>
      <c r="O125" s="29"/>
      <c r="S125" s="30"/>
      <c r="W125" s="30"/>
    </row>
    <row r="127" spans="1:25" x14ac:dyDescent="0.25">
      <c r="A127" s="1" t="s">
        <v>7</v>
      </c>
      <c r="B127" s="1" t="s">
        <v>0</v>
      </c>
      <c r="C127" s="1" t="s">
        <v>8</v>
      </c>
      <c r="D127" s="1" t="s">
        <v>0</v>
      </c>
      <c r="E127" s="1" t="s">
        <v>9</v>
      </c>
      <c r="F127" s="1" t="s">
        <v>0</v>
      </c>
      <c r="G127" s="4" t="s">
        <v>15</v>
      </c>
      <c r="H127" s="4"/>
      <c r="I127" s="4"/>
      <c r="J127" s="4"/>
      <c r="K127" s="4"/>
      <c r="L127" s="1" t="s">
        <v>0</v>
      </c>
      <c r="M127" s="5" t="s">
        <v>6</v>
      </c>
      <c r="N127" s="4" t="s">
        <v>0</v>
      </c>
      <c r="O127" s="5" t="s">
        <v>3</v>
      </c>
      <c r="P127" s="1" t="s">
        <v>0</v>
      </c>
      <c r="Q127" s="9" t="s">
        <v>17</v>
      </c>
      <c r="S127" s="9"/>
      <c r="U127" s="9"/>
      <c r="V127" s="2" t="s">
        <v>1</v>
      </c>
      <c r="W127"/>
    </row>
    <row r="128" spans="1:25" s="7" customFormat="1" x14ac:dyDescent="0.25">
      <c r="B128" s="7" t="s">
        <v>0</v>
      </c>
      <c r="D128" s="7" t="s">
        <v>0</v>
      </c>
      <c r="E128" s="7" t="s">
        <v>30</v>
      </c>
      <c r="F128" s="7" t="s">
        <v>0</v>
      </c>
      <c r="G128" s="15" t="s">
        <v>16</v>
      </c>
      <c r="L128" s="7" t="s">
        <v>0</v>
      </c>
      <c r="M128" s="12"/>
      <c r="N128" s="7" t="s">
        <v>0</v>
      </c>
      <c r="O128" s="12"/>
      <c r="P128" s="7" t="s">
        <v>0</v>
      </c>
      <c r="Q128" s="11" t="s">
        <v>31</v>
      </c>
      <c r="S128" s="11"/>
      <c r="U128" s="11"/>
      <c r="V128" s="13" t="s">
        <v>1</v>
      </c>
      <c r="W128" s="14"/>
    </row>
    <row r="129" spans="1:26" s="16" customFormat="1" x14ac:dyDescent="0.25">
      <c r="B129" s="16" t="s">
        <v>0</v>
      </c>
      <c r="D129" s="16" t="s">
        <v>0</v>
      </c>
      <c r="F129" s="16" t="s">
        <v>0</v>
      </c>
      <c r="G129" s="16" t="s">
        <v>10</v>
      </c>
      <c r="H129" s="16" t="s">
        <v>0</v>
      </c>
      <c r="I129" s="16" t="s">
        <v>14</v>
      </c>
      <c r="J129" s="16" t="s">
        <v>0</v>
      </c>
      <c r="K129" s="16" t="s">
        <v>11</v>
      </c>
      <c r="L129" s="16" t="s">
        <v>0</v>
      </c>
      <c r="M129" s="17"/>
      <c r="N129" s="16" t="s">
        <v>0</v>
      </c>
      <c r="O129" s="17"/>
      <c r="P129" s="16" t="s">
        <v>0</v>
      </c>
      <c r="Q129" s="18" t="s">
        <v>359</v>
      </c>
      <c r="R129" s="16" t="s">
        <v>0</v>
      </c>
      <c r="S129" s="18" t="s">
        <v>25</v>
      </c>
      <c r="T129" s="16" t="s">
        <v>0</v>
      </c>
      <c r="U129" s="18" t="s">
        <v>12</v>
      </c>
      <c r="V129" s="19" t="s">
        <v>1</v>
      </c>
      <c r="W129" s="20" t="s">
        <v>2</v>
      </c>
    </row>
    <row r="130" spans="1:26" s="21" customFormat="1" x14ac:dyDescent="0.25">
      <c r="A130" s="21" t="s">
        <v>190</v>
      </c>
      <c r="B130" s="22" t="s">
        <v>0</v>
      </c>
      <c r="C130" s="21" t="s">
        <v>4</v>
      </c>
      <c r="D130" s="22" t="s">
        <v>0</v>
      </c>
      <c r="E130" s="23">
        <v>93.95</v>
      </c>
      <c r="F130" s="22" t="s">
        <v>0</v>
      </c>
      <c r="G130" s="21" t="s">
        <v>191</v>
      </c>
      <c r="H130" s="21" t="s">
        <v>0</v>
      </c>
      <c r="J130" s="21" t="s">
        <v>0</v>
      </c>
      <c r="L130" s="21" t="s">
        <v>0</v>
      </c>
      <c r="M130" s="24">
        <v>1.5733999999999999</v>
      </c>
      <c r="N130" s="25" t="s">
        <v>0</v>
      </c>
      <c r="O130" s="24">
        <v>0.79600000000000004</v>
      </c>
      <c r="P130" s="21" t="s">
        <v>0</v>
      </c>
      <c r="Q130" s="23">
        <v>98.19</v>
      </c>
      <c r="R130" s="21" t="s">
        <v>0</v>
      </c>
      <c r="S130" s="24"/>
      <c r="T130" s="21" t="s">
        <v>0</v>
      </c>
      <c r="U130" s="24"/>
      <c r="V130" s="26" t="s">
        <v>1</v>
      </c>
      <c r="Y130" s="21" t="s">
        <v>44</v>
      </c>
    </row>
    <row r="131" spans="1:26" s="7" customFormat="1" x14ac:dyDescent="0.25">
      <c r="B131" s="7" t="s">
        <v>0</v>
      </c>
      <c r="C131" s="7" t="s">
        <v>18</v>
      </c>
      <c r="D131" s="7" t="s">
        <v>0</v>
      </c>
      <c r="E131" s="10">
        <v>80.84</v>
      </c>
      <c r="F131" s="14" t="s">
        <v>0</v>
      </c>
      <c r="G131" s="6"/>
      <c r="H131" s="7" t="s">
        <v>0</v>
      </c>
      <c r="J131" s="7" t="s">
        <v>0</v>
      </c>
      <c r="L131" s="7" t="s">
        <v>0</v>
      </c>
      <c r="M131" s="12"/>
      <c r="N131" s="7" t="s">
        <v>0</v>
      </c>
      <c r="O131" s="12"/>
      <c r="P131" s="7" t="s">
        <v>0</v>
      </c>
      <c r="R131" s="7" t="s">
        <v>0</v>
      </c>
      <c r="T131" s="7" t="s">
        <v>0</v>
      </c>
      <c r="V131" s="13" t="s">
        <v>1</v>
      </c>
    </row>
    <row r="132" spans="1:26" s="7" customFormat="1" ht="15.75" thickBot="1" x14ac:dyDescent="0.3">
      <c r="A132" s="34"/>
      <c r="B132" s="34" t="s">
        <v>0</v>
      </c>
      <c r="C132" s="34" t="s">
        <v>5</v>
      </c>
      <c r="D132" s="34" t="s">
        <v>0</v>
      </c>
      <c r="E132" s="36">
        <v>6.05</v>
      </c>
      <c r="F132" s="37" t="s">
        <v>0</v>
      </c>
      <c r="G132" s="35" t="s">
        <v>192</v>
      </c>
      <c r="H132" s="34" t="s">
        <v>0</v>
      </c>
      <c r="I132" s="34"/>
      <c r="J132" s="34" t="s">
        <v>0</v>
      </c>
      <c r="K132" s="35" t="s">
        <v>81</v>
      </c>
      <c r="L132" s="34" t="s">
        <v>0</v>
      </c>
      <c r="M132" s="38"/>
      <c r="N132" s="34" t="s">
        <v>0</v>
      </c>
      <c r="O132" s="38"/>
      <c r="P132" s="34" t="s">
        <v>0</v>
      </c>
      <c r="Q132" s="34"/>
      <c r="R132" s="34" t="s">
        <v>0</v>
      </c>
      <c r="S132" s="34"/>
      <c r="T132" s="34" t="s">
        <v>0</v>
      </c>
      <c r="U132" s="34">
        <v>2</v>
      </c>
      <c r="V132" s="40" t="s">
        <v>1</v>
      </c>
      <c r="W132" s="20" t="s">
        <v>2</v>
      </c>
      <c r="X132" s="39">
        <f>SUM(Q130,U132)</f>
        <v>100.19</v>
      </c>
      <c r="Y132" s="34"/>
      <c r="Z132" s="34"/>
    </row>
    <row r="133" spans="1:26" s="21" customFormat="1" x14ac:dyDescent="0.25">
      <c r="A133" s="7" t="s">
        <v>193</v>
      </c>
      <c r="B133" s="14" t="s">
        <v>0</v>
      </c>
      <c r="C133" s="7" t="s">
        <v>4</v>
      </c>
      <c r="D133" s="14" t="s">
        <v>0</v>
      </c>
      <c r="E133" s="11">
        <v>93.38</v>
      </c>
      <c r="F133" s="14" t="s">
        <v>0</v>
      </c>
      <c r="G133" s="7" t="s">
        <v>195</v>
      </c>
      <c r="H133" s="7" t="s">
        <v>0</v>
      </c>
      <c r="I133" s="7"/>
      <c r="J133" s="7" t="s">
        <v>0</v>
      </c>
      <c r="K133" s="7"/>
      <c r="L133" s="7" t="s">
        <v>0</v>
      </c>
      <c r="M133" s="12">
        <v>1.5864</v>
      </c>
      <c r="N133" s="15" t="s">
        <v>0</v>
      </c>
      <c r="O133" s="12">
        <v>0.40899999999999997</v>
      </c>
      <c r="P133" s="7" t="s">
        <v>0</v>
      </c>
      <c r="Q133" s="11">
        <v>97.35</v>
      </c>
      <c r="R133" s="7" t="s">
        <v>0</v>
      </c>
      <c r="S133" s="12"/>
      <c r="T133" s="7" t="s">
        <v>0</v>
      </c>
      <c r="U133" s="12"/>
      <c r="V133" s="13" t="s">
        <v>1</v>
      </c>
      <c r="W133" s="7"/>
      <c r="X133" s="7"/>
      <c r="Y133" s="7" t="s">
        <v>44</v>
      </c>
      <c r="Z133" s="7"/>
    </row>
    <row r="134" spans="1:26" s="7" customFormat="1" x14ac:dyDescent="0.25">
      <c r="B134" s="7" t="s">
        <v>0</v>
      </c>
      <c r="C134" s="7" t="s">
        <v>18</v>
      </c>
      <c r="D134" s="7" t="s">
        <v>0</v>
      </c>
      <c r="E134" s="10">
        <v>77.53</v>
      </c>
      <c r="F134" s="14" t="s">
        <v>0</v>
      </c>
      <c r="G134" s="6"/>
      <c r="H134" s="7" t="s">
        <v>0</v>
      </c>
      <c r="J134" s="7" t="s">
        <v>0</v>
      </c>
      <c r="L134" s="7" t="s">
        <v>0</v>
      </c>
      <c r="M134" s="12"/>
      <c r="N134" s="7" t="s">
        <v>0</v>
      </c>
      <c r="O134" s="12"/>
      <c r="P134" s="7" t="s">
        <v>0</v>
      </c>
      <c r="R134" s="7" t="s">
        <v>0</v>
      </c>
      <c r="T134" s="7" t="s">
        <v>0</v>
      </c>
      <c r="V134" s="13" t="s">
        <v>1</v>
      </c>
    </row>
    <row r="135" spans="1:26" s="7" customFormat="1" x14ac:dyDescent="0.25">
      <c r="B135" s="7" t="s">
        <v>0</v>
      </c>
      <c r="C135" s="7" t="s">
        <v>5</v>
      </c>
      <c r="D135" s="7" t="s">
        <v>0</v>
      </c>
      <c r="E135" s="10">
        <v>6.62</v>
      </c>
      <c r="F135" s="14" t="s">
        <v>0</v>
      </c>
      <c r="G135" s="6" t="s">
        <v>61</v>
      </c>
      <c r="H135" s="7" t="s">
        <v>0</v>
      </c>
      <c r="J135" s="7" t="s">
        <v>0</v>
      </c>
      <c r="K135" s="6" t="s">
        <v>66</v>
      </c>
      <c r="L135" s="7" t="s">
        <v>0</v>
      </c>
      <c r="M135" s="12"/>
      <c r="N135" s="7" t="s">
        <v>0</v>
      </c>
      <c r="O135" s="12"/>
      <c r="P135" s="7" t="s">
        <v>0</v>
      </c>
      <c r="R135" s="7" t="s">
        <v>0</v>
      </c>
      <c r="T135" s="7" t="s">
        <v>0</v>
      </c>
      <c r="U135" s="7">
        <v>3</v>
      </c>
      <c r="V135" s="13" t="s">
        <v>1</v>
      </c>
      <c r="W135" s="20" t="s">
        <v>2</v>
      </c>
      <c r="X135" s="11">
        <f>SUM(Q133,U135)</f>
        <v>100.35</v>
      </c>
    </row>
    <row r="136" spans="1:26" s="21" customFormat="1" x14ac:dyDescent="0.25">
      <c r="A136" s="21" t="s">
        <v>194</v>
      </c>
      <c r="B136" s="22" t="s">
        <v>0</v>
      </c>
      <c r="C136" s="21" t="s">
        <v>4</v>
      </c>
      <c r="D136" s="22" t="s">
        <v>0</v>
      </c>
      <c r="E136" s="23">
        <v>97.59</v>
      </c>
      <c r="F136" s="22" t="s">
        <v>0</v>
      </c>
      <c r="G136" s="21" t="s">
        <v>144</v>
      </c>
      <c r="H136" s="21" t="s">
        <v>0</v>
      </c>
      <c r="J136" s="21" t="s">
        <v>0</v>
      </c>
      <c r="L136" s="21" t="s">
        <v>0</v>
      </c>
      <c r="M136" s="24">
        <v>1.6922999999999999</v>
      </c>
      <c r="N136" s="25" t="s">
        <v>0</v>
      </c>
      <c r="O136" s="24">
        <v>0.46300000000000002</v>
      </c>
      <c r="P136" s="21" t="s">
        <v>0</v>
      </c>
      <c r="Q136" s="23">
        <v>98.8</v>
      </c>
      <c r="R136" s="21" t="s">
        <v>0</v>
      </c>
      <c r="S136" s="24"/>
      <c r="T136" s="21" t="s">
        <v>0</v>
      </c>
      <c r="U136" s="24"/>
      <c r="V136" s="26" t="s">
        <v>1</v>
      </c>
      <c r="Y136" s="21" t="s">
        <v>44</v>
      </c>
    </row>
    <row r="137" spans="1:26" s="7" customFormat="1" x14ac:dyDescent="0.25">
      <c r="B137" s="7" t="s">
        <v>0</v>
      </c>
      <c r="C137" s="7" t="s">
        <v>18</v>
      </c>
      <c r="D137" s="7" t="s">
        <v>0</v>
      </c>
      <c r="E137" s="10">
        <v>75.08</v>
      </c>
      <c r="F137" s="14" t="s">
        <v>0</v>
      </c>
      <c r="G137" s="6"/>
      <c r="H137" s="7" t="s">
        <v>0</v>
      </c>
      <c r="J137" s="7" t="s">
        <v>0</v>
      </c>
      <c r="L137" s="7" t="s">
        <v>0</v>
      </c>
      <c r="M137" s="12"/>
      <c r="N137" s="7" t="s">
        <v>0</v>
      </c>
      <c r="O137" s="12"/>
      <c r="P137" s="7" t="s">
        <v>0</v>
      </c>
      <c r="R137" s="7" t="s">
        <v>0</v>
      </c>
      <c r="T137" s="7" t="s">
        <v>0</v>
      </c>
      <c r="V137" s="13" t="s">
        <v>1</v>
      </c>
    </row>
    <row r="138" spans="1:26" s="7" customFormat="1" ht="15.75" thickBot="1" x14ac:dyDescent="0.3">
      <c r="A138" s="34"/>
      <c r="B138" s="34" t="s">
        <v>0</v>
      </c>
      <c r="C138" s="34" t="s">
        <v>5</v>
      </c>
      <c r="D138" s="34" t="s">
        <v>0</v>
      </c>
      <c r="E138" s="36">
        <v>2.41</v>
      </c>
      <c r="F138" s="37" t="s">
        <v>0</v>
      </c>
      <c r="G138" s="35" t="s">
        <v>196</v>
      </c>
      <c r="H138" s="34" t="s">
        <v>0</v>
      </c>
      <c r="I138" s="34"/>
      <c r="J138" s="34" t="s">
        <v>0</v>
      </c>
      <c r="K138" s="35" t="s">
        <v>66</v>
      </c>
      <c r="L138" s="34" t="s">
        <v>0</v>
      </c>
      <c r="M138" s="38"/>
      <c r="N138" s="34" t="s">
        <v>0</v>
      </c>
      <c r="O138" s="38"/>
      <c r="P138" s="34" t="s">
        <v>0</v>
      </c>
      <c r="Q138" s="34"/>
      <c r="R138" s="34" t="s">
        <v>0</v>
      </c>
      <c r="S138" s="34"/>
      <c r="T138" s="34" t="s">
        <v>0</v>
      </c>
      <c r="U138" s="34">
        <v>1</v>
      </c>
      <c r="V138" s="40" t="s">
        <v>1</v>
      </c>
      <c r="W138" s="20" t="s">
        <v>2</v>
      </c>
      <c r="X138" s="39">
        <f>SUM(Q136,U138)</f>
        <v>99.8</v>
      </c>
      <c r="Y138" s="34"/>
      <c r="Z138" s="34"/>
    </row>
    <row r="139" spans="1:26" s="21" customFormat="1" x14ac:dyDescent="0.25">
      <c r="A139" s="46" t="s">
        <v>197</v>
      </c>
      <c r="B139" s="14" t="s">
        <v>0</v>
      </c>
      <c r="C139" s="7" t="s">
        <v>4</v>
      </c>
      <c r="D139" s="14" t="s">
        <v>0</v>
      </c>
      <c r="E139" s="11">
        <v>37.31</v>
      </c>
      <c r="F139" s="14" t="s">
        <v>0</v>
      </c>
      <c r="G139" s="7" t="s">
        <v>198</v>
      </c>
      <c r="H139" s="7" t="s">
        <v>0</v>
      </c>
      <c r="I139" s="7"/>
      <c r="J139" s="7" t="s">
        <v>0</v>
      </c>
      <c r="K139" s="7"/>
      <c r="L139" s="7" t="s">
        <v>0</v>
      </c>
      <c r="M139" s="12">
        <v>2.1156999999999999</v>
      </c>
      <c r="N139" s="15" t="s">
        <v>0</v>
      </c>
      <c r="O139" s="12">
        <v>0.78400000000000003</v>
      </c>
      <c r="P139" s="7" t="s">
        <v>0</v>
      </c>
      <c r="Q139" s="11">
        <v>71.56</v>
      </c>
      <c r="R139" s="7" t="s">
        <v>0</v>
      </c>
      <c r="S139" s="12"/>
      <c r="T139" s="7" t="s">
        <v>0</v>
      </c>
      <c r="U139" s="12"/>
      <c r="V139" s="13" t="s">
        <v>1</v>
      </c>
      <c r="W139" s="7"/>
      <c r="X139" s="7"/>
      <c r="Y139" s="7" t="s">
        <v>34</v>
      </c>
      <c r="Z139" s="7"/>
    </row>
    <row r="140" spans="1:26" s="7" customFormat="1" x14ac:dyDescent="0.25">
      <c r="B140" s="7" t="s">
        <v>0</v>
      </c>
      <c r="C140" s="7" t="s">
        <v>18</v>
      </c>
      <c r="D140" s="7" t="s">
        <v>0</v>
      </c>
      <c r="E140" s="10">
        <v>60.6</v>
      </c>
      <c r="F140" s="14" t="s">
        <v>0</v>
      </c>
      <c r="G140" s="6"/>
      <c r="H140" s="7" t="s">
        <v>0</v>
      </c>
      <c r="J140" s="7" t="s">
        <v>0</v>
      </c>
      <c r="L140" s="7" t="s">
        <v>0</v>
      </c>
      <c r="M140" s="12"/>
      <c r="N140" s="7" t="s">
        <v>0</v>
      </c>
      <c r="O140" s="12"/>
      <c r="P140" s="7" t="s">
        <v>0</v>
      </c>
      <c r="R140" s="7" t="s">
        <v>0</v>
      </c>
      <c r="T140" s="7" t="s">
        <v>0</v>
      </c>
      <c r="V140" s="13" t="s">
        <v>1</v>
      </c>
    </row>
    <row r="141" spans="1:26" s="7" customFormat="1" x14ac:dyDescent="0.25">
      <c r="B141" s="7" t="s">
        <v>0</v>
      </c>
      <c r="C141" s="7" t="s">
        <v>5</v>
      </c>
      <c r="D141" s="7" t="s">
        <v>0</v>
      </c>
      <c r="E141" s="10">
        <v>57.82</v>
      </c>
      <c r="F141" s="14" t="s">
        <v>0</v>
      </c>
      <c r="G141" s="6" t="s">
        <v>36</v>
      </c>
      <c r="H141" s="7" t="s">
        <v>0</v>
      </c>
      <c r="J141" s="7" t="s">
        <v>0</v>
      </c>
      <c r="K141" s="7" t="s">
        <v>203</v>
      </c>
      <c r="L141" s="7" t="s">
        <v>0</v>
      </c>
      <c r="M141" s="12"/>
      <c r="N141" s="7" t="s">
        <v>0</v>
      </c>
      <c r="O141" s="12"/>
      <c r="P141" s="7" t="s">
        <v>0</v>
      </c>
      <c r="R141" s="7" t="s">
        <v>0</v>
      </c>
      <c r="T141" s="7" t="s">
        <v>0</v>
      </c>
      <c r="U141" s="7">
        <v>24</v>
      </c>
      <c r="V141" s="13" t="s">
        <v>1</v>
      </c>
    </row>
    <row r="142" spans="1:26" s="7" customFormat="1" x14ac:dyDescent="0.25">
      <c r="B142" s="7" t="s">
        <v>0</v>
      </c>
      <c r="C142" s="6" t="s">
        <v>13</v>
      </c>
      <c r="D142" s="7" t="s">
        <v>0</v>
      </c>
      <c r="E142" s="10">
        <v>1.64</v>
      </c>
      <c r="F142" s="14" t="s">
        <v>0</v>
      </c>
      <c r="G142" s="6" t="s">
        <v>199</v>
      </c>
      <c r="H142" s="7" t="s">
        <v>0</v>
      </c>
      <c r="J142" s="7" t="s">
        <v>0</v>
      </c>
      <c r="K142" s="6" t="s">
        <v>200</v>
      </c>
      <c r="L142" s="7" t="s">
        <v>0</v>
      </c>
      <c r="M142" s="12"/>
      <c r="N142" s="7" t="s">
        <v>0</v>
      </c>
      <c r="O142" s="12"/>
      <c r="P142" s="7" t="s">
        <v>0</v>
      </c>
      <c r="R142" s="7" t="s">
        <v>0</v>
      </c>
      <c r="S142" s="11">
        <f>E142+E143</f>
        <v>4.8600000000000003</v>
      </c>
      <c r="T142" s="7" t="s">
        <v>0</v>
      </c>
      <c r="U142" s="11"/>
      <c r="V142" s="13" t="s">
        <v>1</v>
      </c>
      <c r="W142" s="14"/>
    </row>
    <row r="143" spans="1:26" s="7" customFormat="1" x14ac:dyDescent="0.25">
      <c r="B143" s="7" t="s">
        <v>0</v>
      </c>
      <c r="C143" s="6" t="s">
        <v>51</v>
      </c>
      <c r="D143" s="7" t="s">
        <v>0</v>
      </c>
      <c r="E143" s="11">
        <v>3.22</v>
      </c>
      <c r="F143" s="14" t="s">
        <v>0</v>
      </c>
      <c r="G143" s="6" t="s">
        <v>201</v>
      </c>
      <c r="H143" s="7" t="s">
        <v>0</v>
      </c>
      <c r="J143" s="7" t="s">
        <v>0</v>
      </c>
      <c r="K143" s="6" t="s">
        <v>202</v>
      </c>
      <c r="L143" s="7" t="s">
        <v>0</v>
      </c>
      <c r="M143" s="12"/>
      <c r="N143" s="7" t="s">
        <v>0</v>
      </c>
      <c r="O143" s="12"/>
      <c r="P143" s="7" t="s">
        <v>0</v>
      </c>
      <c r="R143" s="7" t="s">
        <v>0</v>
      </c>
      <c r="T143" s="7" t="s">
        <v>0</v>
      </c>
      <c r="U143" s="11"/>
      <c r="V143" s="13" t="s">
        <v>1</v>
      </c>
      <c r="W143" s="7" t="s">
        <v>2</v>
      </c>
      <c r="X143" s="11">
        <f>SUM(Q139,E142,E143,U141)</f>
        <v>100.42</v>
      </c>
    </row>
    <row r="144" spans="1:26" s="21" customFormat="1" x14ac:dyDescent="0.25">
      <c r="A144" s="21" t="s">
        <v>204</v>
      </c>
      <c r="B144" s="22" t="s">
        <v>0</v>
      </c>
      <c r="C144" s="21" t="s">
        <v>4</v>
      </c>
      <c r="D144" s="22" t="s">
        <v>0</v>
      </c>
      <c r="E144" s="23">
        <v>86.63</v>
      </c>
      <c r="F144" s="22" t="s">
        <v>0</v>
      </c>
      <c r="G144" s="21" t="s">
        <v>208</v>
      </c>
      <c r="H144" s="21" t="s">
        <v>0</v>
      </c>
      <c r="J144" s="21" t="s">
        <v>0</v>
      </c>
      <c r="L144" s="21" t="s">
        <v>0</v>
      </c>
      <c r="M144" s="24">
        <v>1.4036999999999999</v>
      </c>
      <c r="N144" s="25" t="s">
        <v>0</v>
      </c>
      <c r="O144" s="24">
        <v>0.377</v>
      </c>
      <c r="P144" s="21" t="s">
        <v>0</v>
      </c>
      <c r="Q144" s="23">
        <v>94.26</v>
      </c>
      <c r="R144" s="21" t="s">
        <v>0</v>
      </c>
      <c r="S144" s="24"/>
      <c r="T144" s="21" t="s">
        <v>0</v>
      </c>
      <c r="U144" s="24"/>
      <c r="V144" s="26" t="s">
        <v>1</v>
      </c>
      <c r="Y144" s="21" t="s">
        <v>44</v>
      </c>
    </row>
    <row r="145" spans="1:25" x14ac:dyDescent="0.25">
      <c r="A145" s="7"/>
      <c r="B145" s="7" t="s">
        <v>0</v>
      </c>
      <c r="C145" s="7" t="s">
        <v>18</v>
      </c>
      <c r="D145" s="7" t="s">
        <v>0</v>
      </c>
      <c r="E145" s="10">
        <v>76.03</v>
      </c>
      <c r="F145" s="14" t="s">
        <v>0</v>
      </c>
      <c r="G145" s="6"/>
      <c r="H145" s="7" t="s">
        <v>0</v>
      </c>
      <c r="I145" s="7"/>
      <c r="J145" s="7" t="s">
        <v>0</v>
      </c>
      <c r="K145" s="7"/>
      <c r="L145" s="7" t="s">
        <v>0</v>
      </c>
      <c r="M145" s="12"/>
      <c r="N145" s="7" t="s">
        <v>0</v>
      </c>
      <c r="O145" s="12"/>
      <c r="P145" s="7" t="s">
        <v>0</v>
      </c>
      <c r="Q145" s="7"/>
      <c r="R145" s="7" t="s">
        <v>0</v>
      </c>
      <c r="S145" s="7"/>
      <c r="T145" s="7" t="s">
        <v>0</v>
      </c>
      <c r="U145" s="7"/>
      <c r="V145" s="13" t="s">
        <v>1</v>
      </c>
      <c r="W145" s="7"/>
      <c r="X145" s="7"/>
      <c r="Y145" s="7"/>
    </row>
    <row r="146" spans="1:25" x14ac:dyDescent="0.25">
      <c r="A146" s="7"/>
      <c r="B146" s="7" t="s">
        <v>0</v>
      </c>
      <c r="C146" s="7" t="s">
        <v>5</v>
      </c>
      <c r="D146" s="7" t="s">
        <v>0</v>
      </c>
      <c r="E146" s="10">
        <v>12.72</v>
      </c>
      <c r="F146" s="14" t="s">
        <v>0</v>
      </c>
      <c r="G146" s="6" t="s">
        <v>209</v>
      </c>
      <c r="H146" s="7" t="s">
        <v>0</v>
      </c>
      <c r="I146" s="7"/>
      <c r="J146" s="7" t="s">
        <v>0</v>
      </c>
      <c r="K146" s="6" t="s">
        <v>210</v>
      </c>
      <c r="L146" s="7" t="s">
        <v>0</v>
      </c>
      <c r="M146" s="12"/>
      <c r="N146" s="7" t="s">
        <v>0</v>
      </c>
      <c r="O146" s="12"/>
      <c r="P146" s="7" t="s">
        <v>0</v>
      </c>
      <c r="Q146" s="7"/>
      <c r="R146" s="7" t="s">
        <v>0</v>
      </c>
      <c r="S146" s="7"/>
      <c r="T146" s="7" t="s">
        <v>0</v>
      </c>
      <c r="U146" s="7">
        <v>5</v>
      </c>
      <c r="V146" s="13" t="s">
        <v>1</v>
      </c>
      <c r="W146" s="7"/>
      <c r="X146" s="7"/>
      <c r="Y146" s="7"/>
    </row>
    <row r="147" spans="1:25" x14ac:dyDescent="0.25">
      <c r="A147" s="7"/>
      <c r="B147" s="7" t="s">
        <v>0</v>
      </c>
      <c r="C147" s="6" t="s">
        <v>51</v>
      </c>
      <c r="D147" s="7" t="s">
        <v>0</v>
      </c>
      <c r="E147" s="10">
        <v>0.65</v>
      </c>
      <c r="F147" s="14" t="s">
        <v>0</v>
      </c>
      <c r="G147" s="6" t="s">
        <v>61</v>
      </c>
      <c r="H147" s="7" t="s">
        <v>0</v>
      </c>
      <c r="I147" s="6"/>
      <c r="J147" s="7" t="s">
        <v>0</v>
      </c>
      <c r="K147" s="6" t="s">
        <v>211</v>
      </c>
      <c r="L147" s="7" t="s">
        <v>0</v>
      </c>
      <c r="M147" s="12"/>
      <c r="N147" s="7" t="s">
        <v>0</v>
      </c>
      <c r="O147" s="12"/>
      <c r="P147" s="7" t="s">
        <v>0</v>
      </c>
      <c r="Q147" s="7"/>
      <c r="R147" s="7" t="s">
        <v>0</v>
      </c>
      <c r="S147" s="7"/>
      <c r="T147" s="7" t="s">
        <v>0</v>
      </c>
      <c r="U147" s="11"/>
      <c r="V147" s="13" t="s">
        <v>1</v>
      </c>
      <c r="W147" s="7" t="s">
        <v>2</v>
      </c>
      <c r="X147" s="11">
        <f>SUM(Q144,U146,E147)</f>
        <v>99.910000000000011</v>
      </c>
      <c r="Y147" s="7"/>
    </row>
    <row r="148" spans="1:25" s="21" customFormat="1" x14ac:dyDescent="0.25">
      <c r="A148" s="21" t="s">
        <v>205</v>
      </c>
      <c r="B148" s="22" t="s">
        <v>0</v>
      </c>
      <c r="C148" s="21" t="s">
        <v>4</v>
      </c>
      <c r="D148" s="22" t="s">
        <v>0</v>
      </c>
      <c r="E148" s="23">
        <v>87.87</v>
      </c>
      <c r="F148" s="22" t="s">
        <v>0</v>
      </c>
      <c r="G148" s="21" t="s">
        <v>212</v>
      </c>
      <c r="H148" s="21" t="s">
        <v>0</v>
      </c>
      <c r="J148" s="21" t="s">
        <v>0</v>
      </c>
      <c r="L148" s="21" t="s">
        <v>0</v>
      </c>
      <c r="M148" s="24">
        <v>1.4254</v>
      </c>
      <c r="N148" s="25" t="s">
        <v>0</v>
      </c>
      <c r="O148" s="24">
        <v>0.39600000000000002</v>
      </c>
      <c r="P148" s="21" t="s">
        <v>0</v>
      </c>
      <c r="Q148" s="23">
        <v>94.78</v>
      </c>
      <c r="R148" s="21" t="s">
        <v>0</v>
      </c>
      <c r="S148" s="24"/>
      <c r="T148" s="21" t="s">
        <v>0</v>
      </c>
      <c r="U148" s="24"/>
      <c r="V148" s="26" t="s">
        <v>1</v>
      </c>
      <c r="Y148" s="21" t="s">
        <v>44</v>
      </c>
    </row>
    <row r="149" spans="1:25" x14ac:dyDescent="0.25">
      <c r="A149" s="7"/>
      <c r="B149" s="7" t="s">
        <v>0</v>
      </c>
      <c r="C149" s="7" t="s">
        <v>18</v>
      </c>
      <c r="D149" s="7" t="s">
        <v>0</v>
      </c>
      <c r="E149" s="10">
        <v>78.75</v>
      </c>
      <c r="F149" s="14" t="s">
        <v>0</v>
      </c>
      <c r="G149" s="6"/>
      <c r="H149" s="7" t="s">
        <v>0</v>
      </c>
      <c r="I149" s="7"/>
      <c r="J149" s="7" t="s">
        <v>0</v>
      </c>
      <c r="K149" s="7"/>
      <c r="L149" s="7" t="s">
        <v>0</v>
      </c>
      <c r="M149" s="12"/>
      <c r="N149" s="7" t="s">
        <v>0</v>
      </c>
      <c r="O149" s="12"/>
      <c r="P149" s="7" t="s">
        <v>0</v>
      </c>
      <c r="Q149" s="7"/>
      <c r="R149" s="7" t="s">
        <v>0</v>
      </c>
      <c r="S149" s="7"/>
      <c r="T149" s="7" t="s">
        <v>0</v>
      </c>
      <c r="U149" s="7"/>
      <c r="V149" s="13" t="s">
        <v>1</v>
      </c>
      <c r="W149" s="7"/>
      <c r="X149" s="7"/>
      <c r="Y149" s="7"/>
    </row>
    <row r="150" spans="1:25" x14ac:dyDescent="0.25">
      <c r="A150" s="7"/>
      <c r="B150" s="7" t="s">
        <v>0</v>
      </c>
      <c r="C150" s="7" t="s">
        <v>5</v>
      </c>
      <c r="D150" s="7" t="s">
        <v>0</v>
      </c>
      <c r="E150" s="10">
        <v>11.52</v>
      </c>
      <c r="F150" s="14" t="s">
        <v>0</v>
      </c>
      <c r="G150" s="6" t="s">
        <v>213</v>
      </c>
      <c r="H150" s="7" t="s">
        <v>0</v>
      </c>
      <c r="I150" s="7"/>
      <c r="J150" s="7" t="s">
        <v>0</v>
      </c>
      <c r="K150" s="6" t="s">
        <v>214</v>
      </c>
      <c r="L150" s="7" t="s">
        <v>0</v>
      </c>
      <c r="M150" s="12"/>
      <c r="N150" s="7" t="s">
        <v>0</v>
      </c>
      <c r="O150" s="12"/>
      <c r="P150" s="7" t="s">
        <v>0</v>
      </c>
      <c r="Q150" s="7"/>
      <c r="R150" s="7" t="s">
        <v>0</v>
      </c>
      <c r="S150" s="7"/>
      <c r="T150" s="7" t="s">
        <v>0</v>
      </c>
      <c r="U150" s="7">
        <v>5</v>
      </c>
      <c r="V150" s="13" t="s">
        <v>1</v>
      </c>
      <c r="W150" s="7"/>
      <c r="X150" s="7"/>
      <c r="Y150" s="7"/>
    </row>
    <row r="151" spans="1:25" x14ac:dyDescent="0.25">
      <c r="A151" s="7"/>
      <c r="B151" s="7" t="s">
        <v>0</v>
      </c>
      <c r="C151" s="6" t="s">
        <v>51</v>
      </c>
      <c r="D151" s="7" t="s">
        <v>0</v>
      </c>
      <c r="E151" s="10">
        <v>0.60899999999999999</v>
      </c>
      <c r="F151" s="14" t="s">
        <v>0</v>
      </c>
      <c r="G151" s="6" t="s">
        <v>192</v>
      </c>
      <c r="H151" s="7" t="s">
        <v>0</v>
      </c>
      <c r="I151" s="6"/>
      <c r="J151" s="7" t="s">
        <v>0</v>
      </c>
      <c r="K151" s="6" t="s">
        <v>215</v>
      </c>
      <c r="L151" s="7" t="s">
        <v>0</v>
      </c>
      <c r="M151" s="12"/>
      <c r="N151" s="7" t="s">
        <v>0</v>
      </c>
      <c r="O151" s="12"/>
      <c r="P151" s="7" t="s">
        <v>0</v>
      </c>
      <c r="Q151" s="7"/>
      <c r="R151" s="7" t="s">
        <v>0</v>
      </c>
      <c r="S151" s="7"/>
      <c r="T151" s="7" t="s">
        <v>0</v>
      </c>
      <c r="U151" s="11"/>
      <c r="V151" s="13" t="s">
        <v>1</v>
      </c>
      <c r="W151" s="7" t="s">
        <v>2</v>
      </c>
      <c r="X151" s="11">
        <f>SUM(Q148,U150,E151)</f>
        <v>100.389</v>
      </c>
      <c r="Y151" s="7"/>
    </row>
    <row r="152" spans="1:25" s="21" customFormat="1" x14ac:dyDescent="0.25">
      <c r="A152" s="21" t="s">
        <v>206</v>
      </c>
      <c r="B152" s="22" t="s">
        <v>0</v>
      </c>
      <c r="C152" s="21" t="s">
        <v>4</v>
      </c>
      <c r="D152" s="22" t="s">
        <v>0</v>
      </c>
      <c r="E152" s="23">
        <v>93.68</v>
      </c>
      <c r="F152" s="22" t="s">
        <v>0</v>
      </c>
      <c r="G152" s="21" t="s">
        <v>216</v>
      </c>
      <c r="H152" s="21" t="s">
        <v>0</v>
      </c>
      <c r="J152" s="21" t="s">
        <v>0</v>
      </c>
      <c r="L152" s="21" t="s">
        <v>0</v>
      </c>
      <c r="M152" s="24">
        <v>1.4128000000000001</v>
      </c>
      <c r="N152" s="25" t="s">
        <v>0</v>
      </c>
      <c r="O152" s="24">
        <v>0.434</v>
      </c>
      <c r="P152" s="21" t="s">
        <v>0</v>
      </c>
      <c r="Q152" s="23">
        <v>96.59</v>
      </c>
      <c r="R152" s="21" t="s">
        <v>0</v>
      </c>
      <c r="S152" s="24"/>
      <c r="T152" s="21" t="s">
        <v>0</v>
      </c>
      <c r="U152" s="24"/>
      <c r="V152" s="26" t="s">
        <v>1</v>
      </c>
      <c r="Y152" s="21" t="s">
        <v>44</v>
      </c>
    </row>
    <row r="153" spans="1:25" x14ac:dyDescent="0.25">
      <c r="A153" s="7"/>
      <c r="B153" s="7" t="s">
        <v>0</v>
      </c>
      <c r="C153" s="7" t="s">
        <v>18</v>
      </c>
      <c r="D153" s="7" t="s">
        <v>0</v>
      </c>
      <c r="E153" s="10">
        <v>86.36</v>
      </c>
      <c r="F153" s="14" t="s">
        <v>0</v>
      </c>
      <c r="G153" s="6"/>
      <c r="H153" s="7" t="s">
        <v>0</v>
      </c>
      <c r="I153" s="7"/>
      <c r="J153" s="7" t="s">
        <v>0</v>
      </c>
      <c r="K153" s="7"/>
      <c r="L153" s="7" t="s">
        <v>0</v>
      </c>
      <c r="M153" s="12"/>
      <c r="N153" s="7" t="s">
        <v>0</v>
      </c>
      <c r="O153" s="12"/>
      <c r="P153" s="7" t="s">
        <v>0</v>
      </c>
      <c r="Q153" s="7"/>
      <c r="R153" s="7" t="s">
        <v>0</v>
      </c>
      <c r="S153" s="7"/>
      <c r="T153" s="7" t="s">
        <v>0</v>
      </c>
      <c r="U153" s="7"/>
      <c r="V153" s="13" t="s">
        <v>1</v>
      </c>
      <c r="W153" s="7"/>
      <c r="X153" s="7"/>
      <c r="Y153" s="7"/>
    </row>
    <row r="154" spans="1:25" x14ac:dyDescent="0.25">
      <c r="A154" s="7"/>
      <c r="B154" s="7" t="s">
        <v>0</v>
      </c>
      <c r="C154" s="7" t="s">
        <v>5</v>
      </c>
      <c r="D154" s="7" t="s">
        <v>0</v>
      </c>
      <c r="E154" s="10">
        <v>5.82</v>
      </c>
      <c r="F154" s="14" t="s">
        <v>0</v>
      </c>
      <c r="G154" s="6" t="s">
        <v>217</v>
      </c>
      <c r="H154" s="7" t="s">
        <v>0</v>
      </c>
      <c r="I154" s="7"/>
      <c r="J154" s="7" t="s">
        <v>0</v>
      </c>
      <c r="K154" s="6" t="s">
        <v>218</v>
      </c>
      <c r="L154" s="7" t="s">
        <v>0</v>
      </c>
      <c r="M154" s="12"/>
      <c r="N154" s="7" t="s">
        <v>0</v>
      </c>
      <c r="O154" s="12"/>
      <c r="P154" s="7" t="s">
        <v>0</v>
      </c>
      <c r="Q154" s="7"/>
      <c r="R154" s="7" t="s">
        <v>0</v>
      </c>
      <c r="S154" s="7"/>
      <c r="T154" s="7" t="s">
        <v>0</v>
      </c>
      <c r="U154" s="7">
        <v>3</v>
      </c>
      <c r="V154" s="13" t="s">
        <v>1</v>
      </c>
      <c r="W154" s="7"/>
      <c r="X154" s="7"/>
      <c r="Y154" s="7"/>
    </row>
    <row r="155" spans="1:25" x14ac:dyDescent="0.25">
      <c r="A155" s="7"/>
      <c r="B155" s="7" t="s">
        <v>0</v>
      </c>
      <c r="C155" s="6" t="s">
        <v>51</v>
      </c>
      <c r="D155" s="7" t="s">
        <v>0</v>
      </c>
      <c r="E155" s="10">
        <v>0.505</v>
      </c>
      <c r="F155" s="14" t="s">
        <v>0</v>
      </c>
      <c r="G155" s="6" t="s">
        <v>199</v>
      </c>
      <c r="H155" s="7" t="s">
        <v>0</v>
      </c>
      <c r="I155" s="6"/>
      <c r="J155" s="7" t="s">
        <v>0</v>
      </c>
      <c r="K155" s="6" t="s">
        <v>219</v>
      </c>
      <c r="L155" s="7" t="s">
        <v>0</v>
      </c>
      <c r="M155" s="12"/>
      <c r="N155" s="7" t="s">
        <v>0</v>
      </c>
      <c r="O155" s="12"/>
      <c r="P155" s="7" t="s">
        <v>0</v>
      </c>
      <c r="Q155" s="7"/>
      <c r="R155" s="7" t="s">
        <v>0</v>
      </c>
      <c r="S155" s="7"/>
      <c r="T155" s="7" t="s">
        <v>0</v>
      </c>
      <c r="U155" s="11"/>
      <c r="V155" s="13" t="s">
        <v>1</v>
      </c>
      <c r="W155" s="7" t="s">
        <v>2</v>
      </c>
      <c r="X155" s="11">
        <f>SUM(Q152,U154,E155)</f>
        <v>100.095</v>
      </c>
      <c r="Y155" s="7"/>
    </row>
    <row r="156" spans="1:25" s="21" customFormat="1" x14ac:dyDescent="0.25">
      <c r="A156" s="21" t="s">
        <v>207</v>
      </c>
      <c r="B156" s="22" t="s">
        <v>0</v>
      </c>
      <c r="C156" s="21" t="s">
        <v>4</v>
      </c>
      <c r="D156" s="22" t="s">
        <v>0</v>
      </c>
      <c r="E156" s="23">
        <v>91.48</v>
      </c>
      <c r="F156" s="22" t="s">
        <v>0</v>
      </c>
      <c r="G156" s="21" t="s">
        <v>220</v>
      </c>
      <c r="H156" s="21" t="s">
        <v>0</v>
      </c>
      <c r="J156" s="21" t="s">
        <v>0</v>
      </c>
      <c r="L156" s="21" t="s">
        <v>0</v>
      </c>
      <c r="M156" s="24">
        <v>1.6762999999999999</v>
      </c>
      <c r="N156" s="25" t="s">
        <v>0</v>
      </c>
      <c r="O156" s="24">
        <v>0.441</v>
      </c>
      <c r="P156" s="21" t="s">
        <v>0</v>
      </c>
      <c r="Q156" s="23">
        <v>96.47</v>
      </c>
      <c r="R156" s="21" t="s">
        <v>0</v>
      </c>
      <c r="S156" s="24"/>
      <c r="T156" s="21" t="s">
        <v>0</v>
      </c>
      <c r="U156" s="24"/>
      <c r="V156" s="26" t="s">
        <v>1</v>
      </c>
      <c r="Y156" s="21" t="s">
        <v>44</v>
      </c>
    </row>
    <row r="157" spans="1:25" x14ac:dyDescent="0.25">
      <c r="A157" s="7"/>
      <c r="B157" s="7" t="s">
        <v>0</v>
      </c>
      <c r="C157" s="7" t="s">
        <v>18</v>
      </c>
      <c r="D157" s="7" t="s">
        <v>0</v>
      </c>
      <c r="E157" s="10">
        <v>81.38</v>
      </c>
      <c r="F157" s="14" t="s">
        <v>0</v>
      </c>
      <c r="G157" s="6"/>
      <c r="H157" s="7" t="s">
        <v>0</v>
      </c>
      <c r="I157" s="7"/>
      <c r="J157" s="7" t="s">
        <v>0</v>
      </c>
      <c r="K157" s="7"/>
      <c r="L157" s="7" t="s">
        <v>0</v>
      </c>
      <c r="M157" s="12"/>
      <c r="N157" s="7" t="s">
        <v>0</v>
      </c>
      <c r="O157" s="12"/>
      <c r="P157" s="7" t="s">
        <v>0</v>
      </c>
      <c r="Q157" s="7"/>
      <c r="R157" s="7" t="s">
        <v>0</v>
      </c>
      <c r="S157" s="7"/>
      <c r="T157" s="7" t="s">
        <v>0</v>
      </c>
      <c r="U157" s="7"/>
      <c r="V157" s="13" t="s">
        <v>1</v>
      </c>
      <c r="W157" s="7"/>
      <c r="X157" s="7"/>
      <c r="Y157" s="7"/>
    </row>
    <row r="158" spans="1:25" x14ac:dyDescent="0.25">
      <c r="A158" s="7"/>
      <c r="B158" s="7" t="s">
        <v>0</v>
      </c>
      <c r="C158" s="7" t="s">
        <v>5</v>
      </c>
      <c r="D158" s="7" t="s">
        <v>0</v>
      </c>
      <c r="E158" s="10">
        <v>8.31</v>
      </c>
      <c r="F158" s="14" t="s">
        <v>0</v>
      </c>
      <c r="G158" s="6" t="s">
        <v>221</v>
      </c>
      <c r="H158" s="7" t="s">
        <v>0</v>
      </c>
      <c r="I158" s="7"/>
      <c r="J158" s="7" t="s">
        <v>0</v>
      </c>
      <c r="K158" s="6" t="s">
        <v>167</v>
      </c>
      <c r="L158" s="7" t="s">
        <v>0</v>
      </c>
      <c r="M158" s="12"/>
      <c r="N158" s="7" t="s">
        <v>0</v>
      </c>
      <c r="O158" s="12"/>
      <c r="P158" s="7" t="s">
        <v>0</v>
      </c>
      <c r="Q158" s="7"/>
      <c r="R158" s="7" t="s">
        <v>0</v>
      </c>
      <c r="S158" s="7"/>
      <c r="T158" s="7" t="s">
        <v>0</v>
      </c>
      <c r="U158" s="7">
        <v>3</v>
      </c>
      <c r="V158" s="13" t="s">
        <v>1</v>
      </c>
      <c r="W158" s="7"/>
      <c r="X158" s="7"/>
      <c r="Y158" s="7"/>
    </row>
    <row r="159" spans="1:25" x14ac:dyDescent="0.25">
      <c r="A159" s="7"/>
      <c r="B159" s="7" t="s">
        <v>0</v>
      </c>
      <c r="C159" s="6" t="s">
        <v>51</v>
      </c>
      <c r="D159" s="7" t="s">
        <v>0</v>
      </c>
      <c r="E159" s="10">
        <v>0.216</v>
      </c>
      <c r="F159" s="14" t="s">
        <v>0</v>
      </c>
      <c r="G159" s="6" t="s">
        <v>80</v>
      </c>
      <c r="H159" s="7" t="s">
        <v>0</v>
      </c>
      <c r="I159" s="6"/>
      <c r="J159" s="7" t="s">
        <v>0</v>
      </c>
      <c r="K159" s="6" t="s">
        <v>215</v>
      </c>
      <c r="L159" s="7" t="s">
        <v>0</v>
      </c>
      <c r="M159" s="12"/>
      <c r="N159" s="7" t="s">
        <v>0</v>
      </c>
      <c r="O159" s="12"/>
      <c r="P159" s="7" t="s">
        <v>0</v>
      </c>
      <c r="Q159" s="7"/>
      <c r="R159" s="7" t="s">
        <v>0</v>
      </c>
      <c r="S159" s="7"/>
      <c r="T159" s="7" t="s">
        <v>0</v>
      </c>
      <c r="U159" s="11"/>
      <c r="V159" s="13" t="s">
        <v>1</v>
      </c>
      <c r="W159" s="7" t="s">
        <v>2</v>
      </c>
      <c r="X159" s="11">
        <f>SUM(Q156,U158,E159)</f>
        <v>99.685999999999993</v>
      </c>
      <c r="Y159" s="7"/>
    </row>
    <row r="160" spans="1:25" s="21" customFormat="1" x14ac:dyDescent="0.25">
      <c r="A160" s="21" t="s">
        <v>223</v>
      </c>
      <c r="B160" s="22" t="s">
        <v>0</v>
      </c>
      <c r="C160" s="21" t="s">
        <v>4</v>
      </c>
      <c r="D160" s="22" t="s">
        <v>0</v>
      </c>
      <c r="E160" s="23">
        <v>83.58</v>
      </c>
      <c r="F160" s="22" t="s">
        <v>0</v>
      </c>
      <c r="G160" s="21" t="s">
        <v>224</v>
      </c>
      <c r="H160" s="21" t="s">
        <v>0</v>
      </c>
      <c r="J160" s="21" t="s">
        <v>0</v>
      </c>
      <c r="L160" s="21" t="s">
        <v>0</v>
      </c>
      <c r="M160" s="24">
        <v>1.2937000000000001</v>
      </c>
      <c r="N160" s="25" t="s">
        <v>0</v>
      </c>
      <c r="O160" s="24">
        <v>0.39100000000000001</v>
      </c>
      <c r="P160" s="21" t="s">
        <v>0</v>
      </c>
      <c r="Q160" s="23">
        <v>91.82</v>
      </c>
      <c r="R160" s="21" t="s">
        <v>0</v>
      </c>
      <c r="S160" s="24"/>
      <c r="T160" s="21" t="s">
        <v>0</v>
      </c>
      <c r="U160" s="24"/>
      <c r="V160" s="26" t="s">
        <v>1</v>
      </c>
      <c r="Y160" s="21" t="s">
        <v>44</v>
      </c>
    </row>
    <row r="161" spans="1:25" x14ac:dyDescent="0.25">
      <c r="A161" s="7"/>
      <c r="B161" s="7" t="s">
        <v>0</v>
      </c>
      <c r="C161" s="7" t="s">
        <v>18</v>
      </c>
      <c r="D161" s="7" t="s">
        <v>0</v>
      </c>
      <c r="E161" s="10">
        <v>89.92</v>
      </c>
      <c r="F161" s="14" t="s">
        <v>0</v>
      </c>
      <c r="G161" s="6"/>
      <c r="H161" s="7" t="s">
        <v>0</v>
      </c>
      <c r="I161" s="7"/>
      <c r="J161" s="7" t="s">
        <v>0</v>
      </c>
      <c r="K161" s="7"/>
      <c r="L161" s="7" t="s">
        <v>0</v>
      </c>
      <c r="M161" s="12"/>
      <c r="N161" s="7" t="s">
        <v>0</v>
      </c>
      <c r="O161" s="12"/>
      <c r="P161" s="7" t="s">
        <v>0</v>
      </c>
      <c r="Q161" s="7"/>
      <c r="R161" s="7" t="s">
        <v>0</v>
      </c>
      <c r="S161" s="7"/>
      <c r="T161" s="7" t="s">
        <v>0</v>
      </c>
      <c r="U161" s="7"/>
      <c r="V161" s="13" t="s">
        <v>1</v>
      </c>
      <c r="W161" s="7"/>
      <c r="X161" s="7"/>
      <c r="Y161" s="7"/>
    </row>
    <row r="162" spans="1:25" x14ac:dyDescent="0.25">
      <c r="A162" s="7"/>
      <c r="B162" s="7" t="s">
        <v>0</v>
      </c>
      <c r="C162" s="7" t="s">
        <v>5</v>
      </c>
      <c r="D162" s="7" t="s">
        <v>0</v>
      </c>
      <c r="E162" s="10">
        <v>13.73</v>
      </c>
      <c r="F162" s="14" t="s">
        <v>0</v>
      </c>
      <c r="G162" s="6" t="s">
        <v>225</v>
      </c>
      <c r="H162" s="7" t="s">
        <v>0</v>
      </c>
      <c r="I162" s="7"/>
      <c r="J162" s="7" t="s">
        <v>0</v>
      </c>
      <c r="K162" s="6" t="s">
        <v>226</v>
      </c>
      <c r="L162" s="7" t="s">
        <v>0</v>
      </c>
      <c r="M162" s="12"/>
      <c r="N162" s="7" t="s">
        <v>0</v>
      </c>
      <c r="O162" s="12"/>
      <c r="P162" s="7" t="s">
        <v>0</v>
      </c>
      <c r="Q162" s="7"/>
      <c r="R162" s="7" t="s">
        <v>0</v>
      </c>
      <c r="S162" s="7"/>
      <c r="T162" s="7" t="s">
        <v>0</v>
      </c>
      <c r="U162" s="7">
        <v>5</v>
      </c>
      <c r="V162" s="13" t="s">
        <v>1</v>
      </c>
      <c r="W162" s="7"/>
      <c r="X162" s="7"/>
      <c r="Y162" s="7"/>
    </row>
    <row r="163" spans="1:25" x14ac:dyDescent="0.25">
      <c r="A163" s="7"/>
      <c r="B163" s="7" t="s">
        <v>0</v>
      </c>
      <c r="C163" s="6" t="s">
        <v>13</v>
      </c>
      <c r="D163" s="7" t="s">
        <v>0</v>
      </c>
      <c r="E163" s="10">
        <v>1.2010000000000001</v>
      </c>
      <c r="F163" s="14" t="s">
        <v>0</v>
      </c>
      <c r="G163" s="6" t="s">
        <v>86</v>
      </c>
      <c r="H163" s="7" t="s">
        <v>0</v>
      </c>
      <c r="I163" s="7"/>
      <c r="J163" s="7" t="s">
        <v>0</v>
      </c>
      <c r="K163" s="6" t="s">
        <v>228</v>
      </c>
      <c r="L163" s="7" t="s">
        <v>0</v>
      </c>
      <c r="M163" s="12"/>
      <c r="N163" s="7" t="s">
        <v>0</v>
      </c>
      <c r="O163" s="12"/>
      <c r="P163" s="7" t="s">
        <v>0</v>
      </c>
      <c r="Q163" s="7"/>
      <c r="R163" s="7" t="s">
        <v>0</v>
      </c>
      <c r="S163" s="11">
        <f>E163+E164</f>
        <v>2.4089999999999998</v>
      </c>
      <c r="T163" s="7" t="s">
        <v>0</v>
      </c>
      <c r="U163" s="7"/>
      <c r="V163" s="13" t="s">
        <v>1</v>
      </c>
      <c r="W163" s="7"/>
      <c r="X163" s="7"/>
      <c r="Y163" s="7"/>
    </row>
    <row r="164" spans="1:25" x14ac:dyDescent="0.25">
      <c r="A164" s="7"/>
      <c r="B164" s="7" t="s">
        <v>0</v>
      </c>
      <c r="C164" s="6" t="s">
        <v>51</v>
      </c>
      <c r="D164" s="7" t="s">
        <v>0</v>
      </c>
      <c r="E164" s="10">
        <v>1.208</v>
      </c>
      <c r="F164" s="14" t="s">
        <v>0</v>
      </c>
      <c r="G164" s="6" t="s">
        <v>227</v>
      </c>
      <c r="H164" s="7" t="s">
        <v>0</v>
      </c>
      <c r="I164" s="7"/>
      <c r="J164" s="7" t="s">
        <v>0</v>
      </c>
      <c r="K164" s="6" t="s">
        <v>219</v>
      </c>
      <c r="L164" s="7" t="s">
        <v>0</v>
      </c>
      <c r="M164" s="12"/>
      <c r="N164" s="7" t="s">
        <v>0</v>
      </c>
      <c r="O164" s="12"/>
      <c r="P164" s="7" t="s">
        <v>0</v>
      </c>
      <c r="Q164" s="7"/>
      <c r="R164" s="7" t="s">
        <v>0</v>
      </c>
      <c r="S164" s="7"/>
      <c r="T164" s="7" t="s">
        <v>0</v>
      </c>
      <c r="U164" s="7"/>
      <c r="V164" s="13" t="s">
        <v>1</v>
      </c>
      <c r="W164" s="7"/>
      <c r="X164" s="7"/>
      <c r="Y164" s="7"/>
    </row>
    <row r="165" spans="1:25" x14ac:dyDescent="0.25">
      <c r="A165" s="7"/>
      <c r="B165" s="7" t="s">
        <v>0</v>
      </c>
      <c r="C165" s="6" t="s">
        <v>222</v>
      </c>
      <c r="D165" s="7" t="s">
        <v>0</v>
      </c>
      <c r="E165" s="10">
        <v>0.28999999999999998</v>
      </c>
      <c r="F165" s="14" t="s">
        <v>0</v>
      </c>
      <c r="G165" s="6" t="s">
        <v>229</v>
      </c>
      <c r="H165" s="7" t="s">
        <v>0</v>
      </c>
      <c r="I165" s="7"/>
      <c r="J165" s="7" t="s">
        <v>0</v>
      </c>
      <c r="K165" s="6" t="s">
        <v>230</v>
      </c>
      <c r="L165" s="7" t="s">
        <v>0</v>
      </c>
      <c r="M165" s="12"/>
      <c r="N165" s="7" t="s">
        <v>0</v>
      </c>
      <c r="O165" s="12"/>
      <c r="P165" s="7" t="s">
        <v>0</v>
      </c>
      <c r="Q165" s="7"/>
      <c r="R165" s="7" t="s">
        <v>0</v>
      </c>
      <c r="S165" s="7"/>
      <c r="T165" s="7" t="s">
        <v>0</v>
      </c>
      <c r="U165" s="7"/>
      <c r="V165" s="13" t="s">
        <v>1</v>
      </c>
      <c r="W165" s="7" t="s">
        <v>2</v>
      </c>
      <c r="X165" s="11">
        <f>SUM(Q160,U162,E163:E165)</f>
        <v>99.518999999999991</v>
      </c>
      <c r="Y165" s="7"/>
    </row>
    <row r="166" spans="1:25" s="21" customFormat="1" x14ac:dyDescent="0.25">
      <c r="A166" s="21" t="s">
        <v>231</v>
      </c>
      <c r="B166" s="22" t="s">
        <v>0</v>
      </c>
      <c r="C166" s="21" t="s">
        <v>4</v>
      </c>
      <c r="D166" s="22" t="s">
        <v>0</v>
      </c>
      <c r="E166" s="23">
        <v>86.19</v>
      </c>
      <c r="F166" s="22" t="s">
        <v>0</v>
      </c>
      <c r="G166" s="21" t="s">
        <v>232</v>
      </c>
      <c r="H166" s="21" t="s">
        <v>0</v>
      </c>
      <c r="J166" s="21" t="s">
        <v>0</v>
      </c>
      <c r="L166" s="21" t="s">
        <v>0</v>
      </c>
      <c r="M166" s="24">
        <v>1.3754999999999999</v>
      </c>
      <c r="N166" s="25" t="s">
        <v>0</v>
      </c>
      <c r="O166" s="24">
        <v>0.41199999999999998</v>
      </c>
      <c r="P166" s="21" t="s">
        <v>0</v>
      </c>
      <c r="Q166" s="23">
        <v>93.4</v>
      </c>
      <c r="R166" s="21" t="s">
        <v>0</v>
      </c>
      <c r="S166" s="24"/>
      <c r="T166" s="21" t="s">
        <v>0</v>
      </c>
      <c r="U166" s="24"/>
      <c r="V166" s="26" t="s">
        <v>1</v>
      </c>
      <c r="Y166" s="21" t="s">
        <v>44</v>
      </c>
    </row>
    <row r="167" spans="1:25" s="7" customFormat="1" x14ac:dyDescent="0.25">
      <c r="B167" s="7" t="s">
        <v>0</v>
      </c>
      <c r="C167" s="7" t="s">
        <v>18</v>
      </c>
      <c r="D167" s="7" t="s">
        <v>0</v>
      </c>
      <c r="E167" s="10">
        <v>86.54</v>
      </c>
      <c r="F167" s="14" t="s">
        <v>0</v>
      </c>
      <c r="G167" s="6"/>
      <c r="H167" s="7" t="s">
        <v>0</v>
      </c>
      <c r="J167" s="7" t="s">
        <v>0</v>
      </c>
      <c r="L167" s="7" t="s">
        <v>0</v>
      </c>
      <c r="M167" s="12"/>
      <c r="N167" s="7" t="s">
        <v>0</v>
      </c>
      <c r="O167" s="12"/>
      <c r="P167" s="7" t="s">
        <v>0</v>
      </c>
      <c r="R167" s="7" t="s">
        <v>0</v>
      </c>
      <c r="T167" s="7" t="s">
        <v>0</v>
      </c>
      <c r="V167" s="13" t="s">
        <v>1</v>
      </c>
    </row>
    <row r="168" spans="1:25" s="7" customFormat="1" x14ac:dyDescent="0.25">
      <c r="B168" s="7" t="s">
        <v>0</v>
      </c>
      <c r="C168" s="7" t="s">
        <v>5</v>
      </c>
      <c r="D168" s="7" t="s">
        <v>0</v>
      </c>
      <c r="E168" s="10">
        <v>12.02</v>
      </c>
      <c r="F168" s="14" t="s">
        <v>0</v>
      </c>
      <c r="G168" s="6" t="s">
        <v>162</v>
      </c>
      <c r="H168" s="7" t="s">
        <v>0</v>
      </c>
      <c r="J168" s="7" t="s">
        <v>0</v>
      </c>
      <c r="K168" s="6" t="s">
        <v>233</v>
      </c>
      <c r="L168" s="7" t="s">
        <v>0</v>
      </c>
      <c r="M168" s="12"/>
      <c r="N168" s="7" t="s">
        <v>0</v>
      </c>
      <c r="O168" s="12"/>
      <c r="P168" s="7" t="s">
        <v>0</v>
      </c>
      <c r="R168" s="7" t="s">
        <v>0</v>
      </c>
      <c r="T168" s="7" t="s">
        <v>0</v>
      </c>
      <c r="U168" s="7">
        <v>5</v>
      </c>
      <c r="V168" s="13" t="s">
        <v>1</v>
      </c>
    </row>
    <row r="169" spans="1:25" s="7" customFormat="1" x14ac:dyDescent="0.25">
      <c r="B169" s="7" t="s">
        <v>0</v>
      </c>
      <c r="C169" s="6" t="s">
        <v>13</v>
      </c>
      <c r="D169" s="7" t="s">
        <v>0</v>
      </c>
      <c r="E169" s="10">
        <v>0.253</v>
      </c>
      <c r="F169" s="14" t="s">
        <v>0</v>
      </c>
      <c r="G169" s="6" t="s">
        <v>242</v>
      </c>
      <c r="H169" s="7" t="s">
        <v>0</v>
      </c>
      <c r="J169" s="7" t="s">
        <v>0</v>
      </c>
      <c r="K169" s="6" t="s">
        <v>236</v>
      </c>
      <c r="L169" s="7" t="s">
        <v>0</v>
      </c>
      <c r="M169" s="12"/>
      <c r="N169" s="7" t="s">
        <v>0</v>
      </c>
      <c r="O169" s="12"/>
      <c r="P169" s="7" t="s">
        <v>0</v>
      </c>
      <c r="R169" s="7" t="s">
        <v>0</v>
      </c>
      <c r="S169" s="11">
        <f>SUM(E169:E170)</f>
        <v>1.7989999999999999</v>
      </c>
      <c r="T169" s="7" t="s">
        <v>0</v>
      </c>
      <c r="U169" s="11"/>
      <c r="V169" s="13" t="s">
        <v>1</v>
      </c>
      <c r="W169" s="14"/>
    </row>
    <row r="170" spans="1:25" s="7" customFormat="1" x14ac:dyDescent="0.25">
      <c r="B170" s="7" t="s">
        <v>0</v>
      </c>
      <c r="C170" s="6" t="s">
        <v>51</v>
      </c>
      <c r="D170" s="7" t="s">
        <v>0</v>
      </c>
      <c r="E170" s="11">
        <v>1.546</v>
      </c>
      <c r="F170" s="14" t="s">
        <v>0</v>
      </c>
      <c r="G170" s="6" t="s">
        <v>234</v>
      </c>
      <c r="H170" s="7" t="s">
        <v>0</v>
      </c>
      <c r="J170" s="7" t="s">
        <v>0</v>
      </c>
      <c r="K170" s="6" t="s">
        <v>235</v>
      </c>
      <c r="L170" s="7" t="s">
        <v>0</v>
      </c>
      <c r="M170" s="12"/>
      <c r="N170" s="7" t="s">
        <v>0</v>
      </c>
      <c r="O170" s="12"/>
      <c r="P170" s="7" t="s">
        <v>0</v>
      </c>
      <c r="R170" s="7" t="s">
        <v>0</v>
      </c>
      <c r="T170" s="7" t="s">
        <v>0</v>
      </c>
      <c r="U170" s="11"/>
      <c r="V170" s="13" t="s">
        <v>1</v>
      </c>
      <c r="W170" s="7" t="s">
        <v>2</v>
      </c>
      <c r="X170" s="11">
        <f>SUM(Q166,E169,E170,U168)</f>
        <v>100.19900000000001</v>
      </c>
    </row>
    <row r="171" spans="1:25" s="21" customFormat="1" x14ac:dyDescent="0.25">
      <c r="A171" s="21" t="s">
        <v>237</v>
      </c>
      <c r="B171" s="22" t="s">
        <v>0</v>
      </c>
      <c r="C171" s="21" t="s">
        <v>4</v>
      </c>
      <c r="D171" s="22" t="s">
        <v>0</v>
      </c>
      <c r="E171" s="23">
        <v>97.8</v>
      </c>
      <c r="F171" s="22" t="s">
        <v>0</v>
      </c>
      <c r="G171" s="21" t="s">
        <v>238</v>
      </c>
      <c r="H171" s="21" t="s">
        <v>0</v>
      </c>
      <c r="J171" s="21" t="s">
        <v>0</v>
      </c>
      <c r="L171" s="21" t="s">
        <v>0</v>
      </c>
      <c r="M171" s="24">
        <v>1.7963</v>
      </c>
      <c r="N171" s="25" t="s">
        <v>0</v>
      </c>
      <c r="O171" s="24">
        <v>0.38400000000000001</v>
      </c>
      <c r="P171" s="21" t="s">
        <v>0</v>
      </c>
      <c r="Q171" s="23">
        <v>98.9</v>
      </c>
      <c r="R171" s="21" t="s">
        <v>0</v>
      </c>
      <c r="S171" s="24"/>
      <c r="T171" s="21" t="s">
        <v>0</v>
      </c>
      <c r="U171" s="24"/>
      <c r="V171" s="26" t="s">
        <v>1</v>
      </c>
      <c r="Y171" s="21" t="s">
        <v>44</v>
      </c>
    </row>
    <row r="172" spans="1:25" s="7" customFormat="1" x14ac:dyDescent="0.25">
      <c r="B172" s="7" t="s">
        <v>0</v>
      </c>
      <c r="C172" s="7" t="s">
        <v>18</v>
      </c>
      <c r="D172" s="7" t="s">
        <v>0</v>
      </c>
      <c r="E172" s="10">
        <v>86</v>
      </c>
      <c r="F172" s="14" t="s">
        <v>0</v>
      </c>
      <c r="G172" s="6"/>
      <c r="H172" s="7" t="s">
        <v>0</v>
      </c>
      <c r="J172" s="7" t="s">
        <v>0</v>
      </c>
      <c r="L172" s="7" t="s">
        <v>0</v>
      </c>
      <c r="M172" s="12"/>
      <c r="N172" s="7" t="s">
        <v>0</v>
      </c>
      <c r="O172" s="12"/>
      <c r="P172" s="7" t="s">
        <v>0</v>
      </c>
      <c r="R172" s="7" t="s">
        <v>0</v>
      </c>
      <c r="T172" s="7" t="s">
        <v>0</v>
      </c>
      <c r="V172" s="13" t="s">
        <v>1</v>
      </c>
    </row>
    <row r="173" spans="1:25" s="7" customFormat="1" x14ac:dyDescent="0.25">
      <c r="B173" s="7" t="s">
        <v>0</v>
      </c>
      <c r="C173" s="7" t="s">
        <v>5</v>
      </c>
      <c r="D173" s="7" t="s">
        <v>0</v>
      </c>
      <c r="E173" s="10">
        <v>2.2000000000000002</v>
      </c>
      <c r="F173" s="14" t="s">
        <v>0</v>
      </c>
      <c r="G173" s="6" t="s">
        <v>28</v>
      </c>
      <c r="H173" s="7" t="s">
        <v>0</v>
      </c>
      <c r="J173" s="7" t="s">
        <v>0</v>
      </c>
      <c r="K173" s="6" t="s">
        <v>66</v>
      </c>
      <c r="L173" s="7" t="s">
        <v>0</v>
      </c>
      <c r="M173" s="12"/>
      <c r="N173" s="7" t="s">
        <v>0</v>
      </c>
      <c r="O173" s="12"/>
      <c r="P173" s="7" t="s">
        <v>0</v>
      </c>
      <c r="R173" s="7" t="s">
        <v>0</v>
      </c>
      <c r="T173" s="7" t="s">
        <v>0</v>
      </c>
      <c r="U173" s="7">
        <v>1</v>
      </c>
      <c r="V173" s="13" t="s">
        <v>1</v>
      </c>
      <c r="W173" s="7" t="s">
        <v>2</v>
      </c>
      <c r="X173" s="11">
        <f>SUM(Q171,U173)</f>
        <v>99.9</v>
      </c>
    </row>
    <row r="174" spans="1:25" s="21" customFormat="1" x14ac:dyDescent="0.25">
      <c r="A174" s="45" t="s">
        <v>239</v>
      </c>
      <c r="B174" s="22" t="s">
        <v>0</v>
      </c>
      <c r="C174" s="21" t="s">
        <v>4</v>
      </c>
      <c r="D174" s="22" t="s">
        <v>0</v>
      </c>
      <c r="E174" s="23">
        <v>83.52</v>
      </c>
      <c r="F174" s="22" t="s">
        <v>0</v>
      </c>
      <c r="G174" s="21" t="s">
        <v>241</v>
      </c>
      <c r="H174" s="21" t="s">
        <v>0</v>
      </c>
      <c r="J174" s="21" t="s">
        <v>0</v>
      </c>
      <c r="L174" s="21" t="s">
        <v>0</v>
      </c>
      <c r="M174" s="24">
        <v>2.3344</v>
      </c>
      <c r="N174" s="25" t="s">
        <v>0</v>
      </c>
      <c r="O174" s="24">
        <v>0.56200000000000006</v>
      </c>
      <c r="P174" s="21" t="s">
        <v>0</v>
      </c>
      <c r="Q174" s="23">
        <v>92.42</v>
      </c>
      <c r="R174" s="21" t="s">
        <v>0</v>
      </c>
      <c r="S174" s="24"/>
      <c r="T174" s="21" t="s">
        <v>0</v>
      </c>
      <c r="U174" s="24"/>
      <c r="V174" s="26" t="s">
        <v>1</v>
      </c>
      <c r="Y174" s="33" t="s">
        <v>240</v>
      </c>
    </row>
    <row r="175" spans="1:25" x14ac:dyDescent="0.25">
      <c r="A175" s="7"/>
      <c r="B175" s="7" t="s">
        <v>0</v>
      </c>
      <c r="C175" s="7" t="s">
        <v>18</v>
      </c>
      <c r="D175" s="7" t="s">
        <v>0</v>
      </c>
      <c r="E175" s="10">
        <v>70.7</v>
      </c>
      <c r="F175" s="14" t="s">
        <v>0</v>
      </c>
      <c r="G175" s="6"/>
      <c r="H175" s="7" t="s">
        <v>0</v>
      </c>
      <c r="I175" s="7"/>
      <c r="J175" s="7" t="s">
        <v>0</v>
      </c>
      <c r="K175" s="7"/>
      <c r="L175" s="7" t="s">
        <v>0</v>
      </c>
      <c r="M175" s="12"/>
      <c r="N175" s="7" t="s">
        <v>0</v>
      </c>
      <c r="O175" s="12"/>
      <c r="P175" s="7" t="s">
        <v>0</v>
      </c>
      <c r="Q175" s="7"/>
      <c r="R175" s="7" t="s">
        <v>0</v>
      </c>
      <c r="S175" s="7"/>
      <c r="T175" s="7" t="s">
        <v>0</v>
      </c>
      <c r="U175" s="7"/>
      <c r="V175" s="13" t="s">
        <v>1</v>
      </c>
      <c r="W175" s="7"/>
      <c r="X175" s="7"/>
      <c r="Y175" s="7"/>
    </row>
    <row r="176" spans="1:25" x14ac:dyDescent="0.25">
      <c r="A176" s="7"/>
      <c r="B176" s="7" t="s">
        <v>0</v>
      </c>
      <c r="C176" s="7" t="s">
        <v>5</v>
      </c>
      <c r="D176" s="7" t="s">
        <v>0</v>
      </c>
      <c r="E176" s="10">
        <v>15.91</v>
      </c>
      <c r="F176" s="14" t="s">
        <v>0</v>
      </c>
      <c r="G176" s="6" t="s">
        <v>242</v>
      </c>
      <c r="H176" s="7" t="s">
        <v>0</v>
      </c>
      <c r="I176" s="7"/>
      <c r="J176" s="7" t="s">
        <v>0</v>
      </c>
      <c r="K176" s="6" t="s">
        <v>243</v>
      </c>
      <c r="L176" s="7" t="s">
        <v>0</v>
      </c>
      <c r="M176" s="12"/>
      <c r="N176" s="7" t="s">
        <v>0</v>
      </c>
      <c r="O176" s="12"/>
      <c r="P176" s="7" t="s">
        <v>0</v>
      </c>
      <c r="Q176" s="7"/>
      <c r="R176" s="7" t="s">
        <v>0</v>
      </c>
      <c r="S176" s="7"/>
      <c r="T176" s="7" t="s">
        <v>0</v>
      </c>
      <c r="U176" s="7">
        <v>7</v>
      </c>
      <c r="V176" s="13" t="s">
        <v>1</v>
      </c>
      <c r="W176" s="7"/>
      <c r="X176" s="7"/>
      <c r="Y176" s="7"/>
    </row>
    <row r="177" spans="1:28" x14ac:dyDescent="0.25">
      <c r="A177" s="7"/>
      <c r="B177" s="7" t="s">
        <v>0</v>
      </c>
      <c r="C177" s="6" t="s">
        <v>13</v>
      </c>
      <c r="D177" s="7" t="s">
        <v>0</v>
      </c>
      <c r="E177" s="10">
        <v>0.56399999999999995</v>
      </c>
      <c r="F177" s="14" t="s">
        <v>0</v>
      </c>
      <c r="G177" s="6" t="s">
        <v>244</v>
      </c>
      <c r="H177" s="7" t="s">
        <v>0</v>
      </c>
      <c r="I177" s="6"/>
      <c r="J177" s="7" t="s">
        <v>0</v>
      </c>
      <c r="K177" s="6" t="s">
        <v>236</v>
      </c>
      <c r="L177" s="7" t="s">
        <v>0</v>
      </c>
      <c r="M177" s="12"/>
      <c r="N177" s="7" t="s">
        <v>0</v>
      </c>
      <c r="O177" s="12"/>
      <c r="P177" s="7" t="s">
        <v>0</v>
      </c>
      <c r="Q177" s="7"/>
      <c r="R177" s="7" t="s">
        <v>0</v>
      </c>
      <c r="S177" s="7"/>
      <c r="T177" s="7" t="s">
        <v>0</v>
      </c>
      <c r="U177" s="11"/>
      <c r="V177" s="13" t="s">
        <v>1</v>
      </c>
      <c r="W177" s="7" t="s">
        <v>2</v>
      </c>
      <c r="X177" s="11">
        <f>SUM(Q174,U176,E177)</f>
        <v>99.983999999999995</v>
      </c>
      <c r="Y177" s="7"/>
    </row>
    <row r="178" spans="1:28" s="21" customFormat="1" x14ac:dyDescent="0.25">
      <c r="A178" s="21" t="s">
        <v>245</v>
      </c>
      <c r="B178" s="22" t="s">
        <v>0</v>
      </c>
      <c r="C178" s="21" t="s">
        <v>4</v>
      </c>
      <c r="D178" s="22" t="s">
        <v>0</v>
      </c>
      <c r="E178" s="23">
        <v>81.16</v>
      </c>
      <c r="F178" s="22" t="s">
        <v>0</v>
      </c>
      <c r="G178" s="21" t="s">
        <v>250</v>
      </c>
      <c r="H178" s="21" t="s">
        <v>0</v>
      </c>
      <c r="J178" s="21" t="s">
        <v>0</v>
      </c>
      <c r="L178" s="21" t="s">
        <v>0</v>
      </c>
      <c r="M178" s="24">
        <v>1.7139</v>
      </c>
      <c r="N178" s="25" t="s">
        <v>0</v>
      </c>
      <c r="O178" s="24">
        <v>0.36199999999999999</v>
      </c>
      <c r="P178" s="21" t="s">
        <v>0</v>
      </c>
      <c r="Q178" s="23">
        <v>91.49</v>
      </c>
      <c r="R178" s="21" t="s">
        <v>0</v>
      </c>
      <c r="S178" s="24"/>
      <c r="T178" s="21" t="s">
        <v>0</v>
      </c>
      <c r="U178" s="24"/>
      <c r="V178" s="26" t="s">
        <v>1</v>
      </c>
      <c r="Y178" s="33" t="s">
        <v>248</v>
      </c>
    </row>
    <row r="179" spans="1:28" s="7" customFormat="1" x14ac:dyDescent="0.25">
      <c r="B179" s="7" t="s">
        <v>0</v>
      </c>
      <c r="C179" s="7" t="s">
        <v>18</v>
      </c>
      <c r="D179" s="7" t="s">
        <v>0</v>
      </c>
      <c r="E179" s="10">
        <v>82.01</v>
      </c>
      <c r="F179" s="14" t="s">
        <v>0</v>
      </c>
      <c r="G179" s="6"/>
      <c r="H179" s="7" t="s">
        <v>0</v>
      </c>
      <c r="J179" s="7" t="s">
        <v>0</v>
      </c>
      <c r="L179" s="7" t="s">
        <v>0</v>
      </c>
      <c r="M179" s="12"/>
      <c r="N179" s="7" t="s">
        <v>0</v>
      </c>
      <c r="O179" s="12"/>
      <c r="P179" s="7" t="s">
        <v>0</v>
      </c>
      <c r="R179" s="7" t="s">
        <v>0</v>
      </c>
      <c r="T179" s="7" t="s">
        <v>0</v>
      </c>
      <c r="V179" s="13" t="s">
        <v>1</v>
      </c>
    </row>
    <row r="180" spans="1:28" s="7" customFormat="1" x14ac:dyDescent="0.25">
      <c r="B180" s="7" t="s">
        <v>0</v>
      </c>
      <c r="C180" s="7" t="s">
        <v>5</v>
      </c>
      <c r="D180" s="7" t="s">
        <v>0</v>
      </c>
      <c r="E180" s="10">
        <v>17.21</v>
      </c>
      <c r="F180" s="14" t="s">
        <v>0</v>
      </c>
      <c r="G180" s="6" t="s">
        <v>251</v>
      </c>
      <c r="H180" s="7" t="s">
        <v>0</v>
      </c>
      <c r="J180" s="7" t="s">
        <v>0</v>
      </c>
      <c r="K180" s="6" t="s">
        <v>252</v>
      </c>
      <c r="L180" s="7" t="s">
        <v>0</v>
      </c>
      <c r="M180" s="12"/>
      <c r="N180" s="7" t="s">
        <v>0</v>
      </c>
      <c r="O180" s="12"/>
      <c r="P180" s="7" t="s">
        <v>0</v>
      </c>
      <c r="R180" s="7" t="s">
        <v>0</v>
      </c>
      <c r="T180" s="7" t="s">
        <v>0</v>
      </c>
      <c r="U180" s="7">
        <v>7</v>
      </c>
      <c r="V180" s="13" t="s">
        <v>1</v>
      </c>
    </row>
    <row r="181" spans="1:28" s="7" customFormat="1" x14ac:dyDescent="0.25">
      <c r="B181" s="7" t="s">
        <v>0</v>
      </c>
      <c r="C181" s="6" t="s">
        <v>13</v>
      </c>
      <c r="D181" s="7" t="s">
        <v>0</v>
      </c>
      <c r="E181" s="10">
        <v>0.99299999999999999</v>
      </c>
      <c r="F181" s="14" t="s">
        <v>0</v>
      </c>
      <c r="G181" s="6" t="s">
        <v>255</v>
      </c>
      <c r="H181" s="7" t="s">
        <v>0</v>
      </c>
      <c r="J181" s="7" t="s">
        <v>0</v>
      </c>
      <c r="K181" s="6" t="s">
        <v>256</v>
      </c>
      <c r="L181" s="7" t="s">
        <v>0</v>
      </c>
      <c r="M181" s="12"/>
      <c r="N181" s="7" t="s">
        <v>0</v>
      </c>
      <c r="O181" s="12"/>
      <c r="P181" s="7" t="s">
        <v>0</v>
      </c>
      <c r="R181" s="7" t="s">
        <v>0</v>
      </c>
      <c r="S181" s="11">
        <f>SUM(E181:E182)</f>
        <v>1.63</v>
      </c>
      <c r="T181" s="7" t="s">
        <v>0</v>
      </c>
      <c r="U181" s="11"/>
      <c r="V181" s="13" t="s">
        <v>1</v>
      </c>
      <c r="W181" s="14"/>
    </row>
    <row r="182" spans="1:28" s="7" customFormat="1" x14ac:dyDescent="0.25">
      <c r="B182" s="7" t="s">
        <v>0</v>
      </c>
      <c r="C182" s="6" t="s">
        <v>51</v>
      </c>
      <c r="D182" s="7" t="s">
        <v>0</v>
      </c>
      <c r="E182" s="11">
        <v>0.63700000000000001</v>
      </c>
      <c r="F182" s="14" t="s">
        <v>0</v>
      </c>
      <c r="G182" s="6" t="s">
        <v>253</v>
      </c>
      <c r="H182" s="7" t="s">
        <v>0</v>
      </c>
      <c r="J182" s="7" t="s">
        <v>0</v>
      </c>
      <c r="K182" s="6" t="s">
        <v>254</v>
      </c>
      <c r="L182" s="7" t="s">
        <v>0</v>
      </c>
      <c r="M182" s="12"/>
      <c r="N182" s="7" t="s">
        <v>0</v>
      </c>
      <c r="O182" s="12"/>
      <c r="P182" s="7" t="s">
        <v>0</v>
      </c>
      <c r="R182" s="7" t="s">
        <v>0</v>
      </c>
      <c r="T182" s="7" t="s">
        <v>0</v>
      </c>
      <c r="U182" s="11"/>
      <c r="V182" s="13" t="s">
        <v>1</v>
      </c>
      <c r="W182" s="7" t="s">
        <v>2</v>
      </c>
      <c r="X182" s="11">
        <f>SUM(Q178,E181,E182,U180)</f>
        <v>100.11999999999999</v>
      </c>
    </row>
    <row r="183" spans="1:28" s="21" customFormat="1" x14ac:dyDescent="0.25">
      <c r="A183" s="21" t="s">
        <v>246</v>
      </c>
      <c r="B183" s="22" t="s">
        <v>0</v>
      </c>
      <c r="C183" s="21" t="s">
        <v>4</v>
      </c>
      <c r="D183" s="22" t="s">
        <v>0</v>
      </c>
      <c r="E183" s="23">
        <v>75.31</v>
      </c>
      <c r="F183" s="22" t="s">
        <v>0</v>
      </c>
      <c r="G183" s="21" t="s">
        <v>257</v>
      </c>
      <c r="H183" s="21" t="s">
        <v>0</v>
      </c>
      <c r="J183" s="21" t="s">
        <v>0</v>
      </c>
      <c r="L183" s="21" t="s">
        <v>0</v>
      </c>
      <c r="M183" s="24">
        <v>1.8277000000000001</v>
      </c>
      <c r="N183" s="25" t="s">
        <v>0</v>
      </c>
      <c r="O183" s="24">
        <v>0.44700000000000001</v>
      </c>
      <c r="P183" s="21" t="s">
        <v>0</v>
      </c>
      <c r="Q183" s="23">
        <v>88.51</v>
      </c>
      <c r="R183" s="21" t="s">
        <v>0</v>
      </c>
      <c r="S183" s="24"/>
      <c r="T183" s="21" t="s">
        <v>0</v>
      </c>
      <c r="U183" s="24"/>
      <c r="V183" s="26" t="s">
        <v>1</v>
      </c>
      <c r="Y183" s="33" t="s">
        <v>249</v>
      </c>
    </row>
    <row r="184" spans="1:28" s="7" customFormat="1" x14ac:dyDescent="0.25">
      <c r="B184" s="7" t="s">
        <v>0</v>
      </c>
      <c r="C184" s="7" t="s">
        <v>18</v>
      </c>
      <c r="D184" s="7" t="s">
        <v>0</v>
      </c>
      <c r="E184" s="10">
        <v>81</v>
      </c>
      <c r="F184" s="14" t="s">
        <v>0</v>
      </c>
      <c r="G184" s="6"/>
      <c r="H184" s="7" t="s">
        <v>0</v>
      </c>
      <c r="J184" s="7" t="s">
        <v>0</v>
      </c>
      <c r="L184" s="7" t="s">
        <v>0</v>
      </c>
      <c r="M184" s="12"/>
      <c r="N184" s="7" t="s">
        <v>0</v>
      </c>
      <c r="O184" s="12"/>
      <c r="P184" s="7" t="s">
        <v>0</v>
      </c>
      <c r="R184" s="7" t="s">
        <v>0</v>
      </c>
      <c r="T184" s="7" t="s">
        <v>0</v>
      </c>
      <c r="V184" s="13" t="s">
        <v>1</v>
      </c>
    </row>
    <row r="185" spans="1:28" s="7" customFormat="1" x14ac:dyDescent="0.25">
      <c r="B185" s="7" t="s">
        <v>0</v>
      </c>
      <c r="C185" s="7" t="s">
        <v>5</v>
      </c>
      <c r="D185" s="7" t="s">
        <v>0</v>
      </c>
      <c r="E185" s="10">
        <v>22</v>
      </c>
      <c r="F185" s="14" t="s">
        <v>0</v>
      </c>
      <c r="G185" s="6" t="s">
        <v>258</v>
      </c>
      <c r="H185" s="7" t="s">
        <v>0</v>
      </c>
      <c r="J185" s="7" t="s">
        <v>0</v>
      </c>
      <c r="K185" s="6" t="s">
        <v>259</v>
      </c>
      <c r="L185" s="7" t="s">
        <v>0</v>
      </c>
      <c r="M185" s="12"/>
      <c r="N185" s="7" t="s">
        <v>0</v>
      </c>
      <c r="O185" s="12"/>
      <c r="P185" s="7" t="s">
        <v>0</v>
      </c>
      <c r="R185" s="7" t="s">
        <v>0</v>
      </c>
      <c r="T185" s="7" t="s">
        <v>0</v>
      </c>
      <c r="U185" s="7">
        <v>9</v>
      </c>
      <c r="V185" s="13" t="s">
        <v>1</v>
      </c>
    </row>
    <row r="186" spans="1:28" s="7" customFormat="1" x14ac:dyDescent="0.25">
      <c r="B186" s="7" t="s">
        <v>0</v>
      </c>
      <c r="C186" s="6" t="s">
        <v>13</v>
      </c>
      <c r="D186" s="7" t="s">
        <v>0</v>
      </c>
      <c r="E186" s="10">
        <v>0.44400000000000001</v>
      </c>
      <c r="F186" s="14" t="s">
        <v>0</v>
      </c>
      <c r="G186" s="6" t="s">
        <v>227</v>
      </c>
      <c r="H186" s="7" t="s">
        <v>0</v>
      </c>
      <c r="J186" s="7" t="s">
        <v>0</v>
      </c>
      <c r="K186" s="6" t="s">
        <v>260</v>
      </c>
      <c r="L186" s="7" t="s">
        <v>0</v>
      </c>
      <c r="M186" s="12"/>
      <c r="N186" s="7" t="s">
        <v>0</v>
      </c>
      <c r="O186" s="12"/>
      <c r="P186" s="7" t="s">
        <v>0</v>
      </c>
      <c r="R186" s="7" t="s">
        <v>0</v>
      </c>
      <c r="S186" s="11">
        <f>SUM(E186:E187)</f>
        <v>2.6840000000000002</v>
      </c>
      <c r="T186" s="7" t="s">
        <v>0</v>
      </c>
      <c r="U186" s="11"/>
      <c r="V186" s="13" t="s">
        <v>1</v>
      </c>
      <c r="W186" s="14"/>
    </row>
    <row r="187" spans="1:28" s="7" customFormat="1" x14ac:dyDescent="0.25">
      <c r="B187" s="7" t="s">
        <v>0</v>
      </c>
      <c r="C187" s="6" t="s">
        <v>247</v>
      </c>
      <c r="D187" s="7" t="s">
        <v>0</v>
      </c>
      <c r="E187" s="11">
        <v>2.2400000000000002</v>
      </c>
      <c r="F187" s="14" t="s">
        <v>0</v>
      </c>
      <c r="G187" s="6" t="s">
        <v>253</v>
      </c>
      <c r="H187" s="7" t="s">
        <v>0</v>
      </c>
      <c r="J187" s="7" t="s">
        <v>0</v>
      </c>
      <c r="K187" s="6" t="s">
        <v>261</v>
      </c>
      <c r="L187" s="7" t="s">
        <v>0</v>
      </c>
      <c r="M187" s="12"/>
      <c r="N187" s="7" t="s">
        <v>0</v>
      </c>
      <c r="O187" s="12"/>
      <c r="P187" s="7" t="s">
        <v>0</v>
      </c>
      <c r="R187" s="7" t="s">
        <v>0</v>
      </c>
      <c r="T187" s="7" t="s">
        <v>0</v>
      </c>
      <c r="U187" s="11"/>
      <c r="V187" s="13" t="s">
        <v>1</v>
      </c>
      <c r="W187" s="7" t="s">
        <v>2</v>
      </c>
      <c r="X187" s="11">
        <f>SUM(Q183,E186,E187,U185)</f>
        <v>100.194</v>
      </c>
    </row>
    <row r="188" spans="1:28" s="21" customFormat="1" x14ac:dyDescent="0.25">
      <c r="A188" s="21" t="s">
        <v>262</v>
      </c>
      <c r="B188" s="22" t="s">
        <v>0</v>
      </c>
      <c r="C188" s="21" t="s">
        <v>4</v>
      </c>
      <c r="D188" s="22" t="s">
        <v>0</v>
      </c>
      <c r="E188" s="31">
        <v>52.16</v>
      </c>
      <c r="F188" s="22" t="s">
        <v>0</v>
      </c>
      <c r="G188" s="32" t="s">
        <v>263</v>
      </c>
      <c r="H188" s="21" t="s">
        <v>0</v>
      </c>
      <c r="J188" s="21" t="s">
        <v>0</v>
      </c>
      <c r="L188" s="21" t="s">
        <v>0</v>
      </c>
      <c r="M188" s="24">
        <v>1.9681</v>
      </c>
      <c r="N188" s="25" t="s">
        <v>0</v>
      </c>
      <c r="O188" s="24">
        <v>0.68100000000000005</v>
      </c>
      <c r="P188" s="21" t="s">
        <v>0</v>
      </c>
      <c r="Q188" s="23">
        <v>74.760000000000005</v>
      </c>
      <c r="R188" s="21" t="s">
        <v>0</v>
      </c>
      <c r="S188" s="24"/>
      <c r="T188" s="21" t="s">
        <v>0</v>
      </c>
      <c r="U188" s="24"/>
      <c r="V188" s="26" t="s">
        <v>1</v>
      </c>
      <c r="Y188" s="33" t="s">
        <v>248</v>
      </c>
    </row>
    <row r="189" spans="1:28" x14ac:dyDescent="0.25">
      <c r="A189" s="7"/>
      <c r="B189" s="7" t="s">
        <v>0</v>
      </c>
      <c r="C189" s="7" t="s">
        <v>5</v>
      </c>
      <c r="D189" s="7" t="s">
        <v>0</v>
      </c>
      <c r="E189" s="10">
        <v>37.67</v>
      </c>
      <c r="F189" s="14" t="s">
        <v>0</v>
      </c>
      <c r="G189" s="6" t="s">
        <v>47</v>
      </c>
      <c r="H189" s="7" t="s">
        <v>0</v>
      </c>
      <c r="I189" s="7"/>
      <c r="J189" s="7" t="s">
        <v>0</v>
      </c>
      <c r="K189" s="6" t="s">
        <v>264</v>
      </c>
      <c r="L189" s="7" t="s">
        <v>0</v>
      </c>
      <c r="M189" s="12"/>
      <c r="N189" s="7" t="s">
        <v>0</v>
      </c>
      <c r="O189" s="12"/>
      <c r="P189" s="7" t="s">
        <v>0</v>
      </c>
      <c r="Q189" s="7"/>
      <c r="R189" s="7" t="s">
        <v>0</v>
      </c>
      <c r="S189" s="7"/>
      <c r="T189" s="7" t="s">
        <v>0</v>
      </c>
      <c r="U189" s="7">
        <v>15</v>
      </c>
      <c r="V189" s="13" t="s">
        <v>1</v>
      </c>
      <c r="W189" s="7"/>
      <c r="X189" s="7"/>
      <c r="Y189" s="7"/>
    </row>
    <row r="190" spans="1:28" x14ac:dyDescent="0.25">
      <c r="A190" s="7"/>
      <c r="B190" s="7" t="s">
        <v>0</v>
      </c>
      <c r="C190" s="6" t="s">
        <v>13</v>
      </c>
      <c r="D190" s="7" t="s">
        <v>0</v>
      </c>
      <c r="E190" s="10">
        <v>3.67</v>
      </c>
      <c r="F190" s="14" t="s">
        <v>0</v>
      </c>
      <c r="G190" s="6" t="s">
        <v>265</v>
      </c>
      <c r="H190" s="7" t="s">
        <v>0</v>
      </c>
      <c r="I190" s="7"/>
      <c r="J190" s="7" t="s">
        <v>0</v>
      </c>
      <c r="K190" s="6" t="s">
        <v>266</v>
      </c>
      <c r="L190" s="7" t="s">
        <v>0</v>
      </c>
      <c r="M190" s="12"/>
      <c r="N190" s="7" t="s">
        <v>0</v>
      </c>
      <c r="O190" s="12"/>
      <c r="P190" s="7" t="s">
        <v>0</v>
      </c>
      <c r="Q190" s="7"/>
      <c r="R190" s="7" t="s">
        <v>0</v>
      </c>
      <c r="S190" s="11">
        <f>E190+E191</f>
        <v>4.3609999999999998</v>
      </c>
      <c r="T190" s="7" t="s">
        <v>0</v>
      </c>
      <c r="U190" s="7"/>
      <c r="V190" s="13" t="s">
        <v>1</v>
      </c>
      <c r="W190" s="7"/>
      <c r="X190" s="7"/>
      <c r="Y190" s="7"/>
    </row>
    <row r="191" spans="1:28" x14ac:dyDescent="0.25">
      <c r="A191" s="7"/>
      <c r="B191" s="7" t="s">
        <v>0</v>
      </c>
      <c r="C191" s="6" t="s">
        <v>51</v>
      </c>
      <c r="D191" s="7" t="s">
        <v>0</v>
      </c>
      <c r="E191" s="10">
        <v>0.69099999999999995</v>
      </c>
      <c r="F191" s="14" t="s">
        <v>0</v>
      </c>
      <c r="G191" s="6" t="s">
        <v>80</v>
      </c>
      <c r="H191" s="7" t="s">
        <v>0</v>
      </c>
      <c r="I191" s="7"/>
      <c r="J191" s="7" t="s">
        <v>0</v>
      </c>
      <c r="K191" s="6" t="s">
        <v>267</v>
      </c>
      <c r="L191" s="7" t="s">
        <v>0</v>
      </c>
      <c r="M191" s="12"/>
      <c r="N191" s="7" t="s">
        <v>0</v>
      </c>
      <c r="O191" s="12"/>
      <c r="P191" s="7" t="s">
        <v>0</v>
      </c>
      <c r="Q191" s="7"/>
      <c r="R191" s="7" t="s">
        <v>0</v>
      </c>
      <c r="S191" s="7"/>
      <c r="T191" s="7" t="s">
        <v>0</v>
      </c>
      <c r="U191" s="7"/>
      <c r="V191" s="13" t="s">
        <v>1</v>
      </c>
      <c r="W191" s="7"/>
      <c r="X191" s="7"/>
      <c r="Y191" s="7"/>
      <c r="AB191" t="s">
        <v>382</v>
      </c>
    </row>
    <row r="192" spans="1:28" x14ac:dyDescent="0.25">
      <c r="A192" s="7"/>
      <c r="B192" s="7" t="s">
        <v>0</v>
      </c>
      <c r="C192" s="6" t="s">
        <v>222</v>
      </c>
      <c r="D192" s="7" t="s">
        <v>0</v>
      </c>
      <c r="E192" s="10">
        <v>0.27300000000000002</v>
      </c>
      <c r="F192" s="14" t="s">
        <v>0</v>
      </c>
      <c r="G192" s="6" t="s">
        <v>268</v>
      </c>
      <c r="H192" s="7" t="s">
        <v>0</v>
      </c>
      <c r="I192" s="7"/>
      <c r="J192" s="7" t="s">
        <v>0</v>
      </c>
      <c r="K192" s="6" t="s">
        <v>269</v>
      </c>
      <c r="L192" s="7" t="s">
        <v>0</v>
      </c>
      <c r="M192" s="12"/>
      <c r="N192" s="7" t="s">
        <v>0</v>
      </c>
      <c r="O192" s="12"/>
      <c r="P192" s="7" t="s">
        <v>0</v>
      </c>
      <c r="Q192" s="7"/>
      <c r="R192" s="7" t="s">
        <v>0</v>
      </c>
      <c r="S192" s="7"/>
      <c r="T192" s="7" t="s">
        <v>0</v>
      </c>
      <c r="U192" s="7"/>
      <c r="V192" s="13" t="s">
        <v>1</v>
      </c>
      <c r="W192" s="7"/>
      <c r="X192" s="7"/>
      <c r="Y192" s="7"/>
      <c r="AB192" s="9">
        <f>AVERAGE(E184,E179,E172,E167,E161,E157,E153,E149,E145)</f>
        <v>83.11</v>
      </c>
    </row>
    <row r="193" spans="1:27" ht="15.75" thickBot="1" x14ac:dyDescent="0.3">
      <c r="A193" s="34"/>
      <c r="B193" s="34" t="s">
        <v>0</v>
      </c>
      <c r="C193" s="35" t="s">
        <v>281</v>
      </c>
      <c r="D193" s="34" t="s">
        <v>0</v>
      </c>
      <c r="E193" s="36">
        <v>5.53</v>
      </c>
      <c r="F193" s="37" t="s">
        <v>0</v>
      </c>
      <c r="G193" s="35" t="s">
        <v>270</v>
      </c>
      <c r="H193" s="34" t="s">
        <v>0</v>
      </c>
      <c r="I193" s="35" t="s">
        <v>271</v>
      </c>
      <c r="J193" s="34" t="s">
        <v>0</v>
      </c>
      <c r="K193" s="35" t="s">
        <v>272</v>
      </c>
      <c r="L193" s="34" t="s">
        <v>0</v>
      </c>
      <c r="M193" s="38"/>
      <c r="N193" s="34" t="s">
        <v>0</v>
      </c>
      <c r="O193" s="38"/>
      <c r="P193" s="34" t="s">
        <v>0</v>
      </c>
      <c r="Q193" s="34"/>
      <c r="R193" s="34" t="s">
        <v>0</v>
      </c>
      <c r="S193" s="34"/>
      <c r="T193" s="34" t="s">
        <v>0</v>
      </c>
      <c r="U193" s="34"/>
      <c r="V193" s="40" t="s">
        <v>1</v>
      </c>
      <c r="W193" s="34" t="s">
        <v>2</v>
      </c>
      <c r="X193" s="39">
        <f>SUM(Q188,U189,E190:E193)</f>
        <v>99.924000000000007</v>
      </c>
      <c r="Y193" s="34"/>
      <c r="Z193" s="34"/>
      <c r="AA193" s="34"/>
    </row>
    <row r="194" spans="1:27" s="21" customFormat="1" x14ac:dyDescent="0.25">
      <c r="A194" s="7" t="s">
        <v>273</v>
      </c>
      <c r="B194" s="14" t="s">
        <v>0</v>
      </c>
      <c r="C194" s="7" t="s">
        <v>4</v>
      </c>
      <c r="D194" s="14" t="s">
        <v>0</v>
      </c>
      <c r="E194" s="11">
        <v>99.721000000000004</v>
      </c>
      <c r="F194" s="14" t="s">
        <v>0</v>
      </c>
      <c r="G194" s="7" t="s">
        <v>274</v>
      </c>
      <c r="H194" s="7" t="s">
        <v>0</v>
      </c>
      <c r="I194" s="7"/>
      <c r="J194" s="7" t="s">
        <v>0</v>
      </c>
      <c r="K194" s="7"/>
      <c r="L194" s="7" t="s">
        <v>0</v>
      </c>
      <c r="M194" s="12">
        <v>1.645</v>
      </c>
      <c r="N194" s="15" t="s">
        <v>0</v>
      </c>
      <c r="O194" s="12">
        <v>0.43099999999999999</v>
      </c>
      <c r="P194" s="7" t="s">
        <v>0</v>
      </c>
      <c r="Q194" s="11">
        <v>99.712000000000003</v>
      </c>
      <c r="R194" s="7" t="s">
        <v>0</v>
      </c>
      <c r="S194" s="12"/>
      <c r="T194" s="7" t="s">
        <v>0</v>
      </c>
      <c r="U194" s="12"/>
      <c r="V194" s="13" t="s">
        <v>1</v>
      </c>
      <c r="W194" s="7"/>
      <c r="X194" s="7"/>
      <c r="Y194" s="7" t="s">
        <v>44</v>
      </c>
      <c r="Z194" s="7"/>
      <c r="AA194" s="7"/>
    </row>
    <row r="195" spans="1:27" x14ac:dyDescent="0.25">
      <c r="A195" s="7"/>
      <c r="B195" s="7" t="s">
        <v>0</v>
      </c>
      <c r="C195" s="7" t="s">
        <v>18</v>
      </c>
      <c r="D195" s="7" t="s">
        <v>0</v>
      </c>
      <c r="E195" s="10">
        <v>89.4</v>
      </c>
      <c r="F195" s="14" t="s">
        <v>0</v>
      </c>
      <c r="G195" s="6"/>
      <c r="H195" s="7" t="s">
        <v>0</v>
      </c>
      <c r="I195" s="7"/>
      <c r="J195" s="7" t="s">
        <v>0</v>
      </c>
      <c r="K195" s="7"/>
      <c r="L195" s="7" t="s">
        <v>0</v>
      </c>
      <c r="M195" s="12"/>
      <c r="N195" s="7" t="s">
        <v>0</v>
      </c>
      <c r="O195" s="12"/>
      <c r="P195" s="7" t="s">
        <v>0</v>
      </c>
      <c r="Q195" s="7"/>
      <c r="R195" s="7" t="s">
        <v>0</v>
      </c>
      <c r="S195" s="7"/>
      <c r="T195" s="7" t="s">
        <v>0</v>
      </c>
      <c r="U195" s="7"/>
      <c r="V195" s="13" t="s">
        <v>1</v>
      </c>
      <c r="W195" s="7"/>
      <c r="X195" s="7"/>
      <c r="Y195" s="7"/>
    </row>
    <row r="196" spans="1:27" x14ac:dyDescent="0.25">
      <c r="A196" s="7"/>
      <c r="B196" s="7" t="s">
        <v>0</v>
      </c>
      <c r="C196" s="6" t="s">
        <v>13</v>
      </c>
      <c r="D196" s="7" t="s">
        <v>0</v>
      </c>
      <c r="E196" s="10">
        <v>0.28799999999999998</v>
      </c>
      <c r="F196" s="14" t="s">
        <v>0</v>
      </c>
      <c r="G196" s="6" t="s">
        <v>86</v>
      </c>
      <c r="H196" s="7" t="s">
        <v>0</v>
      </c>
      <c r="I196" s="6"/>
      <c r="J196" s="7" t="s">
        <v>0</v>
      </c>
      <c r="K196" s="6" t="s">
        <v>275</v>
      </c>
      <c r="L196" s="7" t="s">
        <v>0</v>
      </c>
      <c r="M196" s="12"/>
      <c r="N196" s="7" t="s">
        <v>0</v>
      </c>
      <c r="O196" s="12"/>
      <c r="P196" s="7" t="s">
        <v>0</v>
      </c>
      <c r="Q196" s="7"/>
      <c r="R196" s="7" t="s">
        <v>0</v>
      </c>
      <c r="S196" s="7"/>
      <c r="T196" s="7" t="s">
        <v>0</v>
      </c>
      <c r="U196" s="11"/>
      <c r="V196" s="13" t="s">
        <v>1</v>
      </c>
      <c r="W196" s="7" t="s">
        <v>2</v>
      </c>
      <c r="X196" s="11">
        <f>SUM(Q194,E196)</f>
        <v>100</v>
      </c>
      <c r="Y196" s="7"/>
    </row>
    <row r="197" spans="1:27" s="21" customFormat="1" x14ac:dyDescent="0.25">
      <c r="A197" s="21" t="s">
        <v>276</v>
      </c>
      <c r="B197" s="22" t="s">
        <v>0</v>
      </c>
      <c r="C197" s="21" t="s">
        <v>4</v>
      </c>
      <c r="D197" s="22" t="s">
        <v>0</v>
      </c>
      <c r="E197" s="23">
        <v>85.12</v>
      </c>
      <c r="F197" s="22" t="s">
        <v>0</v>
      </c>
      <c r="G197" s="21" t="s">
        <v>277</v>
      </c>
      <c r="H197" s="21" t="s">
        <v>0</v>
      </c>
      <c r="J197" s="21" t="s">
        <v>0</v>
      </c>
      <c r="L197" s="21" t="s">
        <v>0</v>
      </c>
      <c r="M197" s="24">
        <v>1.4738</v>
      </c>
      <c r="N197" s="25" t="s">
        <v>0</v>
      </c>
      <c r="O197" s="24">
        <v>0.47799999999999998</v>
      </c>
      <c r="P197" s="21" t="s">
        <v>0</v>
      </c>
      <c r="Q197" s="23">
        <v>93.24</v>
      </c>
      <c r="R197" s="21" t="s">
        <v>0</v>
      </c>
      <c r="S197" s="24"/>
      <c r="T197" s="21" t="s">
        <v>0</v>
      </c>
      <c r="U197" s="24"/>
      <c r="V197" s="26" t="s">
        <v>1</v>
      </c>
      <c r="Y197" s="21" t="s">
        <v>44</v>
      </c>
    </row>
    <row r="198" spans="1:27" s="7" customFormat="1" x14ac:dyDescent="0.25">
      <c r="B198" s="7" t="s">
        <v>0</v>
      </c>
      <c r="C198" s="7" t="s">
        <v>5</v>
      </c>
      <c r="D198" s="7" t="s">
        <v>0</v>
      </c>
      <c r="E198" s="10">
        <v>13.54</v>
      </c>
      <c r="F198" s="14" t="s">
        <v>0</v>
      </c>
      <c r="G198" s="6" t="s">
        <v>186</v>
      </c>
      <c r="H198" s="7" t="s">
        <v>0</v>
      </c>
      <c r="J198" s="7" t="s">
        <v>0</v>
      </c>
      <c r="K198" s="6" t="s">
        <v>278</v>
      </c>
      <c r="L198" s="7" t="s">
        <v>0</v>
      </c>
      <c r="M198" s="12"/>
      <c r="N198" s="7" t="s">
        <v>0</v>
      </c>
      <c r="O198" s="12"/>
      <c r="P198" s="7" t="s">
        <v>0</v>
      </c>
      <c r="R198" s="7" t="s">
        <v>0</v>
      </c>
      <c r="T198" s="7" t="s">
        <v>0</v>
      </c>
      <c r="U198" s="7">
        <v>5</v>
      </c>
      <c r="V198" s="13" t="s">
        <v>1</v>
      </c>
    </row>
    <row r="199" spans="1:27" s="7" customFormat="1" x14ac:dyDescent="0.25">
      <c r="B199" s="7" t="s">
        <v>0</v>
      </c>
      <c r="C199" s="6" t="s">
        <v>13</v>
      </c>
      <c r="D199" s="7" t="s">
        <v>0</v>
      </c>
      <c r="E199" s="10">
        <v>0.68799999999999994</v>
      </c>
      <c r="F199" s="14" t="s">
        <v>0</v>
      </c>
      <c r="G199" s="6" t="s">
        <v>192</v>
      </c>
      <c r="H199" s="7" t="s">
        <v>0</v>
      </c>
      <c r="J199" s="7" t="s">
        <v>0</v>
      </c>
      <c r="K199" s="6" t="s">
        <v>228</v>
      </c>
      <c r="L199" s="7" t="s">
        <v>0</v>
      </c>
      <c r="M199" s="12"/>
      <c r="N199" s="7" t="s">
        <v>0</v>
      </c>
      <c r="O199" s="12"/>
      <c r="P199" s="7" t="s">
        <v>0</v>
      </c>
      <c r="R199" s="7" t="s">
        <v>0</v>
      </c>
      <c r="S199" s="11">
        <f>SUM(E199:E200)</f>
        <v>1.337</v>
      </c>
      <c r="T199" s="7" t="s">
        <v>0</v>
      </c>
      <c r="U199" s="11"/>
      <c r="V199" s="13" t="s">
        <v>1</v>
      </c>
      <c r="W199" s="14"/>
    </row>
    <row r="200" spans="1:27" s="7" customFormat="1" x14ac:dyDescent="0.25">
      <c r="B200" s="7" t="s">
        <v>0</v>
      </c>
      <c r="C200" s="6" t="s">
        <v>51</v>
      </c>
      <c r="D200" s="7" t="s">
        <v>0</v>
      </c>
      <c r="E200" s="11">
        <v>0.64900000000000002</v>
      </c>
      <c r="F200" s="14" t="s">
        <v>0</v>
      </c>
      <c r="G200" s="6" t="s">
        <v>279</v>
      </c>
      <c r="H200" s="7" t="s">
        <v>0</v>
      </c>
      <c r="J200" s="7" t="s">
        <v>0</v>
      </c>
      <c r="K200" s="6" t="s">
        <v>280</v>
      </c>
      <c r="L200" s="7" t="s">
        <v>0</v>
      </c>
      <c r="M200" s="12"/>
      <c r="N200" s="7" t="s">
        <v>0</v>
      </c>
      <c r="O200" s="12"/>
      <c r="P200" s="7" t="s">
        <v>0</v>
      </c>
      <c r="R200" s="7" t="s">
        <v>0</v>
      </c>
      <c r="T200" s="7" t="s">
        <v>0</v>
      </c>
      <c r="U200" s="11"/>
      <c r="V200" s="13" t="s">
        <v>1</v>
      </c>
      <c r="W200" s="7" t="s">
        <v>2</v>
      </c>
      <c r="X200" s="11">
        <f>SUM(Q197,E199,E200,U198)</f>
        <v>99.576999999999998</v>
      </c>
    </row>
    <row r="201" spans="1:27" s="21" customFormat="1" x14ac:dyDescent="0.25">
      <c r="A201" s="45" t="s">
        <v>282</v>
      </c>
      <c r="B201" s="22" t="s">
        <v>0</v>
      </c>
      <c r="C201" s="21" t="s">
        <v>4</v>
      </c>
      <c r="D201" s="22" t="s">
        <v>0</v>
      </c>
      <c r="E201" s="23">
        <v>2.2799999999999998</v>
      </c>
      <c r="F201" s="22" t="s">
        <v>0</v>
      </c>
      <c r="G201" s="21" t="s">
        <v>286</v>
      </c>
      <c r="H201" s="21" t="s">
        <v>0</v>
      </c>
      <c r="J201" s="21" t="s">
        <v>0</v>
      </c>
      <c r="L201" s="21" t="s">
        <v>0</v>
      </c>
      <c r="M201" s="24">
        <v>2.3208000000000002</v>
      </c>
      <c r="N201" s="25" t="s">
        <v>0</v>
      </c>
      <c r="O201" s="24">
        <v>2.3208000000000002</v>
      </c>
      <c r="P201" s="21" t="s">
        <v>0</v>
      </c>
      <c r="Q201" s="23">
        <v>4.78</v>
      </c>
      <c r="R201" s="21" t="s">
        <v>0</v>
      </c>
      <c r="S201" s="24"/>
      <c r="T201" s="21" t="s">
        <v>0</v>
      </c>
      <c r="U201" s="24"/>
      <c r="V201" s="26" t="s">
        <v>1</v>
      </c>
      <c r="Y201" s="33" t="s">
        <v>283</v>
      </c>
    </row>
    <row r="202" spans="1:27" s="7" customFormat="1" x14ac:dyDescent="0.25">
      <c r="B202" s="7" t="s">
        <v>0</v>
      </c>
      <c r="C202" s="7" t="s">
        <v>18</v>
      </c>
      <c r="D202" s="7" t="s">
        <v>0</v>
      </c>
      <c r="E202" s="10">
        <v>0.05</v>
      </c>
      <c r="F202" s="14" t="s">
        <v>0</v>
      </c>
      <c r="G202" s="6"/>
      <c r="H202" s="7" t="s">
        <v>0</v>
      </c>
      <c r="J202" s="7" t="s">
        <v>0</v>
      </c>
      <c r="L202" s="7" t="s">
        <v>0</v>
      </c>
      <c r="M202" s="12"/>
      <c r="N202" s="7" t="s">
        <v>0</v>
      </c>
      <c r="O202" s="12"/>
      <c r="P202" s="7" t="s">
        <v>0</v>
      </c>
      <c r="R202" s="7" t="s">
        <v>0</v>
      </c>
      <c r="T202" s="7" t="s">
        <v>0</v>
      </c>
      <c r="V202" s="13" t="s">
        <v>1</v>
      </c>
    </row>
    <row r="203" spans="1:27" s="7" customFormat="1" x14ac:dyDescent="0.25">
      <c r="B203" s="7" t="s">
        <v>0</v>
      </c>
      <c r="C203" s="7" t="s">
        <v>5</v>
      </c>
      <c r="D203" s="7" t="s">
        <v>0</v>
      </c>
      <c r="E203" s="10">
        <v>13.53</v>
      </c>
      <c r="F203" s="14" t="s">
        <v>0</v>
      </c>
      <c r="G203" s="6" t="s">
        <v>36</v>
      </c>
      <c r="H203" s="7" t="s">
        <v>0</v>
      </c>
      <c r="J203" s="7" t="s">
        <v>0</v>
      </c>
      <c r="K203" s="6" t="s">
        <v>287</v>
      </c>
      <c r="L203" s="7" t="s">
        <v>0</v>
      </c>
      <c r="M203" s="12"/>
      <c r="N203" s="7" t="s">
        <v>0</v>
      </c>
      <c r="O203" s="12"/>
      <c r="P203" s="7" t="s">
        <v>0</v>
      </c>
      <c r="R203" s="7" t="s">
        <v>0</v>
      </c>
      <c r="T203" s="7" t="s">
        <v>0</v>
      </c>
      <c r="U203" s="7">
        <v>11</v>
      </c>
      <c r="V203" s="13" t="s">
        <v>1</v>
      </c>
    </row>
    <row r="204" spans="1:27" s="7" customFormat="1" x14ac:dyDescent="0.25">
      <c r="B204" s="7" t="s">
        <v>0</v>
      </c>
      <c r="C204" s="6" t="s">
        <v>13</v>
      </c>
      <c r="D204" s="7" t="s">
        <v>0</v>
      </c>
      <c r="E204" s="10">
        <v>35.1</v>
      </c>
      <c r="F204" s="14" t="s">
        <v>0</v>
      </c>
      <c r="G204" s="6" t="s">
        <v>288</v>
      </c>
      <c r="H204" s="7" t="s">
        <v>0</v>
      </c>
      <c r="J204" s="7" t="s">
        <v>0</v>
      </c>
      <c r="K204" s="6" t="s">
        <v>289</v>
      </c>
      <c r="L204" s="7" t="s">
        <v>0</v>
      </c>
      <c r="M204" s="12"/>
      <c r="N204" s="7" t="s">
        <v>0</v>
      </c>
      <c r="O204" s="12"/>
      <c r="P204" s="7" t="s">
        <v>0</v>
      </c>
      <c r="R204" s="7" t="s">
        <v>0</v>
      </c>
      <c r="S204" s="11">
        <f>SUM(E204)</f>
        <v>35.1</v>
      </c>
      <c r="T204" s="7" t="s">
        <v>0</v>
      </c>
      <c r="U204" s="11"/>
      <c r="V204" s="13" t="s">
        <v>1</v>
      </c>
      <c r="W204" s="14"/>
    </row>
    <row r="205" spans="1:27" s="7" customFormat="1" x14ac:dyDescent="0.25">
      <c r="B205" s="7" t="s">
        <v>0</v>
      </c>
      <c r="C205" s="6" t="s">
        <v>284</v>
      </c>
      <c r="D205" s="7" t="s">
        <v>0</v>
      </c>
      <c r="E205" s="11">
        <v>11.99</v>
      </c>
      <c r="F205" s="14" t="s">
        <v>0</v>
      </c>
      <c r="G205" s="6" t="s">
        <v>290</v>
      </c>
      <c r="H205" s="7" t="s">
        <v>0</v>
      </c>
      <c r="J205" s="7" t="s">
        <v>0</v>
      </c>
      <c r="K205" s="6" t="s">
        <v>291</v>
      </c>
      <c r="L205" s="7" t="s">
        <v>0</v>
      </c>
      <c r="M205" s="12"/>
      <c r="N205" s="7" t="s">
        <v>0</v>
      </c>
      <c r="O205" s="12"/>
      <c r="P205" s="7" t="s">
        <v>0</v>
      </c>
      <c r="R205" s="7" t="s">
        <v>0</v>
      </c>
      <c r="T205" s="7" t="s">
        <v>0</v>
      </c>
      <c r="U205" s="11"/>
      <c r="V205" s="13" t="s">
        <v>1</v>
      </c>
    </row>
    <row r="206" spans="1:27" x14ac:dyDescent="0.25">
      <c r="B206" s="7" t="s">
        <v>0</v>
      </c>
      <c r="C206" s="6" t="s">
        <v>285</v>
      </c>
      <c r="D206" s="7" t="s">
        <v>0</v>
      </c>
      <c r="E206" s="11">
        <v>27.7</v>
      </c>
      <c r="F206" s="14" t="s">
        <v>0</v>
      </c>
      <c r="G206" s="6" t="s">
        <v>292</v>
      </c>
      <c r="H206" s="7" t="s">
        <v>0</v>
      </c>
      <c r="I206" s="6" t="s">
        <v>293</v>
      </c>
      <c r="J206" s="7" t="s">
        <v>0</v>
      </c>
      <c r="K206" s="6" t="s">
        <v>294</v>
      </c>
      <c r="L206" s="7" t="s">
        <v>0</v>
      </c>
      <c r="M206" s="12"/>
      <c r="N206" s="7" t="s">
        <v>0</v>
      </c>
      <c r="O206" s="12"/>
      <c r="P206" s="7" t="s">
        <v>0</v>
      </c>
      <c r="Q206" s="7"/>
      <c r="R206" s="7" t="s">
        <v>0</v>
      </c>
      <c r="S206" s="7"/>
      <c r="T206" s="7" t="s">
        <v>0</v>
      </c>
      <c r="U206" s="11"/>
      <c r="V206" s="13" t="s">
        <v>1</v>
      </c>
    </row>
    <row r="207" spans="1:27" x14ac:dyDescent="0.25">
      <c r="B207" s="7" t="s">
        <v>0</v>
      </c>
      <c r="C207" s="6" t="s">
        <v>39</v>
      </c>
      <c r="D207" s="7" t="s">
        <v>0</v>
      </c>
      <c r="E207" s="11">
        <v>9.4</v>
      </c>
      <c r="F207" s="14" t="s">
        <v>0</v>
      </c>
      <c r="G207" s="6" t="s">
        <v>295</v>
      </c>
      <c r="H207" s="7" t="s">
        <v>0</v>
      </c>
      <c r="I207" s="7"/>
      <c r="J207" s="7" t="s">
        <v>0</v>
      </c>
      <c r="K207" s="6" t="s">
        <v>296</v>
      </c>
      <c r="L207" s="7" t="s">
        <v>0</v>
      </c>
      <c r="M207" s="12"/>
      <c r="N207" s="7" t="s">
        <v>0</v>
      </c>
      <c r="O207" s="12"/>
      <c r="P207" s="7" t="s">
        <v>0</v>
      </c>
      <c r="Q207" s="7"/>
      <c r="R207" s="7" t="s">
        <v>0</v>
      </c>
      <c r="S207" s="7"/>
      <c r="T207" s="7" t="s">
        <v>0</v>
      </c>
      <c r="U207" s="11"/>
      <c r="V207" s="13" t="s">
        <v>1</v>
      </c>
      <c r="W207" s="7" t="s">
        <v>2</v>
      </c>
      <c r="X207" s="11">
        <f>SUM(Q201,E204:E207,U203)</f>
        <v>99.970000000000013</v>
      </c>
    </row>
    <row r="208" spans="1:27" s="21" customFormat="1" x14ac:dyDescent="0.25">
      <c r="A208" s="21" t="s">
        <v>297</v>
      </c>
      <c r="B208" s="22" t="s">
        <v>0</v>
      </c>
      <c r="C208" s="21" t="s">
        <v>4</v>
      </c>
      <c r="D208" s="22" t="s">
        <v>0</v>
      </c>
      <c r="E208" s="23">
        <v>79.55</v>
      </c>
      <c r="F208" s="22" t="s">
        <v>0</v>
      </c>
      <c r="G208" s="21" t="s">
        <v>99</v>
      </c>
      <c r="H208" s="21" t="s">
        <v>0</v>
      </c>
      <c r="J208" s="21" t="s">
        <v>0</v>
      </c>
      <c r="L208" s="21" t="s">
        <v>0</v>
      </c>
      <c r="M208" s="24">
        <v>1.5993200000000001</v>
      </c>
      <c r="N208" s="25" t="s">
        <v>0</v>
      </c>
      <c r="O208" s="24">
        <v>0.32900000000000001</v>
      </c>
      <c r="P208" s="21" t="s">
        <v>0</v>
      </c>
      <c r="Q208" s="23">
        <v>86.1</v>
      </c>
      <c r="R208" s="21" t="s">
        <v>0</v>
      </c>
      <c r="S208" s="24"/>
      <c r="T208" s="21" t="s">
        <v>0</v>
      </c>
      <c r="U208" s="24"/>
      <c r="V208" s="26" t="s">
        <v>1</v>
      </c>
      <c r="Y208" s="41" t="s">
        <v>44</v>
      </c>
    </row>
    <row r="209" spans="1:25" s="7" customFormat="1" x14ac:dyDescent="0.25">
      <c r="B209" s="7" t="s">
        <v>0</v>
      </c>
      <c r="C209" s="7" t="s">
        <v>18</v>
      </c>
      <c r="D209" s="7" t="s">
        <v>0</v>
      </c>
      <c r="E209" s="10">
        <v>87.23</v>
      </c>
      <c r="F209" s="14" t="s">
        <v>0</v>
      </c>
      <c r="G209" s="6"/>
      <c r="H209" s="7" t="s">
        <v>0</v>
      </c>
      <c r="J209" s="7" t="s">
        <v>0</v>
      </c>
      <c r="L209" s="7" t="s">
        <v>0</v>
      </c>
      <c r="M209" s="12"/>
      <c r="N209" s="7" t="s">
        <v>0</v>
      </c>
      <c r="O209" s="12"/>
      <c r="P209" s="7" t="s">
        <v>0</v>
      </c>
      <c r="R209" s="7" t="s">
        <v>0</v>
      </c>
      <c r="T209" s="7" t="s">
        <v>0</v>
      </c>
      <c r="V209" s="13" t="s">
        <v>1</v>
      </c>
    </row>
    <row r="210" spans="1:25" s="7" customFormat="1" x14ac:dyDescent="0.25">
      <c r="B210" s="7" t="s">
        <v>0</v>
      </c>
      <c r="C210" s="7" t="s">
        <v>5</v>
      </c>
      <c r="D210" s="7" t="s">
        <v>0</v>
      </c>
      <c r="E210" s="10">
        <v>10.91</v>
      </c>
      <c r="F210" s="14" t="s">
        <v>0</v>
      </c>
      <c r="G210" s="6" t="s">
        <v>298</v>
      </c>
      <c r="H210" s="7" t="s">
        <v>0</v>
      </c>
      <c r="J210" s="7" t="s">
        <v>0</v>
      </c>
      <c r="K210" s="6" t="s">
        <v>299</v>
      </c>
      <c r="L210" s="7" t="s">
        <v>0</v>
      </c>
      <c r="M210" s="12"/>
      <c r="N210" s="7" t="s">
        <v>0</v>
      </c>
      <c r="O210" s="12"/>
      <c r="P210" s="7" t="s">
        <v>0</v>
      </c>
      <c r="R210" s="7" t="s">
        <v>0</v>
      </c>
      <c r="T210" s="7" t="s">
        <v>0</v>
      </c>
      <c r="U210" s="7">
        <v>4</v>
      </c>
      <c r="V210" s="13" t="s">
        <v>1</v>
      </c>
    </row>
    <row r="211" spans="1:25" s="7" customFormat="1" x14ac:dyDescent="0.25">
      <c r="B211" s="7" t="s">
        <v>0</v>
      </c>
      <c r="C211" s="6" t="s">
        <v>13</v>
      </c>
      <c r="D211" s="7" t="s">
        <v>0</v>
      </c>
      <c r="E211" s="10">
        <v>0.59</v>
      </c>
      <c r="F211" s="14" t="s">
        <v>0</v>
      </c>
      <c r="G211" s="6" t="s">
        <v>265</v>
      </c>
      <c r="H211" s="7" t="s">
        <v>0</v>
      </c>
      <c r="J211" s="7" t="s">
        <v>0</v>
      </c>
      <c r="K211" s="6" t="s">
        <v>300</v>
      </c>
      <c r="L211" s="7" t="s">
        <v>0</v>
      </c>
      <c r="M211" s="12"/>
      <c r="N211" s="7" t="s">
        <v>0</v>
      </c>
      <c r="O211" s="12"/>
      <c r="P211" s="7" t="s">
        <v>0</v>
      </c>
      <c r="R211" s="7" t="s">
        <v>0</v>
      </c>
      <c r="S211" s="11">
        <f>SUM(E211)</f>
        <v>0.59</v>
      </c>
      <c r="T211" s="7" t="s">
        <v>0</v>
      </c>
      <c r="U211" s="11"/>
      <c r="V211" s="13" t="s">
        <v>1</v>
      </c>
      <c r="W211" s="14"/>
    </row>
    <row r="212" spans="1:25" s="7" customFormat="1" x14ac:dyDescent="0.25">
      <c r="B212" s="7" t="s">
        <v>0</v>
      </c>
      <c r="C212" s="6" t="s">
        <v>360</v>
      </c>
      <c r="D212" s="7" t="s">
        <v>0</v>
      </c>
      <c r="E212" s="11">
        <v>5.83</v>
      </c>
      <c r="F212" s="14" t="s">
        <v>0</v>
      </c>
      <c r="G212" s="6" t="s">
        <v>301</v>
      </c>
      <c r="H212" s="7" t="s">
        <v>0</v>
      </c>
      <c r="I212" s="6" t="s">
        <v>302</v>
      </c>
      <c r="J212" s="7" t="s">
        <v>0</v>
      </c>
      <c r="K212" s="6" t="s">
        <v>303</v>
      </c>
      <c r="L212" s="7" t="s">
        <v>0</v>
      </c>
      <c r="M212" s="12"/>
      <c r="N212" s="7" t="s">
        <v>0</v>
      </c>
      <c r="O212" s="12"/>
      <c r="P212" s="7" t="s">
        <v>0</v>
      </c>
      <c r="R212" s="7" t="s">
        <v>0</v>
      </c>
      <c r="T212" s="7" t="s">
        <v>0</v>
      </c>
      <c r="U212" s="11"/>
      <c r="V212" s="13" t="s">
        <v>1</v>
      </c>
    </row>
    <row r="213" spans="1:25" x14ac:dyDescent="0.25">
      <c r="B213" s="7" t="s">
        <v>0</v>
      </c>
      <c r="C213" s="6" t="s">
        <v>39</v>
      </c>
      <c r="D213" s="7" t="s">
        <v>0</v>
      </c>
      <c r="E213" s="11">
        <v>3.12</v>
      </c>
      <c r="F213" s="14" t="s">
        <v>0</v>
      </c>
      <c r="G213" s="6" t="s">
        <v>304</v>
      </c>
      <c r="H213" s="7" t="s">
        <v>0</v>
      </c>
      <c r="I213" s="7"/>
      <c r="J213" s="7" t="s">
        <v>0</v>
      </c>
      <c r="K213" s="6" t="s">
        <v>305</v>
      </c>
      <c r="L213" s="7" t="s">
        <v>0</v>
      </c>
      <c r="M213" s="12"/>
      <c r="N213" s="7" t="s">
        <v>0</v>
      </c>
      <c r="O213" s="12"/>
      <c r="P213" s="7" t="s">
        <v>0</v>
      </c>
      <c r="Q213" s="7"/>
      <c r="R213" s="7" t="s">
        <v>0</v>
      </c>
      <c r="S213" s="7"/>
      <c r="T213" s="7" t="s">
        <v>0</v>
      </c>
      <c r="U213" s="11"/>
      <c r="V213" s="13" t="s">
        <v>1</v>
      </c>
      <c r="W213" s="7" t="s">
        <v>2</v>
      </c>
      <c r="X213" s="11">
        <f>SUM(Q208,E211:E213,U210)</f>
        <v>99.64</v>
      </c>
    </row>
    <row r="214" spans="1:25" s="21" customFormat="1" x14ac:dyDescent="0.25">
      <c r="A214" s="21" t="s">
        <v>306</v>
      </c>
      <c r="B214" s="22" t="s">
        <v>0</v>
      </c>
      <c r="C214" s="21" t="s">
        <v>4</v>
      </c>
      <c r="D214" s="22" t="s">
        <v>0</v>
      </c>
      <c r="E214" s="23">
        <v>80.900000000000006</v>
      </c>
      <c r="F214" s="22" t="s">
        <v>0</v>
      </c>
      <c r="G214" s="21" t="s">
        <v>307</v>
      </c>
      <c r="H214" s="21" t="s">
        <v>0</v>
      </c>
      <c r="J214" s="21" t="s">
        <v>0</v>
      </c>
      <c r="L214" s="21" t="s">
        <v>0</v>
      </c>
      <c r="M214" s="24">
        <v>1.2436</v>
      </c>
      <c r="N214" s="25" t="s">
        <v>0</v>
      </c>
      <c r="O214" s="24">
        <v>0.308</v>
      </c>
      <c r="P214" s="21" t="s">
        <v>0</v>
      </c>
      <c r="Q214" s="23">
        <v>97.95</v>
      </c>
      <c r="R214" s="21" t="s">
        <v>0</v>
      </c>
      <c r="S214" s="24"/>
      <c r="T214" s="21" t="s">
        <v>0</v>
      </c>
      <c r="U214" s="24"/>
      <c r="V214" s="26" t="s">
        <v>1</v>
      </c>
      <c r="Y214" s="21" t="s">
        <v>44</v>
      </c>
    </row>
    <row r="215" spans="1:25" s="16" customFormat="1" x14ac:dyDescent="0.25">
      <c r="B215" s="16" t="s">
        <v>0</v>
      </c>
      <c r="C215" s="16" t="s">
        <v>5</v>
      </c>
      <c r="D215" s="16" t="s">
        <v>0</v>
      </c>
      <c r="E215" s="16">
        <v>19.100000000000001</v>
      </c>
      <c r="F215" s="16" t="s">
        <v>0</v>
      </c>
      <c r="G215" s="16" t="s">
        <v>308</v>
      </c>
      <c r="H215" s="16" t="s">
        <v>0</v>
      </c>
      <c r="J215" s="16" t="s">
        <v>0</v>
      </c>
      <c r="K215" s="16" t="s">
        <v>309</v>
      </c>
      <c r="L215" s="16" t="s">
        <v>0</v>
      </c>
      <c r="M215" s="17"/>
      <c r="N215" s="16" t="s">
        <v>0</v>
      </c>
      <c r="O215" s="17"/>
      <c r="P215" s="16" t="s">
        <v>0</v>
      </c>
      <c r="Q215" s="18"/>
      <c r="R215" s="16" t="s">
        <v>0</v>
      </c>
      <c r="S215" s="18"/>
      <c r="T215" s="16" t="s">
        <v>0</v>
      </c>
      <c r="U215" s="18">
        <v>2</v>
      </c>
      <c r="V215" s="19" t="s">
        <v>1</v>
      </c>
      <c r="W215" s="7" t="s">
        <v>2</v>
      </c>
      <c r="X215" s="16">
        <f>SUM(Q214,U215)</f>
        <v>99.95</v>
      </c>
    </row>
    <row r="216" spans="1:25" s="7" customFormat="1" x14ac:dyDescent="0.25">
      <c r="A216" s="7" t="s">
        <v>310</v>
      </c>
      <c r="B216" s="7" t="s">
        <v>0</v>
      </c>
      <c r="C216" s="6" t="s">
        <v>4</v>
      </c>
      <c r="D216" s="7" t="s">
        <v>0</v>
      </c>
      <c r="E216" s="10">
        <v>85.27</v>
      </c>
      <c r="F216" s="14" t="s">
        <v>0</v>
      </c>
      <c r="G216" s="6" t="s">
        <v>311</v>
      </c>
      <c r="H216" s="7" t="s">
        <v>0</v>
      </c>
      <c r="J216" s="7" t="s">
        <v>0</v>
      </c>
      <c r="K216" s="6"/>
      <c r="L216" s="7" t="s">
        <v>0</v>
      </c>
      <c r="M216" s="12">
        <v>1.2986</v>
      </c>
      <c r="N216" s="7" t="s">
        <v>0</v>
      </c>
      <c r="O216" s="12">
        <v>0.32200000000000001</v>
      </c>
      <c r="P216" s="7" t="s">
        <v>0</v>
      </c>
      <c r="Q216" s="7">
        <v>98.9</v>
      </c>
      <c r="R216" s="7" t="s">
        <v>0</v>
      </c>
      <c r="S216" s="11"/>
      <c r="T216" s="7" t="s">
        <v>0</v>
      </c>
      <c r="U216" s="11"/>
      <c r="V216" s="13" t="s">
        <v>1</v>
      </c>
      <c r="W216" s="14"/>
      <c r="Y216" s="7" t="s">
        <v>44</v>
      </c>
    </row>
    <row r="217" spans="1:25" s="7" customFormat="1" x14ac:dyDescent="0.25">
      <c r="B217" s="7" t="s">
        <v>0</v>
      </c>
      <c r="C217" s="7" t="s">
        <v>18</v>
      </c>
      <c r="D217" s="7" t="s">
        <v>0</v>
      </c>
      <c r="E217" s="10">
        <v>97.69</v>
      </c>
      <c r="F217" s="14" t="s">
        <v>0</v>
      </c>
      <c r="G217" s="6"/>
      <c r="H217" s="7" t="s">
        <v>0</v>
      </c>
      <c r="J217" s="7" t="s">
        <v>0</v>
      </c>
      <c r="L217" s="7" t="s">
        <v>0</v>
      </c>
      <c r="M217" s="12"/>
      <c r="N217" s="7" t="s">
        <v>0</v>
      </c>
      <c r="O217" s="12"/>
      <c r="P217" s="7" t="s">
        <v>0</v>
      </c>
      <c r="R217" s="7" t="s">
        <v>0</v>
      </c>
      <c r="T217" s="7" t="s">
        <v>0</v>
      </c>
      <c r="V217" s="13" t="s">
        <v>1</v>
      </c>
    </row>
    <row r="218" spans="1:25" s="7" customFormat="1" x14ac:dyDescent="0.25">
      <c r="B218" s="7" t="s">
        <v>0</v>
      </c>
      <c r="C218" s="7" t="s">
        <v>5</v>
      </c>
      <c r="D218" s="7" t="s">
        <v>0</v>
      </c>
      <c r="E218" s="10">
        <v>14.73</v>
      </c>
      <c r="F218" s="14" t="s">
        <v>0</v>
      </c>
      <c r="G218" s="6" t="s">
        <v>312</v>
      </c>
      <c r="H218" s="7" t="s">
        <v>0</v>
      </c>
      <c r="J218" s="7" t="s">
        <v>0</v>
      </c>
      <c r="K218" s="6" t="s">
        <v>313</v>
      </c>
      <c r="L218" s="7" t="s">
        <v>0</v>
      </c>
      <c r="M218" s="12"/>
      <c r="N218" s="7" t="s">
        <v>0</v>
      </c>
      <c r="O218" s="12"/>
      <c r="P218" s="7" t="s">
        <v>0</v>
      </c>
      <c r="R218" s="7" t="s">
        <v>0</v>
      </c>
      <c r="T218" s="7" t="s">
        <v>0</v>
      </c>
      <c r="U218" s="7">
        <v>1</v>
      </c>
      <c r="V218" s="13" t="s">
        <v>1</v>
      </c>
      <c r="W218" s="7" t="s">
        <v>2</v>
      </c>
      <c r="X218" s="11">
        <f>SUM(Q216,U218)</f>
        <v>99.9</v>
      </c>
    </row>
    <row r="219" spans="1:25" s="21" customFormat="1" x14ac:dyDescent="0.25">
      <c r="A219" s="21" t="s">
        <v>314</v>
      </c>
      <c r="B219" s="22" t="s">
        <v>0</v>
      </c>
      <c r="C219" s="21" t="s">
        <v>4</v>
      </c>
      <c r="D219" s="22" t="s">
        <v>0</v>
      </c>
      <c r="E219" s="23">
        <v>91.03</v>
      </c>
      <c r="F219" s="22" t="s">
        <v>0</v>
      </c>
      <c r="G219" s="21" t="s">
        <v>317</v>
      </c>
      <c r="H219" s="21" t="s">
        <v>0</v>
      </c>
      <c r="J219" s="21" t="s">
        <v>0</v>
      </c>
      <c r="L219" s="21" t="s">
        <v>0</v>
      </c>
      <c r="M219" s="24">
        <v>1.6437999999999999</v>
      </c>
      <c r="N219" s="25" t="s">
        <v>0</v>
      </c>
      <c r="O219" s="24">
        <v>0.57199999999999995</v>
      </c>
      <c r="P219" s="21" t="s">
        <v>0</v>
      </c>
      <c r="Q219" s="23">
        <v>94.7</v>
      </c>
      <c r="R219" s="21" t="s">
        <v>0</v>
      </c>
      <c r="S219" s="24"/>
      <c r="T219" s="21" t="s">
        <v>0</v>
      </c>
      <c r="U219" s="24"/>
      <c r="V219" s="26" t="s">
        <v>1</v>
      </c>
      <c r="Y219" s="41" t="s">
        <v>315</v>
      </c>
    </row>
    <row r="220" spans="1:25" s="7" customFormat="1" x14ac:dyDescent="0.25">
      <c r="B220" s="7" t="s">
        <v>0</v>
      </c>
      <c r="C220" s="7" t="s">
        <v>18</v>
      </c>
      <c r="D220" s="7" t="s">
        <v>0</v>
      </c>
      <c r="E220" s="10">
        <v>92.26</v>
      </c>
      <c r="F220" s="14" t="s">
        <v>0</v>
      </c>
      <c r="G220" s="6"/>
      <c r="H220" s="7" t="s">
        <v>0</v>
      </c>
      <c r="J220" s="7" t="s">
        <v>0</v>
      </c>
      <c r="L220" s="7" t="s">
        <v>0</v>
      </c>
      <c r="M220" s="12"/>
      <c r="N220" s="7" t="s">
        <v>0</v>
      </c>
      <c r="O220" s="12"/>
      <c r="P220" s="7" t="s">
        <v>0</v>
      </c>
      <c r="R220" s="7" t="s">
        <v>0</v>
      </c>
      <c r="T220" s="7" t="s">
        <v>0</v>
      </c>
      <c r="V220" s="13" t="s">
        <v>1</v>
      </c>
    </row>
    <row r="221" spans="1:25" s="7" customFormat="1" x14ac:dyDescent="0.25">
      <c r="B221" s="7" t="s">
        <v>0</v>
      </c>
      <c r="C221" s="7" t="s">
        <v>5</v>
      </c>
      <c r="D221" s="7" t="s">
        <v>0</v>
      </c>
      <c r="E221" s="10">
        <v>6.11</v>
      </c>
      <c r="F221" s="14" t="s">
        <v>0</v>
      </c>
      <c r="G221" s="6" t="s">
        <v>318</v>
      </c>
      <c r="H221" s="7" t="s">
        <v>0</v>
      </c>
      <c r="J221" s="7" t="s">
        <v>0</v>
      </c>
      <c r="K221" s="6" t="s">
        <v>66</v>
      </c>
      <c r="L221" s="7" t="s">
        <v>0</v>
      </c>
      <c r="M221" s="12"/>
      <c r="N221" s="7" t="s">
        <v>0</v>
      </c>
      <c r="O221" s="12"/>
      <c r="P221" s="7" t="s">
        <v>0</v>
      </c>
      <c r="R221" s="7" t="s">
        <v>0</v>
      </c>
      <c r="T221" s="7" t="s">
        <v>0</v>
      </c>
      <c r="U221" s="7">
        <v>2</v>
      </c>
      <c r="V221" s="13" t="s">
        <v>1</v>
      </c>
    </row>
    <row r="222" spans="1:25" s="7" customFormat="1" x14ac:dyDescent="0.25">
      <c r="B222" s="7" t="s">
        <v>0</v>
      </c>
      <c r="C222" s="6" t="s">
        <v>13</v>
      </c>
      <c r="D222" s="7" t="s">
        <v>0</v>
      </c>
      <c r="E222" s="10">
        <v>0.36699999999999999</v>
      </c>
      <c r="F222" s="14" t="s">
        <v>0</v>
      </c>
      <c r="G222" s="6" t="s">
        <v>319</v>
      </c>
      <c r="H222" s="7" t="s">
        <v>0</v>
      </c>
      <c r="J222" s="7" t="s">
        <v>0</v>
      </c>
      <c r="K222" s="6" t="s">
        <v>320</v>
      </c>
      <c r="L222" s="7" t="s">
        <v>0</v>
      </c>
      <c r="M222" s="12"/>
      <c r="N222" s="7" t="s">
        <v>0</v>
      </c>
      <c r="O222" s="12"/>
      <c r="P222" s="7" t="s">
        <v>0</v>
      </c>
      <c r="R222" s="7" t="s">
        <v>0</v>
      </c>
      <c r="S222" s="11"/>
      <c r="T222" s="7" t="s">
        <v>0</v>
      </c>
      <c r="U222" s="11"/>
      <c r="V222" s="13" t="s">
        <v>1</v>
      </c>
      <c r="W222" s="14"/>
    </row>
    <row r="223" spans="1:25" s="7" customFormat="1" x14ac:dyDescent="0.25">
      <c r="B223" s="7" t="s">
        <v>0</v>
      </c>
      <c r="C223" s="6" t="s">
        <v>316</v>
      </c>
      <c r="D223" s="7" t="s">
        <v>0</v>
      </c>
      <c r="E223" s="11">
        <v>0.313</v>
      </c>
      <c r="F223" s="14" t="s">
        <v>0</v>
      </c>
      <c r="G223" s="6" t="s">
        <v>321</v>
      </c>
      <c r="H223" s="7" t="s">
        <v>0</v>
      </c>
      <c r="I223" s="6"/>
      <c r="J223" s="7" t="s">
        <v>0</v>
      </c>
      <c r="K223" s="6" t="s">
        <v>322</v>
      </c>
      <c r="L223" s="7" t="s">
        <v>0</v>
      </c>
      <c r="M223" s="12"/>
      <c r="N223" s="7" t="s">
        <v>0</v>
      </c>
      <c r="O223" s="12"/>
      <c r="P223" s="7" t="s">
        <v>0</v>
      </c>
      <c r="R223" s="7" t="s">
        <v>0</v>
      </c>
      <c r="T223" s="7" t="s">
        <v>0</v>
      </c>
      <c r="U223" s="11"/>
      <c r="V223" s="13" t="s">
        <v>1</v>
      </c>
    </row>
    <row r="224" spans="1:25" x14ac:dyDescent="0.25">
      <c r="B224" s="7" t="s">
        <v>0</v>
      </c>
      <c r="C224" s="6" t="s">
        <v>39</v>
      </c>
      <c r="D224" s="7" t="s">
        <v>0</v>
      </c>
      <c r="E224" s="11">
        <v>2.1800000000000002</v>
      </c>
      <c r="F224" s="14" t="s">
        <v>0</v>
      </c>
      <c r="G224" s="6" t="s">
        <v>323</v>
      </c>
      <c r="H224" s="7" t="s">
        <v>0</v>
      </c>
      <c r="I224" s="7"/>
      <c r="J224" s="7" t="s">
        <v>0</v>
      </c>
      <c r="K224" s="6" t="s">
        <v>324</v>
      </c>
      <c r="L224" s="7" t="s">
        <v>0</v>
      </c>
      <c r="M224" s="12"/>
      <c r="N224" s="7" t="s">
        <v>0</v>
      </c>
      <c r="O224" s="12"/>
      <c r="P224" s="7" t="s">
        <v>0</v>
      </c>
      <c r="Q224" s="7"/>
      <c r="R224" s="7" t="s">
        <v>0</v>
      </c>
      <c r="S224" s="7"/>
      <c r="T224" s="7" t="s">
        <v>0</v>
      </c>
      <c r="U224" s="11"/>
      <c r="V224" s="13" t="s">
        <v>1</v>
      </c>
      <c r="W224" s="7" t="s">
        <v>2</v>
      </c>
      <c r="X224" s="11">
        <f>SUM(Q219,E222:E224,U221)</f>
        <v>99.560000000000016</v>
      </c>
    </row>
    <row r="225" spans="1:25" s="21" customFormat="1" x14ac:dyDescent="0.25">
      <c r="A225" s="45" t="s">
        <v>325</v>
      </c>
      <c r="B225" s="22" t="s">
        <v>0</v>
      </c>
      <c r="C225" s="21" t="s">
        <v>4</v>
      </c>
      <c r="D225" s="22" t="s">
        <v>0</v>
      </c>
      <c r="E225" s="23">
        <v>81.52</v>
      </c>
      <c r="F225" s="22" t="s">
        <v>0</v>
      </c>
      <c r="G225" s="21" t="s">
        <v>327</v>
      </c>
      <c r="H225" s="21" t="s">
        <v>0</v>
      </c>
      <c r="J225" s="21" t="s">
        <v>0</v>
      </c>
      <c r="L225" s="21" t="s">
        <v>0</v>
      </c>
      <c r="M225" s="24">
        <v>2.262</v>
      </c>
      <c r="N225" s="25" t="s">
        <v>0</v>
      </c>
      <c r="O225" s="24">
        <v>0.52200000000000002</v>
      </c>
      <c r="P225" s="21" t="s">
        <v>0</v>
      </c>
      <c r="Q225" s="23">
        <v>91.68</v>
      </c>
      <c r="R225" s="21" t="s">
        <v>0</v>
      </c>
      <c r="S225" s="24"/>
      <c r="T225" s="21" t="s">
        <v>0</v>
      </c>
      <c r="U225" s="24"/>
      <c r="V225" s="26" t="s">
        <v>1</v>
      </c>
      <c r="Y225" s="33" t="s">
        <v>326</v>
      </c>
    </row>
    <row r="226" spans="1:25" s="7" customFormat="1" x14ac:dyDescent="0.25">
      <c r="B226" s="7" t="s">
        <v>0</v>
      </c>
      <c r="C226" s="7" t="s">
        <v>18</v>
      </c>
      <c r="D226" s="7" t="s">
        <v>0</v>
      </c>
      <c r="E226" s="10">
        <v>72.31</v>
      </c>
      <c r="F226" s="14" t="s">
        <v>0</v>
      </c>
      <c r="G226" s="6"/>
      <c r="H226" s="7" t="s">
        <v>0</v>
      </c>
      <c r="J226" s="7" t="s">
        <v>0</v>
      </c>
      <c r="L226" s="7" t="s">
        <v>0</v>
      </c>
      <c r="M226" s="12"/>
      <c r="N226" s="7" t="s">
        <v>0</v>
      </c>
      <c r="O226" s="12"/>
      <c r="P226" s="7" t="s">
        <v>0</v>
      </c>
      <c r="R226" s="7" t="s">
        <v>0</v>
      </c>
      <c r="T226" s="7" t="s">
        <v>0</v>
      </c>
      <c r="V226" s="13" t="s">
        <v>1</v>
      </c>
    </row>
    <row r="227" spans="1:25" s="7" customFormat="1" x14ac:dyDescent="0.25">
      <c r="B227" s="7" t="s">
        <v>0</v>
      </c>
      <c r="C227" s="7" t="s">
        <v>5</v>
      </c>
      <c r="D227" s="7" t="s">
        <v>0</v>
      </c>
      <c r="E227" s="10">
        <v>18.11</v>
      </c>
      <c r="F227" s="14" t="s">
        <v>0</v>
      </c>
      <c r="G227" s="6" t="s">
        <v>328</v>
      </c>
      <c r="H227" s="7" t="s">
        <v>0</v>
      </c>
      <c r="J227" s="7" t="s">
        <v>0</v>
      </c>
      <c r="K227" s="6" t="s">
        <v>329</v>
      </c>
      <c r="L227" s="7" t="s">
        <v>0</v>
      </c>
      <c r="M227" s="12"/>
      <c r="N227" s="7" t="s">
        <v>0</v>
      </c>
      <c r="O227" s="12"/>
      <c r="P227" s="7" t="s">
        <v>0</v>
      </c>
      <c r="R227" s="7" t="s">
        <v>0</v>
      </c>
      <c r="T227" s="7" t="s">
        <v>0</v>
      </c>
      <c r="U227" s="7">
        <v>8</v>
      </c>
      <c r="V227" s="13" t="s">
        <v>1</v>
      </c>
    </row>
    <row r="228" spans="1:25" s="7" customFormat="1" x14ac:dyDescent="0.25">
      <c r="B228" s="7" t="s">
        <v>0</v>
      </c>
      <c r="C228" s="6" t="s">
        <v>13</v>
      </c>
      <c r="D228" s="7" t="s">
        <v>0</v>
      </c>
      <c r="E228" s="11">
        <v>0.36899999999999999</v>
      </c>
      <c r="F228" s="14" t="s">
        <v>0</v>
      </c>
      <c r="G228" s="6" t="s">
        <v>244</v>
      </c>
      <c r="H228" s="7" t="s">
        <v>0</v>
      </c>
      <c r="J228" s="7" t="s">
        <v>0</v>
      </c>
      <c r="K228" s="6" t="s">
        <v>330</v>
      </c>
      <c r="L228" s="7" t="s">
        <v>0</v>
      </c>
      <c r="M228" s="12"/>
      <c r="N228" s="7" t="s">
        <v>0</v>
      </c>
      <c r="O228" s="12"/>
      <c r="P228" s="7" t="s">
        <v>0</v>
      </c>
      <c r="R228" s="7" t="s">
        <v>0</v>
      </c>
      <c r="S228" s="11">
        <f>E228</f>
        <v>0.36899999999999999</v>
      </c>
      <c r="T228" s="7" t="s">
        <v>0</v>
      </c>
      <c r="U228" s="11"/>
      <c r="V228" s="13" t="s">
        <v>1</v>
      </c>
      <c r="W228" s="7" t="s">
        <v>2</v>
      </c>
      <c r="X228" s="11">
        <f>SUM(Q225,E228,U227)</f>
        <v>100.04900000000001</v>
      </c>
    </row>
    <row r="229" spans="1:25" s="21" customFormat="1" x14ac:dyDescent="0.25">
      <c r="A229" s="21" t="s">
        <v>331</v>
      </c>
      <c r="B229" s="21" t="s">
        <v>0</v>
      </c>
      <c r="C229" s="32" t="s">
        <v>4</v>
      </c>
      <c r="D229" s="21" t="s">
        <v>0</v>
      </c>
      <c r="E229" s="31">
        <v>83.1</v>
      </c>
      <c r="F229" s="22" t="s">
        <v>0</v>
      </c>
      <c r="G229" s="32" t="s">
        <v>332</v>
      </c>
      <c r="H229" s="21" t="s">
        <v>0</v>
      </c>
      <c r="J229" s="21" t="s">
        <v>0</v>
      </c>
      <c r="K229" s="32"/>
      <c r="L229" s="21" t="s">
        <v>0</v>
      </c>
      <c r="M229" s="24">
        <v>1.3989</v>
      </c>
      <c r="N229" s="21" t="s">
        <v>0</v>
      </c>
      <c r="O229" s="24">
        <v>0.22</v>
      </c>
      <c r="P229" s="21" t="s">
        <v>0</v>
      </c>
      <c r="Q229" s="21">
        <v>98.17</v>
      </c>
      <c r="R229" s="21" t="s">
        <v>0</v>
      </c>
      <c r="S229" s="23"/>
      <c r="T229" s="21" t="s">
        <v>0</v>
      </c>
      <c r="U229" s="23"/>
      <c r="V229" s="26" t="s">
        <v>1</v>
      </c>
      <c r="W229" s="22"/>
      <c r="Y229" s="21" t="s">
        <v>44</v>
      </c>
    </row>
    <row r="230" spans="1:25" s="7" customFormat="1" x14ac:dyDescent="0.25">
      <c r="B230" s="7" t="s">
        <v>0</v>
      </c>
      <c r="C230" s="7" t="s">
        <v>18</v>
      </c>
      <c r="D230" s="7" t="s">
        <v>0</v>
      </c>
      <c r="E230" s="10">
        <v>95.36</v>
      </c>
      <c r="F230" s="14" t="s">
        <v>0</v>
      </c>
      <c r="G230" s="6"/>
      <c r="H230" s="7" t="s">
        <v>0</v>
      </c>
      <c r="J230" s="7" t="s">
        <v>0</v>
      </c>
      <c r="L230" s="7" t="s">
        <v>0</v>
      </c>
      <c r="M230" s="12"/>
      <c r="N230" s="7" t="s">
        <v>0</v>
      </c>
      <c r="O230" s="12"/>
      <c r="P230" s="7" t="s">
        <v>0</v>
      </c>
      <c r="R230" s="7" t="s">
        <v>0</v>
      </c>
      <c r="T230" s="7" t="s">
        <v>0</v>
      </c>
      <c r="V230" s="13" t="s">
        <v>1</v>
      </c>
    </row>
    <row r="231" spans="1:25" s="7" customFormat="1" x14ac:dyDescent="0.25">
      <c r="B231" s="7" t="s">
        <v>0</v>
      </c>
      <c r="C231" s="7" t="s">
        <v>5</v>
      </c>
      <c r="D231" s="7" t="s">
        <v>0</v>
      </c>
      <c r="E231" s="10">
        <v>16.899999999999999</v>
      </c>
      <c r="F231" s="14" t="s">
        <v>0</v>
      </c>
      <c r="G231" s="6" t="s">
        <v>333</v>
      </c>
      <c r="H231" s="7" t="s">
        <v>0</v>
      </c>
      <c r="J231" s="7" t="s">
        <v>0</v>
      </c>
      <c r="K231" s="6" t="s">
        <v>170</v>
      </c>
      <c r="L231" s="7" t="s">
        <v>0</v>
      </c>
      <c r="M231" s="12"/>
      <c r="N231" s="7" t="s">
        <v>0</v>
      </c>
      <c r="O231" s="12"/>
      <c r="P231" s="7" t="s">
        <v>0</v>
      </c>
      <c r="R231" s="7" t="s">
        <v>0</v>
      </c>
      <c r="T231" s="7" t="s">
        <v>0</v>
      </c>
      <c r="U231" s="7">
        <v>2</v>
      </c>
      <c r="V231" s="13" t="s">
        <v>1</v>
      </c>
      <c r="W231" s="7" t="s">
        <v>2</v>
      </c>
      <c r="X231" s="11">
        <f>SUM(Q229,U231)</f>
        <v>100.17</v>
      </c>
    </row>
    <row r="232" spans="1:25" s="21" customFormat="1" x14ac:dyDescent="0.25">
      <c r="A232" s="21" t="s">
        <v>334</v>
      </c>
      <c r="B232" s="22" t="s">
        <v>0</v>
      </c>
      <c r="C232" s="21" t="s">
        <v>4</v>
      </c>
      <c r="D232" s="22" t="s">
        <v>0</v>
      </c>
      <c r="E232" s="23">
        <v>76.5</v>
      </c>
      <c r="F232" s="22" t="s">
        <v>0</v>
      </c>
      <c r="G232" s="21" t="s">
        <v>336</v>
      </c>
      <c r="H232" s="21" t="s">
        <v>0</v>
      </c>
      <c r="J232" s="21" t="s">
        <v>0</v>
      </c>
      <c r="L232" s="21" t="s">
        <v>0</v>
      </c>
      <c r="M232" s="24">
        <v>1.3474999999999999</v>
      </c>
      <c r="N232" s="25" t="s">
        <v>0</v>
      </c>
      <c r="O232" s="24">
        <v>0.217</v>
      </c>
      <c r="P232" s="21" t="s">
        <v>0</v>
      </c>
      <c r="Q232" s="23">
        <v>96.54</v>
      </c>
      <c r="R232" s="21" t="s">
        <v>0</v>
      </c>
      <c r="S232" s="24"/>
      <c r="T232" s="21" t="s">
        <v>0</v>
      </c>
      <c r="U232" s="24"/>
      <c r="V232" s="26" t="s">
        <v>1</v>
      </c>
      <c r="Y232" s="41" t="s">
        <v>335</v>
      </c>
    </row>
    <row r="233" spans="1:25" s="7" customFormat="1" x14ac:dyDescent="0.25">
      <c r="B233" s="7" t="s">
        <v>0</v>
      </c>
      <c r="C233" s="7" t="s">
        <v>18</v>
      </c>
      <c r="D233" s="7" t="s">
        <v>0</v>
      </c>
      <c r="E233" s="10">
        <v>89.9</v>
      </c>
      <c r="F233" s="14" t="s">
        <v>0</v>
      </c>
      <c r="G233" s="6"/>
      <c r="H233" s="7" t="s">
        <v>0</v>
      </c>
      <c r="J233" s="7" t="s">
        <v>0</v>
      </c>
      <c r="L233" s="7" t="s">
        <v>0</v>
      </c>
      <c r="M233" s="12"/>
      <c r="N233" s="7" t="s">
        <v>0</v>
      </c>
      <c r="O233" s="12"/>
      <c r="P233" s="7" t="s">
        <v>0</v>
      </c>
      <c r="R233" s="7" t="s">
        <v>0</v>
      </c>
      <c r="T233" s="7" t="s">
        <v>0</v>
      </c>
      <c r="V233" s="13" t="s">
        <v>1</v>
      </c>
    </row>
    <row r="234" spans="1:25" s="7" customFormat="1" x14ac:dyDescent="0.25">
      <c r="B234" s="7" t="s">
        <v>0</v>
      </c>
      <c r="C234" s="7" t="s">
        <v>5</v>
      </c>
      <c r="D234" s="7" t="s">
        <v>0</v>
      </c>
      <c r="E234" s="10">
        <v>22.75</v>
      </c>
      <c r="F234" s="14" t="s">
        <v>0</v>
      </c>
      <c r="G234" s="6" t="s">
        <v>337</v>
      </c>
      <c r="H234" s="7" t="s">
        <v>0</v>
      </c>
      <c r="J234" s="7" t="s">
        <v>0</v>
      </c>
      <c r="K234" s="6" t="s">
        <v>338</v>
      </c>
      <c r="L234" s="7" t="s">
        <v>0</v>
      </c>
      <c r="M234" s="12"/>
      <c r="N234" s="7" t="s">
        <v>0</v>
      </c>
      <c r="O234" s="12"/>
      <c r="P234" s="7" t="s">
        <v>0</v>
      </c>
      <c r="R234" s="7" t="s">
        <v>0</v>
      </c>
      <c r="T234" s="7" t="s">
        <v>0</v>
      </c>
      <c r="U234" s="7">
        <v>3</v>
      </c>
      <c r="V234" s="13" t="s">
        <v>1</v>
      </c>
    </row>
    <row r="235" spans="1:25" s="7" customFormat="1" x14ac:dyDescent="0.25">
      <c r="B235" s="7" t="s">
        <v>0</v>
      </c>
      <c r="C235" s="6" t="s">
        <v>13</v>
      </c>
      <c r="D235" s="7" t="s">
        <v>0</v>
      </c>
      <c r="E235" s="10">
        <v>0.36199999999999999</v>
      </c>
      <c r="F235" s="14" t="s">
        <v>0</v>
      </c>
      <c r="G235" s="6" t="s">
        <v>61</v>
      </c>
      <c r="H235" s="7" t="s">
        <v>0</v>
      </c>
      <c r="J235" s="7" t="s">
        <v>0</v>
      </c>
      <c r="K235" s="6" t="s">
        <v>339</v>
      </c>
      <c r="L235" s="7" t="s">
        <v>0</v>
      </c>
      <c r="M235" s="12"/>
      <c r="N235" s="7" t="s">
        <v>0</v>
      </c>
      <c r="O235" s="12"/>
      <c r="P235" s="7" t="s">
        <v>0</v>
      </c>
      <c r="R235" s="7" t="s">
        <v>0</v>
      </c>
      <c r="S235" s="11">
        <f>SUM(E235:E236)</f>
        <v>0.752</v>
      </c>
      <c r="T235" s="7" t="s">
        <v>0</v>
      </c>
      <c r="U235" s="11"/>
      <c r="V235" s="13" t="s">
        <v>1</v>
      </c>
      <c r="W235" s="14"/>
    </row>
    <row r="236" spans="1:25" s="7" customFormat="1" x14ac:dyDescent="0.25">
      <c r="B236" s="7" t="s">
        <v>0</v>
      </c>
      <c r="C236" s="6" t="s">
        <v>51</v>
      </c>
      <c r="D236" s="7" t="s">
        <v>0</v>
      </c>
      <c r="E236" s="11">
        <v>0.39</v>
      </c>
      <c r="F236" s="14" t="s">
        <v>0</v>
      </c>
      <c r="G236" s="6" t="s">
        <v>265</v>
      </c>
      <c r="H236" s="7" t="s">
        <v>0</v>
      </c>
      <c r="J236" s="7" t="s">
        <v>0</v>
      </c>
      <c r="K236" s="6" t="s">
        <v>385</v>
      </c>
      <c r="L236" s="7" t="s">
        <v>0</v>
      </c>
      <c r="M236" s="12"/>
      <c r="N236" s="7" t="s">
        <v>0</v>
      </c>
      <c r="O236" s="12"/>
      <c r="P236" s="7" t="s">
        <v>0</v>
      </c>
      <c r="R236" s="7" t="s">
        <v>0</v>
      </c>
      <c r="T236" s="7" t="s">
        <v>0</v>
      </c>
      <c r="U236" s="11"/>
      <c r="V236" s="13" t="s">
        <v>1</v>
      </c>
      <c r="W236" s="7" t="s">
        <v>2</v>
      </c>
      <c r="X236" s="11">
        <f>SUM(Q232,E235,E236,U234)</f>
        <v>100.292</v>
      </c>
    </row>
    <row r="237" spans="1:25" s="21" customFormat="1" x14ac:dyDescent="0.25">
      <c r="A237" s="21" t="s">
        <v>340</v>
      </c>
      <c r="B237" s="22" t="s">
        <v>0</v>
      </c>
      <c r="C237" s="21" t="s">
        <v>4</v>
      </c>
      <c r="D237" s="22" t="s">
        <v>0</v>
      </c>
      <c r="E237" s="23">
        <v>74.87</v>
      </c>
      <c r="F237" s="22" t="s">
        <v>0</v>
      </c>
      <c r="G237" s="21" t="s">
        <v>342</v>
      </c>
      <c r="H237" s="21" t="s">
        <v>0</v>
      </c>
      <c r="J237" s="21" t="s">
        <v>0</v>
      </c>
      <c r="L237" s="21" t="s">
        <v>0</v>
      </c>
      <c r="M237" s="24">
        <v>1.399</v>
      </c>
      <c r="N237" s="25" t="s">
        <v>0</v>
      </c>
      <c r="O237" s="24">
        <v>0.24299999999999999</v>
      </c>
      <c r="P237" s="21" t="s">
        <v>0</v>
      </c>
      <c r="Q237" s="23">
        <v>96.28</v>
      </c>
      <c r="R237" s="21" t="s">
        <v>0</v>
      </c>
      <c r="S237" s="24"/>
      <c r="T237" s="21" t="s">
        <v>0</v>
      </c>
      <c r="U237" s="24"/>
      <c r="V237" s="26" t="s">
        <v>1</v>
      </c>
      <c r="Y237" s="21" t="s">
        <v>44</v>
      </c>
    </row>
    <row r="238" spans="1:25" s="7" customFormat="1" x14ac:dyDescent="0.25">
      <c r="B238" s="7" t="s">
        <v>0</v>
      </c>
      <c r="C238" s="7" t="s">
        <v>5</v>
      </c>
      <c r="D238" s="7" t="s">
        <v>0</v>
      </c>
      <c r="E238" s="10">
        <v>24.66</v>
      </c>
      <c r="F238" s="14" t="s">
        <v>0</v>
      </c>
      <c r="G238" s="6" t="s">
        <v>343</v>
      </c>
      <c r="H238" s="7" t="s">
        <v>0</v>
      </c>
      <c r="J238" s="7" t="s">
        <v>0</v>
      </c>
      <c r="K238" s="6" t="s">
        <v>100</v>
      </c>
      <c r="L238" s="7" t="s">
        <v>0</v>
      </c>
      <c r="M238" s="12"/>
      <c r="N238" s="7" t="s">
        <v>0</v>
      </c>
      <c r="O238" s="12"/>
      <c r="P238" s="7" t="s">
        <v>0</v>
      </c>
      <c r="R238" s="7" t="s">
        <v>0</v>
      </c>
      <c r="T238" s="7" t="s">
        <v>0</v>
      </c>
      <c r="U238" s="7">
        <v>3</v>
      </c>
      <c r="V238" s="13" t="s">
        <v>1</v>
      </c>
    </row>
    <row r="239" spans="1:25" s="7" customFormat="1" x14ac:dyDescent="0.25">
      <c r="B239" s="7" t="s">
        <v>0</v>
      </c>
      <c r="C239" s="6" t="s">
        <v>13</v>
      </c>
      <c r="D239" s="7" t="s">
        <v>0</v>
      </c>
      <c r="E239" s="11">
        <v>0.46700000000000003</v>
      </c>
      <c r="F239" s="14" t="s">
        <v>0</v>
      </c>
      <c r="G239" s="6" t="s">
        <v>344</v>
      </c>
      <c r="H239" s="7" t="s">
        <v>0</v>
      </c>
      <c r="J239" s="7" t="s">
        <v>0</v>
      </c>
      <c r="K239" s="6" t="s">
        <v>345</v>
      </c>
      <c r="L239" s="7" t="s">
        <v>0</v>
      </c>
      <c r="M239" s="12"/>
      <c r="N239" s="7" t="s">
        <v>0</v>
      </c>
      <c r="O239" s="12"/>
      <c r="P239" s="7" t="s">
        <v>0</v>
      </c>
      <c r="R239" s="7" t="s">
        <v>0</v>
      </c>
      <c r="S239" s="11">
        <f>E239</f>
        <v>0.46700000000000003</v>
      </c>
      <c r="T239" s="7" t="s">
        <v>0</v>
      </c>
      <c r="U239" s="11"/>
      <c r="V239" s="13" t="s">
        <v>1</v>
      </c>
      <c r="W239" s="7" t="s">
        <v>2</v>
      </c>
      <c r="X239" s="11">
        <f>SUM(Q237,E239,U238)</f>
        <v>99.747</v>
      </c>
    </row>
    <row r="240" spans="1:25" s="21" customFormat="1" x14ac:dyDescent="0.25">
      <c r="A240" s="21" t="s">
        <v>341</v>
      </c>
      <c r="B240" s="22" t="s">
        <v>0</v>
      </c>
      <c r="C240" s="21" t="s">
        <v>4</v>
      </c>
      <c r="D240" s="22" t="s">
        <v>0</v>
      </c>
      <c r="E240" s="23">
        <v>69.040000000000006</v>
      </c>
      <c r="F240" s="22" t="s">
        <v>0</v>
      </c>
      <c r="G240" s="21" t="s">
        <v>346</v>
      </c>
      <c r="H240" s="21" t="s">
        <v>0</v>
      </c>
      <c r="J240" s="21" t="s">
        <v>0</v>
      </c>
      <c r="L240" s="21" t="s">
        <v>0</v>
      </c>
      <c r="M240" s="24">
        <v>1.7835000000000001</v>
      </c>
      <c r="N240" s="25" t="s">
        <v>0</v>
      </c>
      <c r="O240" s="24">
        <v>0.432</v>
      </c>
      <c r="P240" s="21" t="s">
        <v>0</v>
      </c>
      <c r="Q240" s="23">
        <v>90.99</v>
      </c>
      <c r="R240" s="21" t="s">
        <v>0</v>
      </c>
      <c r="S240" s="24"/>
      <c r="T240" s="21" t="s">
        <v>0</v>
      </c>
      <c r="U240" s="24"/>
      <c r="V240" s="26" t="s">
        <v>1</v>
      </c>
      <c r="Y240" s="21" t="s">
        <v>44</v>
      </c>
    </row>
    <row r="241" spans="1:28" s="7" customFormat="1" x14ac:dyDescent="0.25">
      <c r="B241" s="7" t="s">
        <v>0</v>
      </c>
      <c r="C241" s="7" t="s">
        <v>5</v>
      </c>
      <c r="D241" s="7" t="s">
        <v>0</v>
      </c>
      <c r="E241" s="10">
        <v>28.13</v>
      </c>
      <c r="F241" s="14" t="s">
        <v>0</v>
      </c>
      <c r="G241" s="6" t="s">
        <v>347</v>
      </c>
      <c r="H241" s="7" t="s">
        <v>0</v>
      </c>
      <c r="J241" s="7" t="s">
        <v>0</v>
      </c>
      <c r="K241" s="6" t="s">
        <v>348</v>
      </c>
      <c r="L241" s="7" t="s">
        <v>0</v>
      </c>
      <c r="M241" s="12"/>
      <c r="N241" s="7" t="s">
        <v>0</v>
      </c>
      <c r="O241" s="12"/>
      <c r="P241" s="7" t="s">
        <v>0</v>
      </c>
      <c r="R241" s="7" t="s">
        <v>0</v>
      </c>
      <c r="T241" s="7" t="s">
        <v>0</v>
      </c>
      <c r="U241" s="7">
        <v>6</v>
      </c>
      <c r="V241" s="13" t="s">
        <v>1</v>
      </c>
      <c r="AB241" t="s">
        <v>382</v>
      </c>
    </row>
    <row r="242" spans="1:28" s="7" customFormat="1" x14ac:dyDescent="0.25">
      <c r="B242" s="7" t="s">
        <v>0</v>
      </c>
      <c r="C242" s="6" t="s">
        <v>13</v>
      </c>
      <c r="D242" s="7" t="s">
        <v>0</v>
      </c>
      <c r="E242" s="10">
        <v>1.7370000000000001</v>
      </c>
      <c r="F242" s="14" t="s">
        <v>0</v>
      </c>
      <c r="G242" s="6" t="s">
        <v>192</v>
      </c>
      <c r="H242" s="7" t="s">
        <v>0</v>
      </c>
      <c r="J242" s="7" t="s">
        <v>0</v>
      </c>
      <c r="K242" s="6" t="s">
        <v>349</v>
      </c>
      <c r="L242" s="7" t="s">
        <v>0</v>
      </c>
      <c r="M242" s="12"/>
      <c r="N242" s="7" t="s">
        <v>0</v>
      </c>
      <c r="O242" s="12"/>
      <c r="P242" s="7" t="s">
        <v>0</v>
      </c>
      <c r="R242" s="7" t="s">
        <v>0</v>
      </c>
      <c r="S242" s="11">
        <f>SUM(E242:E243)</f>
        <v>2.8370000000000002</v>
      </c>
      <c r="T242" s="7" t="s">
        <v>0</v>
      </c>
      <c r="U242" s="11"/>
      <c r="V242" s="13" t="s">
        <v>1</v>
      </c>
      <c r="W242" s="14"/>
      <c r="AB242" s="11">
        <f>AVERAGE(E195,E209,E217,E220,E230,E233)</f>
        <v>91.973333333333343</v>
      </c>
    </row>
    <row r="243" spans="1:28" ht="15.75" thickBot="1" x14ac:dyDescent="0.3">
      <c r="A243" s="34"/>
      <c r="B243" s="34" t="s">
        <v>0</v>
      </c>
      <c r="C243" s="35" t="s">
        <v>247</v>
      </c>
      <c r="D243" s="34" t="s">
        <v>0</v>
      </c>
      <c r="E243" s="36">
        <v>1.1000000000000001</v>
      </c>
      <c r="F243" s="37" t="s">
        <v>0</v>
      </c>
      <c r="G243" s="35" t="s">
        <v>227</v>
      </c>
      <c r="H243" s="34" t="s">
        <v>0</v>
      </c>
      <c r="I243" s="35"/>
      <c r="J243" s="34" t="s">
        <v>0</v>
      </c>
      <c r="K243" s="35" t="s">
        <v>350</v>
      </c>
      <c r="L243" s="34" t="s">
        <v>0</v>
      </c>
      <c r="M243" s="38"/>
      <c r="N243" s="34" t="s">
        <v>0</v>
      </c>
      <c r="O243" s="38"/>
      <c r="P243" s="34" t="s">
        <v>0</v>
      </c>
      <c r="Q243" s="34"/>
      <c r="R243" s="34" t="s">
        <v>0</v>
      </c>
      <c r="S243" s="34"/>
      <c r="T243" s="34" t="s">
        <v>0</v>
      </c>
      <c r="U243" s="34"/>
      <c r="V243" s="40" t="s">
        <v>1</v>
      </c>
      <c r="W243" s="34" t="s">
        <v>2</v>
      </c>
      <c r="X243" s="39">
        <f>SUM(Q240,E242,E243,U241)</f>
        <v>99.826999999999984</v>
      </c>
      <c r="Y243" s="34"/>
      <c r="Z243" s="34"/>
      <c r="AA243" s="34"/>
    </row>
    <row r="244" spans="1:28" s="21" customFormat="1" x14ac:dyDescent="0.25">
      <c r="A244" s="21" t="s">
        <v>351</v>
      </c>
      <c r="B244" s="22" t="s">
        <v>0</v>
      </c>
      <c r="C244" s="21" t="s">
        <v>4</v>
      </c>
      <c r="D244" s="22" t="s">
        <v>0</v>
      </c>
      <c r="E244" s="23">
        <v>10.39</v>
      </c>
      <c r="F244" s="22" t="s">
        <v>0</v>
      </c>
      <c r="G244" s="21" t="s">
        <v>396</v>
      </c>
      <c r="H244" s="21" t="s">
        <v>0</v>
      </c>
      <c r="J244" s="21" t="s">
        <v>0</v>
      </c>
      <c r="L244" s="21" t="s">
        <v>0</v>
      </c>
      <c r="M244" s="24">
        <v>5.9724899999999996</v>
      </c>
      <c r="N244" s="25" t="s">
        <v>0</v>
      </c>
      <c r="O244" s="24">
        <v>6.58</v>
      </c>
      <c r="P244" s="21" t="s">
        <v>0</v>
      </c>
      <c r="Q244" s="23">
        <v>51.46</v>
      </c>
      <c r="R244" s="21" t="s">
        <v>0</v>
      </c>
      <c r="S244" s="24"/>
      <c r="T244" s="21" t="s">
        <v>0</v>
      </c>
      <c r="U244" s="24"/>
      <c r="V244" s="26" t="s">
        <v>1</v>
      </c>
      <c r="Y244" s="41" t="s">
        <v>44</v>
      </c>
    </row>
    <row r="245" spans="1:28" s="7" customFormat="1" x14ac:dyDescent="0.25">
      <c r="B245" s="7" t="s">
        <v>0</v>
      </c>
      <c r="C245" s="7" t="s">
        <v>18</v>
      </c>
      <c r="D245" s="7" t="s">
        <v>0</v>
      </c>
      <c r="E245" s="10">
        <v>3.5000000000000001E-3</v>
      </c>
      <c r="F245" s="14" t="s">
        <v>0</v>
      </c>
      <c r="G245" s="6"/>
      <c r="H245" s="7" t="s">
        <v>0</v>
      </c>
      <c r="J245" s="7" t="s">
        <v>0</v>
      </c>
      <c r="L245" s="7" t="s">
        <v>0</v>
      </c>
      <c r="M245" s="12"/>
      <c r="N245" s="7" t="s">
        <v>0</v>
      </c>
      <c r="O245" s="12"/>
      <c r="P245" s="7" t="s">
        <v>0</v>
      </c>
      <c r="R245" s="7" t="s">
        <v>0</v>
      </c>
      <c r="T245" s="7" t="s">
        <v>0</v>
      </c>
      <c r="V245" s="13" t="s">
        <v>1</v>
      </c>
    </row>
    <row r="246" spans="1:28" s="7" customFormat="1" x14ac:dyDescent="0.25">
      <c r="B246" s="7" t="s">
        <v>0</v>
      </c>
      <c r="C246" s="7" t="s">
        <v>5</v>
      </c>
      <c r="D246" s="7" t="s">
        <v>0</v>
      </c>
      <c r="E246" s="10">
        <v>70.989999999999995</v>
      </c>
      <c r="F246" s="14" t="s">
        <v>0</v>
      </c>
      <c r="G246" s="6" t="s">
        <v>397</v>
      </c>
      <c r="H246" s="7" t="s">
        <v>0</v>
      </c>
      <c r="J246" s="7" t="s">
        <v>0</v>
      </c>
      <c r="K246" s="6" t="s">
        <v>398</v>
      </c>
      <c r="L246" s="7" t="s">
        <v>0</v>
      </c>
      <c r="M246" s="12"/>
      <c r="N246" s="7" t="s">
        <v>0</v>
      </c>
      <c r="O246" s="12"/>
      <c r="P246" s="7" t="s">
        <v>0</v>
      </c>
      <c r="R246" s="7" t="s">
        <v>0</v>
      </c>
      <c r="T246" s="7" t="s">
        <v>0</v>
      </c>
      <c r="U246" s="7">
        <v>30</v>
      </c>
      <c r="V246" s="13" t="s">
        <v>1</v>
      </c>
    </row>
    <row r="247" spans="1:28" s="7" customFormat="1" x14ac:dyDescent="0.25">
      <c r="B247" s="7" t="s">
        <v>0</v>
      </c>
      <c r="C247" s="6" t="s">
        <v>13</v>
      </c>
      <c r="D247" s="7" t="s">
        <v>0</v>
      </c>
      <c r="E247" s="10">
        <v>6.04</v>
      </c>
      <c r="F247" s="14" t="s">
        <v>0</v>
      </c>
      <c r="G247" s="6" t="s">
        <v>399</v>
      </c>
      <c r="H247" s="7" t="s">
        <v>0</v>
      </c>
      <c r="J247" s="7" t="s">
        <v>0</v>
      </c>
      <c r="K247" s="6" t="s">
        <v>358</v>
      </c>
      <c r="L247" s="7" t="s">
        <v>0</v>
      </c>
      <c r="M247" s="12"/>
      <c r="N247" s="7" t="s">
        <v>0</v>
      </c>
      <c r="O247" s="12"/>
      <c r="P247" s="7" t="s">
        <v>0</v>
      </c>
      <c r="R247" s="7" t="s">
        <v>0</v>
      </c>
      <c r="S247" s="11">
        <f>E247</f>
        <v>6.04</v>
      </c>
      <c r="T247" s="7" t="s">
        <v>0</v>
      </c>
      <c r="U247" s="11"/>
      <c r="V247" s="13" t="s">
        <v>1</v>
      </c>
      <c r="W247" s="14"/>
    </row>
    <row r="248" spans="1:28" s="7" customFormat="1" x14ac:dyDescent="0.25">
      <c r="B248" s="7" t="s">
        <v>0</v>
      </c>
      <c r="C248" s="6" t="s">
        <v>352</v>
      </c>
      <c r="D248" s="7" t="s">
        <v>0</v>
      </c>
      <c r="E248" s="11">
        <v>12.59</v>
      </c>
      <c r="F248" s="14" t="s">
        <v>0</v>
      </c>
      <c r="G248" s="6" t="s">
        <v>400</v>
      </c>
      <c r="H248" s="7" t="s">
        <v>0</v>
      </c>
      <c r="J248" s="7" t="s">
        <v>0</v>
      </c>
      <c r="K248" s="6" t="s">
        <v>403</v>
      </c>
      <c r="L248" s="7" t="s">
        <v>0</v>
      </c>
      <c r="M248" s="12"/>
      <c r="N248" s="7" t="s">
        <v>0</v>
      </c>
      <c r="O248" s="12"/>
      <c r="P248" s="7" t="s">
        <v>0</v>
      </c>
      <c r="R248" s="7" t="s">
        <v>0</v>
      </c>
      <c r="T248" s="7" t="s">
        <v>0</v>
      </c>
      <c r="U248" s="11"/>
      <c r="V248" s="13" t="s">
        <v>1</v>
      </c>
      <c r="W248" s="7" t="s">
        <v>2</v>
      </c>
      <c r="X248" s="11">
        <f>SUM(Q244,E247,E248,U246)</f>
        <v>100.09</v>
      </c>
    </row>
    <row r="249" spans="1:28" s="21" customFormat="1" x14ac:dyDescent="0.25">
      <c r="A249" s="21" t="s">
        <v>353</v>
      </c>
      <c r="B249" s="22" t="s">
        <v>0</v>
      </c>
      <c r="C249" s="21" t="s">
        <v>4</v>
      </c>
      <c r="D249" s="22" t="s">
        <v>0</v>
      </c>
      <c r="E249" s="23">
        <v>16.739999999999998</v>
      </c>
      <c r="F249" s="22" t="s">
        <v>0</v>
      </c>
      <c r="G249" s="21" t="s">
        <v>396</v>
      </c>
      <c r="H249" s="21" t="s">
        <v>0</v>
      </c>
      <c r="J249" s="21" t="s">
        <v>0</v>
      </c>
      <c r="L249" s="21" t="s">
        <v>0</v>
      </c>
      <c r="M249" s="24">
        <v>5.51</v>
      </c>
      <c r="N249" s="25" t="s">
        <v>0</v>
      </c>
      <c r="O249" s="24">
        <v>4.74</v>
      </c>
      <c r="P249" s="21" t="s">
        <v>0</v>
      </c>
      <c r="Q249" s="23">
        <v>53.13</v>
      </c>
      <c r="R249" s="21" t="s">
        <v>0</v>
      </c>
      <c r="S249" s="24"/>
      <c r="T249" s="21" t="s">
        <v>0</v>
      </c>
      <c r="U249" s="24"/>
      <c r="V249" s="26" t="s">
        <v>1</v>
      </c>
      <c r="Y249" s="41" t="s">
        <v>44</v>
      </c>
    </row>
    <row r="250" spans="1:28" s="7" customFormat="1" x14ac:dyDescent="0.25">
      <c r="B250" s="7" t="s">
        <v>0</v>
      </c>
      <c r="C250" s="7" t="s">
        <v>5</v>
      </c>
      <c r="D250" s="7" t="s">
        <v>0</v>
      </c>
      <c r="E250" s="10">
        <v>65.87</v>
      </c>
      <c r="F250" s="14" t="s">
        <v>0</v>
      </c>
      <c r="G250" s="6" t="s">
        <v>356</v>
      </c>
      <c r="H250" s="7" t="s">
        <v>0</v>
      </c>
      <c r="J250" s="7" t="s">
        <v>0</v>
      </c>
      <c r="K250" s="6" t="s">
        <v>404</v>
      </c>
      <c r="L250" s="7" t="s">
        <v>0</v>
      </c>
      <c r="M250" s="12"/>
      <c r="N250" s="7" t="s">
        <v>0</v>
      </c>
      <c r="O250" s="12"/>
      <c r="P250" s="7" t="s">
        <v>0</v>
      </c>
      <c r="R250" s="7" t="s">
        <v>0</v>
      </c>
      <c r="T250" s="7" t="s">
        <v>0</v>
      </c>
      <c r="U250" s="7">
        <v>29</v>
      </c>
      <c r="V250" s="13" t="s">
        <v>1</v>
      </c>
    </row>
    <row r="251" spans="1:28" s="7" customFormat="1" x14ac:dyDescent="0.25">
      <c r="B251" s="7" t="s">
        <v>0</v>
      </c>
      <c r="C251" s="6" t="s">
        <v>13</v>
      </c>
      <c r="D251" s="7" t="s">
        <v>0</v>
      </c>
      <c r="E251" s="10">
        <v>12.22</v>
      </c>
      <c r="F251" s="14" t="s">
        <v>0</v>
      </c>
      <c r="G251" s="6" t="s">
        <v>405</v>
      </c>
      <c r="H251" s="7" t="s">
        <v>0</v>
      </c>
      <c r="J251" s="7" t="s">
        <v>0</v>
      </c>
      <c r="K251" s="6" t="s">
        <v>358</v>
      </c>
      <c r="L251" s="7" t="s">
        <v>0</v>
      </c>
      <c r="M251" s="12"/>
      <c r="N251" s="7" t="s">
        <v>0</v>
      </c>
      <c r="O251" s="12"/>
      <c r="P251" s="7" t="s">
        <v>0</v>
      </c>
      <c r="R251" s="7" t="s">
        <v>0</v>
      </c>
      <c r="S251" s="11">
        <f>E251</f>
        <v>12.22</v>
      </c>
      <c r="T251" s="7" t="s">
        <v>0</v>
      </c>
      <c r="U251" s="11"/>
      <c r="V251" s="13" t="s">
        <v>1</v>
      </c>
      <c r="X251" s="11"/>
    </row>
    <row r="252" spans="1:28" x14ac:dyDescent="0.25">
      <c r="B252" s="7" t="s">
        <v>0</v>
      </c>
      <c r="C252" s="6" t="s">
        <v>352</v>
      </c>
      <c r="D252" s="7" t="s">
        <v>0</v>
      </c>
      <c r="E252" s="11">
        <v>5.17</v>
      </c>
      <c r="F252" s="14" t="s">
        <v>0</v>
      </c>
      <c r="G252" s="6" t="s">
        <v>401</v>
      </c>
      <c r="H252" s="7" t="s">
        <v>0</v>
      </c>
      <c r="I252" s="7"/>
      <c r="J252" s="7" t="s">
        <v>0</v>
      </c>
      <c r="K252" s="6" t="s">
        <v>402</v>
      </c>
      <c r="L252" s="7" t="s">
        <v>0</v>
      </c>
      <c r="M252" s="12"/>
      <c r="N252" s="7" t="s">
        <v>0</v>
      </c>
      <c r="O252" s="12"/>
      <c r="P252" s="7" t="s">
        <v>0</v>
      </c>
      <c r="Q252" s="7"/>
      <c r="R252" s="7" t="s">
        <v>0</v>
      </c>
      <c r="S252" s="7"/>
      <c r="T252" s="7" t="s">
        <v>0</v>
      </c>
      <c r="U252" s="11"/>
      <c r="V252" s="13" t="s">
        <v>1</v>
      </c>
      <c r="W252" s="7" t="s">
        <v>2</v>
      </c>
      <c r="X252" s="11">
        <f>SUM(Q249,E251,E252,U250)</f>
        <v>99.52000000000001</v>
      </c>
    </row>
  </sheetData>
  <hyperlinks>
    <hyperlink ref="V3" r:id="rId1"/>
    <hyperlink ref="V4" r:id="rId2"/>
    <hyperlink ref="V9:V11" r:id="rId3" display="\\"/>
    <hyperlink ref="V10" r:id="rId4"/>
    <hyperlink ref="V7" r:id="rId5"/>
    <hyperlink ref="V57" r:id="rId6"/>
    <hyperlink ref="V58" r:id="rId7"/>
    <hyperlink ref="V59:V62" r:id="rId8" display="\\"/>
    <hyperlink ref="V12:V14" r:id="rId9" display="\\"/>
    <hyperlink ref="V13" r:id="rId10"/>
    <hyperlink ref="V15:V16" r:id="rId11" display="\\"/>
    <hyperlink ref="V17:V19" r:id="rId12" display="\\"/>
    <hyperlink ref="V18" r:id="rId13"/>
    <hyperlink ref="V20:V21" r:id="rId14" display="\\"/>
    <hyperlink ref="V22" r:id="rId15"/>
    <hyperlink ref="V23:V25" r:id="rId16" display="\\"/>
    <hyperlink ref="V26" r:id="rId17"/>
    <hyperlink ref="V24" r:id="rId18"/>
    <hyperlink ref="V27:V29" r:id="rId19" display="\\"/>
    <hyperlink ref="V28" r:id="rId20"/>
    <hyperlink ref="V30:V31" r:id="rId21" display="\\"/>
    <hyperlink ref="V31" r:id="rId22"/>
    <hyperlink ref="V32:V34" r:id="rId23" display="\\"/>
    <hyperlink ref="V33" r:id="rId24"/>
    <hyperlink ref="V35:V37" r:id="rId25" display="\\"/>
    <hyperlink ref="V36" r:id="rId26"/>
    <hyperlink ref="V38:V40" r:id="rId27" display="\\"/>
    <hyperlink ref="V39" r:id="rId28"/>
    <hyperlink ref="V41:V43" r:id="rId29" display="\\"/>
    <hyperlink ref="V42" r:id="rId30"/>
    <hyperlink ref="V44:V46" r:id="rId31" display="\\"/>
    <hyperlink ref="V47" r:id="rId32"/>
    <hyperlink ref="V45" r:id="rId33"/>
    <hyperlink ref="V48:V50" r:id="rId34" display="\\"/>
    <hyperlink ref="V49" r:id="rId35"/>
    <hyperlink ref="V60:V62" r:id="rId36" display="\\"/>
    <hyperlink ref="V63" r:id="rId37"/>
    <hyperlink ref="V61" r:id="rId38"/>
    <hyperlink ref="V64:V66" r:id="rId39" display="\\"/>
    <hyperlink ref="V67" r:id="rId40"/>
    <hyperlink ref="V65" r:id="rId41"/>
    <hyperlink ref="V68:V69" r:id="rId42" display="\\"/>
    <hyperlink ref="V70" r:id="rId43"/>
    <hyperlink ref="V71:V73" r:id="rId44" display="\\"/>
    <hyperlink ref="V74" r:id="rId45"/>
    <hyperlink ref="V72" r:id="rId46"/>
    <hyperlink ref="V75:V77" r:id="rId47" display="\\"/>
    <hyperlink ref="V78" r:id="rId48"/>
    <hyperlink ref="V76" r:id="rId49"/>
    <hyperlink ref="V79:V80" r:id="rId50" display="\\"/>
    <hyperlink ref="V81" r:id="rId51"/>
    <hyperlink ref="V80" r:id="rId52"/>
    <hyperlink ref="V82:V84" r:id="rId53" display="\\"/>
    <hyperlink ref="V83" r:id="rId54"/>
    <hyperlink ref="V85:V86" r:id="rId55" display="\\"/>
    <hyperlink ref="V87" r:id="rId56"/>
    <hyperlink ref="V86" r:id="rId57"/>
    <hyperlink ref="V88:V90" r:id="rId58" display="\\"/>
    <hyperlink ref="V91" r:id="rId59"/>
    <hyperlink ref="V89" r:id="rId60"/>
    <hyperlink ref="V92:V93" r:id="rId61" display="\\"/>
    <hyperlink ref="V94" r:id="rId62"/>
    <hyperlink ref="V93" r:id="rId63"/>
    <hyperlink ref="V95:V97" r:id="rId64" display="\\"/>
    <hyperlink ref="V98" r:id="rId65"/>
    <hyperlink ref="V96" r:id="rId66"/>
    <hyperlink ref="V99:V100" r:id="rId67" display="\\"/>
    <hyperlink ref="V101" r:id="rId68"/>
    <hyperlink ref="V102:V103" r:id="rId69" display="\\"/>
    <hyperlink ref="V104" r:id="rId70"/>
    <hyperlink ref="V105:V107" r:id="rId71" display="\\"/>
    <hyperlink ref="V108" r:id="rId72"/>
    <hyperlink ref="V106" r:id="rId73"/>
    <hyperlink ref="V109:V111" r:id="rId74" display="\\"/>
    <hyperlink ref="V112" r:id="rId75"/>
    <hyperlink ref="V110" r:id="rId76"/>
    <hyperlink ref="V113:V115" r:id="rId77" display="\\"/>
    <hyperlink ref="V114" r:id="rId78"/>
    <hyperlink ref="V116:V118" r:id="rId79" display="\\"/>
    <hyperlink ref="V119" r:id="rId80"/>
    <hyperlink ref="V117" r:id="rId81"/>
    <hyperlink ref="V120:V122" r:id="rId82" display="\\"/>
    <hyperlink ref="V121" r:id="rId83"/>
    <hyperlink ref="V127" r:id="rId84"/>
    <hyperlink ref="V128" r:id="rId85"/>
    <hyperlink ref="V129:V132" r:id="rId86" display="\\"/>
    <hyperlink ref="V130:V132" r:id="rId87" display="\\"/>
    <hyperlink ref="V131" r:id="rId88"/>
    <hyperlink ref="V133:V135" r:id="rId89" display="\\"/>
    <hyperlink ref="V134" r:id="rId90"/>
    <hyperlink ref="V136:V138" r:id="rId91" display="\\"/>
    <hyperlink ref="V137" r:id="rId92"/>
    <hyperlink ref="V139:V141" r:id="rId93" display="\\"/>
    <hyperlink ref="V140" r:id="rId94"/>
    <hyperlink ref="V142:V143" r:id="rId95" display="\\"/>
    <hyperlink ref="V144:V146" r:id="rId96" display="\\"/>
    <hyperlink ref="V147" r:id="rId97"/>
    <hyperlink ref="V145" r:id="rId98"/>
    <hyperlink ref="V148:V150" r:id="rId99" display="\\"/>
    <hyperlink ref="V151" r:id="rId100"/>
    <hyperlink ref="V149" r:id="rId101"/>
    <hyperlink ref="V152:V154" r:id="rId102" display="\\"/>
    <hyperlink ref="V155" r:id="rId103"/>
    <hyperlink ref="V153" r:id="rId104"/>
    <hyperlink ref="V156:V158" r:id="rId105" display="\\"/>
    <hyperlink ref="V159" r:id="rId106"/>
    <hyperlink ref="V157" r:id="rId107"/>
    <hyperlink ref="V160:V162" r:id="rId108" display="\\"/>
    <hyperlink ref="V161" r:id="rId109"/>
    <hyperlink ref="V162" r:id="rId110"/>
    <hyperlink ref="V163" r:id="rId111"/>
    <hyperlink ref="V164" r:id="rId112"/>
    <hyperlink ref="V165" r:id="rId113"/>
    <hyperlink ref="V166:V168" r:id="rId114" display="\\"/>
    <hyperlink ref="V167" r:id="rId115"/>
    <hyperlink ref="V169:V170" r:id="rId116" display="\\"/>
    <hyperlink ref="V171:V173" r:id="rId117" display="\\"/>
    <hyperlink ref="V172" r:id="rId118"/>
    <hyperlink ref="V174:V176" r:id="rId119" display="\\"/>
    <hyperlink ref="V177" r:id="rId120"/>
    <hyperlink ref="V175" r:id="rId121"/>
    <hyperlink ref="V178:V180" r:id="rId122" display="\\"/>
    <hyperlink ref="V179" r:id="rId123"/>
    <hyperlink ref="V181:V182" r:id="rId124" display="\\"/>
    <hyperlink ref="V183:V185" r:id="rId125" display="\\"/>
    <hyperlink ref="V184" r:id="rId126"/>
    <hyperlink ref="V186:V187" r:id="rId127" display="\\"/>
    <hyperlink ref="V188:V189" r:id="rId128" display="\\"/>
    <hyperlink ref="V189" r:id="rId129"/>
    <hyperlink ref="V190" r:id="rId130"/>
    <hyperlink ref="V191" r:id="rId131"/>
    <hyperlink ref="V193" r:id="rId132"/>
    <hyperlink ref="V192" r:id="rId133"/>
    <hyperlink ref="V194:V195" r:id="rId134" display="\\"/>
    <hyperlink ref="V196" r:id="rId135"/>
    <hyperlink ref="V195" r:id="rId136"/>
    <hyperlink ref="V197:V198" r:id="rId137" display="\\"/>
    <hyperlink ref="V199:V200" r:id="rId138" display="\\"/>
    <hyperlink ref="V201:V203" r:id="rId139" display="\\"/>
    <hyperlink ref="V202" r:id="rId140"/>
    <hyperlink ref="V204:V205" r:id="rId141" display="\\"/>
    <hyperlink ref="V206" r:id="rId142"/>
    <hyperlink ref="V207" r:id="rId143"/>
    <hyperlink ref="V208:V210" r:id="rId144" display="\\"/>
    <hyperlink ref="V209" r:id="rId145"/>
    <hyperlink ref="V211:V212" r:id="rId146" display="\\"/>
    <hyperlink ref="V213" r:id="rId147"/>
    <hyperlink ref="V214:V215" r:id="rId148" display="\\"/>
    <hyperlink ref="V216:V218" r:id="rId149" display="\\"/>
    <hyperlink ref="V217" r:id="rId150"/>
    <hyperlink ref="V219:V221" r:id="rId151" display="\\"/>
    <hyperlink ref="V220" r:id="rId152"/>
    <hyperlink ref="V222:V223" r:id="rId153" display="\\"/>
    <hyperlink ref="V224" r:id="rId154"/>
    <hyperlink ref="V225:V227" r:id="rId155" display="\\"/>
    <hyperlink ref="V226" r:id="rId156"/>
    <hyperlink ref="V228" r:id="rId157"/>
    <hyperlink ref="V229:V231" r:id="rId158" display="\\"/>
    <hyperlink ref="V230" r:id="rId159"/>
    <hyperlink ref="V232:V234" r:id="rId160" display="\\"/>
    <hyperlink ref="V233" r:id="rId161"/>
    <hyperlink ref="V235:V236" r:id="rId162" display="\\"/>
    <hyperlink ref="V237:V238" r:id="rId163" display="\\"/>
    <hyperlink ref="V239" r:id="rId164"/>
    <hyperlink ref="V240:V241" r:id="rId165" display="\\"/>
    <hyperlink ref="V242:V243" r:id="rId166" display="\\"/>
    <hyperlink ref="V244:V246" r:id="rId167" display="\\"/>
    <hyperlink ref="V245" r:id="rId168"/>
    <hyperlink ref="V247:V248" r:id="rId169" display="\\"/>
    <hyperlink ref="V249:V250" r:id="rId170" display="\\"/>
    <hyperlink ref="V251" r:id="rId171"/>
    <hyperlink ref="V252" r:id="rId172"/>
  </hyperlinks>
  <pageMargins left="0.7" right="0.7" top="0.78740157499999996" bottom="0.78740157499999996" header="0.3" footer="0.3"/>
  <pageSetup paperSize="9" orientation="portrait" horizontalDpi="4294967293" verticalDpi="0" r:id="rId17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5"/>
  <sheetViews>
    <sheetView zoomScale="70" zoomScaleNormal="70" workbookViewId="0">
      <pane ySplit="5" topLeftCell="A30" activePane="bottomLeft" state="frozen"/>
      <selection pane="bottomLeft" activeCell="A50" sqref="A50:G55"/>
    </sheetView>
  </sheetViews>
  <sheetFormatPr baseColWidth="10" defaultRowHeight="15" x14ac:dyDescent="0.25"/>
  <cols>
    <col min="1" max="1" width="42" bestFit="1" customWidth="1"/>
    <col min="2" max="2" width="2.42578125" bestFit="1" customWidth="1"/>
    <col min="3" max="3" width="21.85546875" customWidth="1"/>
    <col min="4" max="4" width="2.42578125" bestFit="1" customWidth="1"/>
    <col min="5" max="5" width="29.140625" customWidth="1"/>
    <col min="6" max="6" width="2.42578125" bestFit="1" customWidth="1"/>
    <col min="7" max="7" width="47.140625" bestFit="1" customWidth="1"/>
    <col min="8" max="8" width="2.85546875" customWidth="1"/>
    <col min="9" max="9" width="26.85546875" bestFit="1" customWidth="1"/>
    <col min="10" max="10" width="2.85546875" customWidth="1"/>
    <col min="11" max="11" width="23.42578125" customWidth="1"/>
    <col min="12" max="12" width="2.42578125" bestFit="1" customWidth="1"/>
    <col min="13" max="13" width="32.140625" style="3" bestFit="1" customWidth="1"/>
    <col min="14" max="14" width="2.7109375" bestFit="1" customWidth="1"/>
    <col min="15" max="15" width="15.85546875" style="3" bestFit="1" customWidth="1"/>
    <col min="16" max="16" width="2.85546875" bestFit="1" customWidth="1"/>
    <col min="17" max="17" width="47.140625" bestFit="1" customWidth="1"/>
    <col min="18" max="18" width="3.140625" customWidth="1"/>
    <col min="19" max="19" width="29.140625" style="8" bestFit="1" customWidth="1"/>
    <col min="20" max="20" width="2.85546875" bestFit="1" customWidth="1"/>
    <col min="21" max="21" width="16.7109375" bestFit="1" customWidth="1"/>
    <col min="22" max="22" width="2.42578125" bestFit="1" customWidth="1"/>
    <col min="23" max="23" width="20.5703125" style="8" customWidth="1"/>
  </cols>
  <sheetData>
    <row r="1" spans="1:25" s="28" customFormat="1" x14ac:dyDescent="0.25">
      <c r="A1" s="27" t="s">
        <v>24</v>
      </c>
      <c r="M1" s="29"/>
      <c r="O1" s="29"/>
      <c r="S1" s="30"/>
      <c r="W1" s="30"/>
      <c r="X1" s="28" t="s">
        <v>38</v>
      </c>
      <c r="Y1" s="28" t="s">
        <v>32</v>
      </c>
    </row>
    <row r="3" spans="1:25" x14ac:dyDescent="0.25">
      <c r="A3" s="1" t="s">
        <v>7</v>
      </c>
      <c r="B3" s="1" t="s">
        <v>0</v>
      </c>
      <c r="C3" s="1" t="s">
        <v>8</v>
      </c>
      <c r="D3" s="1" t="s">
        <v>0</v>
      </c>
      <c r="E3" s="1" t="s">
        <v>9</v>
      </c>
      <c r="F3" s="1" t="s">
        <v>0</v>
      </c>
      <c r="G3" s="4" t="s">
        <v>15</v>
      </c>
      <c r="H3" s="4"/>
      <c r="I3" s="4"/>
      <c r="J3" s="4"/>
      <c r="K3" s="4"/>
      <c r="L3" s="1" t="s">
        <v>0</v>
      </c>
      <c r="M3" s="5" t="s">
        <v>6</v>
      </c>
      <c r="N3" s="4" t="s">
        <v>0</v>
      </c>
      <c r="O3" s="5" t="s">
        <v>3</v>
      </c>
      <c r="P3" s="1" t="s">
        <v>0</v>
      </c>
      <c r="Q3" s="9" t="s">
        <v>17</v>
      </c>
      <c r="S3" s="9"/>
      <c r="U3" s="9"/>
      <c r="V3" s="2" t="s">
        <v>1</v>
      </c>
      <c r="W3"/>
    </row>
    <row r="4" spans="1:25" s="7" customFormat="1" x14ac:dyDescent="0.25">
      <c r="B4" s="7" t="s">
        <v>0</v>
      </c>
      <c r="D4" s="7" t="s">
        <v>0</v>
      </c>
      <c r="E4" s="7" t="s">
        <v>30</v>
      </c>
      <c r="F4" s="7" t="s">
        <v>0</v>
      </c>
      <c r="G4" s="15" t="s">
        <v>16</v>
      </c>
      <c r="L4" s="7" t="s">
        <v>0</v>
      </c>
      <c r="M4" s="12"/>
      <c r="N4" s="7" t="s">
        <v>0</v>
      </c>
      <c r="O4" s="12"/>
      <c r="P4" s="7" t="s">
        <v>0</v>
      </c>
      <c r="Q4" s="11" t="s">
        <v>31</v>
      </c>
      <c r="S4" s="11"/>
      <c r="U4" s="11"/>
      <c r="V4" s="13" t="s">
        <v>1</v>
      </c>
      <c r="W4" s="14"/>
    </row>
    <row r="5" spans="1:25" s="16" customFormat="1" x14ac:dyDescent="0.25">
      <c r="B5" s="16" t="s">
        <v>0</v>
      </c>
      <c r="D5" s="16" t="s">
        <v>0</v>
      </c>
      <c r="F5" s="16" t="s">
        <v>0</v>
      </c>
      <c r="G5" s="16" t="s">
        <v>10</v>
      </c>
      <c r="H5" s="16" t="s">
        <v>0</v>
      </c>
      <c r="I5" s="16" t="s">
        <v>14</v>
      </c>
      <c r="J5" s="16" t="s">
        <v>0</v>
      </c>
      <c r="K5" s="16" t="s">
        <v>11</v>
      </c>
      <c r="L5" s="16" t="s">
        <v>0</v>
      </c>
      <c r="M5" s="17"/>
      <c r="N5" s="16" t="s">
        <v>0</v>
      </c>
      <c r="O5" s="17"/>
      <c r="P5" s="16" t="s">
        <v>0</v>
      </c>
      <c r="Q5" s="18" t="s">
        <v>359</v>
      </c>
      <c r="R5" s="16" t="s">
        <v>0</v>
      </c>
      <c r="S5" s="18" t="s">
        <v>25</v>
      </c>
      <c r="T5" s="16" t="s">
        <v>0</v>
      </c>
      <c r="U5" s="18" t="s">
        <v>12</v>
      </c>
      <c r="V5" s="19" t="s">
        <v>1</v>
      </c>
      <c r="W5" s="20" t="s">
        <v>2</v>
      </c>
    </row>
    <row r="6" spans="1:25" s="7" customFormat="1" x14ac:dyDescent="0.25">
      <c r="A6" s="7" t="s">
        <v>19</v>
      </c>
      <c r="B6" s="14" t="s">
        <v>0</v>
      </c>
      <c r="C6" s="7" t="s">
        <v>4</v>
      </c>
      <c r="D6" s="14" t="s">
        <v>0</v>
      </c>
      <c r="E6" s="11">
        <v>73.900000000000006</v>
      </c>
      <c r="F6" s="14" t="s">
        <v>0</v>
      </c>
      <c r="G6" s="7">
        <v>0.54081999999999997</v>
      </c>
      <c r="H6" s="7" t="s">
        <v>0</v>
      </c>
      <c r="J6" s="7" t="s">
        <v>0</v>
      </c>
      <c r="L6" s="7" t="s">
        <v>0</v>
      </c>
      <c r="M6" s="12">
        <v>1.1761999999999999</v>
      </c>
      <c r="N6" s="15" t="s">
        <v>0</v>
      </c>
      <c r="O6" s="12">
        <v>1.84</v>
      </c>
      <c r="P6" s="7" t="s">
        <v>0</v>
      </c>
      <c r="Q6" s="11">
        <v>74</v>
      </c>
      <c r="R6" s="7" t="s">
        <v>0</v>
      </c>
      <c r="S6" s="12"/>
      <c r="T6" s="7" t="s">
        <v>0</v>
      </c>
      <c r="U6" s="12"/>
      <c r="V6" s="13" t="s">
        <v>1</v>
      </c>
      <c r="Y6" s="7" t="s">
        <v>44</v>
      </c>
    </row>
    <row r="7" spans="1:25" s="21" customFormat="1" x14ac:dyDescent="0.25">
      <c r="A7" s="21" t="s">
        <v>26</v>
      </c>
      <c r="B7" s="22" t="s">
        <v>0</v>
      </c>
      <c r="C7" s="21" t="s">
        <v>4</v>
      </c>
      <c r="D7" s="22" t="s">
        <v>0</v>
      </c>
      <c r="E7" s="23">
        <v>96.92</v>
      </c>
      <c r="F7" s="22" t="s">
        <v>0</v>
      </c>
      <c r="G7" s="21">
        <v>0.54078700000000002</v>
      </c>
      <c r="H7" s="21" t="s">
        <v>0</v>
      </c>
      <c r="J7" s="21" t="s">
        <v>0</v>
      </c>
      <c r="L7" s="21" t="s">
        <v>0</v>
      </c>
      <c r="M7" s="24">
        <v>1.5193000000000001</v>
      </c>
      <c r="N7" s="25" t="s">
        <v>0</v>
      </c>
      <c r="O7" s="24">
        <v>0.91100000000000003</v>
      </c>
      <c r="P7" s="21" t="s">
        <v>0</v>
      </c>
      <c r="Q7" s="23">
        <v>98</v>
      </c>
      <c r="R7" s="21" t="s">
        <v>0</v>
      </c>
      <c r="S7" s="24"/>
      <c r="T7" s="21" t="s">
        <v>0</v>
      </c>
      <c r="U7" s="24"/>
      <c r="V7" s="26" t="s">
        <v>1</v>
      </c>
      <c r="Y7" s="21" t="s">
        <v>44</v>
      </c>
    </row>
    <row r="8" spans="1:25" s="21" customFormat="1" x14ac:dyDescent="0.25">
      <c r="A8" s="45" t="s">
        <v>33</v>
      </c>
      <c r="B8" s="22" t="s">
        <v>0</v>
      </c>
      <c r="C8" s="21" t="s">
        <v>4</v>
      </c>
      <c r="D8" s="22" t="s">
        <v>0</v>
      </c>
      <c r="E8" s="23">
        <v>45.4</v>
      </c>
      <c r="F8" s="22" t="s">
        <v>0</v>
      </c>
      <c r="G8" s="21">
        <v>0.54086000000000001</v>
      </c>
      <c r="H8" s="21" t="s">
        <v>0</v>
      </c>
      <c r="J8" s="21" t="s">
        <v>0</v>
      </c>
      <c r="L8" s="21" t="s">
        <v>0</v>
      </c>
      <c r="M8" s="24">
        <v>3.2134999999999998</v>
      </c>
      <c r="N8" s="25" t="s">
        <v>0</v>
      </c>
      <c r="O8" s="24">
        <v>1.98</v>
      </c>
      <c r="P8" s="21" t="s">
        <v>0</v>
      </c>
      <c r="Q8" s="23">
        <v>79.78</v>
      </c>
      <c r="R8" s="21" t="s">
        <v>0</v>
      </c>
      <c r="S8" s="24"/>
      <c r="T8" s="21" t="s">
        <v>0</v>
      </c>
      <c r="U8" s="24"/>
      <c r="V8" s="26" t="s">
        <v>1</v>
      </c>
      <c r="Y8" s="21" t="s">
        <v>34</v>
      </c>
    </row>
    <row r="9" spans="1:25" s="21" customFormat="1" x14ac:dyDescent="0.25">
      <c r="A9" s="45" t="s">
        <v>45</v>
      </c>
      <c r="B9" s="22" t="s">
        <v>0</v>
      </c>
      <c r="C9" s="21" t="s">
        <v>4</v>
      </c>
      <c r="D9" s="22" t="s">
        <v>0</v>
      </c>
      <c r="E9" s="23">
        <v>73.349999999999994</v>
      </c>
      <c r="F9" s="22" t="s">
        <v>0</v>
      </c>
      <c r="G9" s="21">
        <v>0.54078000000000004</v>
      </c>
      <c r="H9" s="21" t="s">
        <v>0</v>
      </c>
      <c r="J9" s="21" t="s">
        <v>0</v>
      </c>
      <c r="L9" s="21" t="s">
        <v>0</v>
      </c>
      <c r="M9" s="24">
        <v>1.6944999999999999</v>
      </c>
      <c r="N9" s="25" t="s">
        <v>0</v>
      </c>
      <c r="O9" s="24">
        <v>0.51700000000000002</v>
      </c>
      <c r="P9" s="21" t="s">
        <v>0</v>
      </c>
      <c r="Q9" s="23">
        <v>87.97</v>
      </c>
      <c r="R9" s="21" t="s">
        <v>0</v>
      </c>
      <c r="S9" s="24"/>
      <c r="T9" s="21" t="s">
        <v>0</v>
      </c>
      <c r="U9" s="24"/>
      <c r="V9" s="26" t="s">
        <v>1</v>
      </c>
      <c r="Y9" s="21" t="s">
        <v>82</v>
      </c>
    </row>
    <row r="10" spans="1:25" s="7" customFormat="1" x14ac:dyDescent="0.25">
      <c r="A10" s="45" t="s">
        <v>49</v>
      </c>
      <c r="B10" s="22" t="s">
        <v>0</v>
      </c>
      <c r="C10" s="21" t="s">
        <v>4</v>
      </c>
      <c r="D10" s="22" t="s">
        <v>0</v>
      </c>
      <c r="E10" s="23">
        <v>79.11</v>
      </c>
      <c r="F10" s="22" t="s">
        <v>0</v>
      </c>
      <c r="G10" s="21">
        <v>0.54093000000000002</v>
      </c>
      <c r="H10" s="21" t="s">
        <v>0</v>
      </c>
      <c r="I10" s="21"/>
      <c r="J10" s="21" t="s">
        <v>0</v>
      </c>
      <c r="K10" s="21"/>
      <c r="L10" s="21" t="s">
        <v>0</v>
      </c>
      <c r="M10" s="24">
        <v>2.0167000000000002</v>
      </c>
      <c r="N10" s="25" t="s">
        <v>0</v>
      </c>
      <c r="O10" s="24">
        <v>0.78100000000000003</v>
      </c>
      <c r="P10" s="21" t="s">
        <v>0</v>
      </c>
      <c r="Q10" s="23">
        <v>88.51</v>
      </c>
      <c r="R10" s="21" t="s">
        <v>0</v>
      </c>
      <c r="S10" s="24"/>
      <c r="T10" s="21" t="s">
        <v>0</v>
      </c>
      <c r="U10" s="24"/>
      <c r="V10" s="26" t="s">
        <v>1</v>
      </c>
      <c r="W10" s="21"/>
      <c r="X10" s="21"/>
      <c r="Y10" s="21" t="s">
        <v>57</v>
      </c>
    </row>
    <row r="11" spans="1:25" s="7" customFormat="1" x14ac:dyDescent="0.25">
      <c r="A11" s="21" t="s">
        <v>56</v>
      </c>
      <c r="B11" s="22" t="s">
        <v>0</v>
      </c>
      <c r="C11" s="21" t="s">
        <v>4</v>
      </c>
      <c r="D11" s="22" t="s">
        <v>0</v>
      </c>
      <c r="E11" s="23">
        <v>92.69</v>
      </c>
      <c r="F11" s="22" t="s">
        <v>0</v>
      </c>
      <c r="G11" s="21">
        <v>0.54103000000000001</v>
      </c>
      <c r="H11" s="21" t="s">
        <v>0</v>
      </c>
      <c r="I11" s="21"/>
      <c r="J11" s="21" t="s">
        <v>0</v>
      </c>
      <c r="K11" s="21"/>
      <c r="L11" s="21" t="s">
        <v>0</v>
      </c>
      <c r="M11" s="24">
        <v>1.4562999999999999</v>
      </c>
      <c r="N11" s="25" t="s">
        <v>0</v>
      </c>
      <c r="O11" s="24">
        <v>0.35899999999999999</v>
      </c>
      <c r="P11" s="21" t="s">
        <v>0</v>
      </c>
      <c r="Q11" s="23">
        <v>96.88</v>
      </c>
      <c r="R11" s="21" t="s">
        <v>0</v>
      </c>
      <c r="S11" s="24"/>
      <c r="T11" s="21" t="s">
        <v>0</v>
      </c>
      <c r="U11" s="24"/>
      <c r="V11" s="26" t="s">
        <v>1</v>
      </c>
      <c r="W11" s="21"/>
      <c r="X11" s="21"/>
      <c r="Y11" s="21" t="s">
        <v>44</v>
      </c>
    </row>
    <row r="12" spans="1:25" s="21" customFormat="1" x14ac:dyDescent="0.25">
      <c r="A12" s="21" t="s">
        <v>63</v>
      </c>
      <c r="B12" s="22" t="s">
        <v>0</v>
      </c>
      <c r="C12" s="21" t="s">
        <v>4</v>
      </c>
      <c r="D12" s="22" t="s">
        <v>0</v>
      </c>
      <c r="E12" s="23">
        <v>96.49</v>
      </c>
      <c r="F12" s="22" t="s">
        <v>0</v>
      </c>
      <c r="G12" s="21">
        <v>0.54092799999999996</v>
      </c>
      <c r="H12" s="21" t="s">
        <v>0</v>
      </c>
      <c r="J12" s="21" t="s">
        <v>0</v>
      </c>
      <c r="L12" s="21" t="s">
        <v>0</v>
      </c>
      <c r="M12" s="24">
        <v>1.4208000000000001</v>
      </c>
      <c r="N12" s="25" t="s">
        <v>0</v>
      </c>
      <c r="O12" s="24">
        <v>0.33500000000000002</v>
      </c>
      <c r="P12" s="21" t="s">
        <v>0</v>
      </c>
      <c r="Q12" s="23">
        <v>98.6</v>
      </c>
      <c r="R12" s="21" t="s">
        <v>0</v>
      </c>
      <c r="S12" s="24"/>
      <c r="T12" s="21" t="s">
        <v>0</v>
      </c>
      <c r="U12" s="24"/>
      <c r="V12" s="26" t="s">
        <v>1</v>
      </c>
      <c r="Y12" s="21" t="s">
        <v>44</v>
      </c>
    </row>
    <row r="13" spans="1:25" s="21" customFormat="1" x14ac:dyDescent="0.25">
      <c r="A13" s="45" t="s">
        <v>67</v>
      </c>
      <c r="B13" s="22" t="s">
        <v>0</v>
      </c>
      <c r="C13" s="21" t="s">
        <v>4</v>
      </c>
      <c r="D13" s="22" t="s">
        <v>0</v>
      </c>
      <c r="E13" s="23">
        <v>100</v>
      </c>
      <c r="F13" s="22" t="s">
        <v>0</v>
      </c>
      <c r="G13" s="21">
        <v>0.54093800000000003</v>
      </c>
      <c r="H13" s="21" t="s">
        <v>0</v>
      </c>
      <c r="J13" s="21" t="s">
        <v>0</v>
      </c>
      <c r="L13" s="21" t="s">
        <v>0</v>
      </c>
      <c r="M13" s="24">
        <v>1.3415999999999999</v>
      </c>
      <c r="N13" s="25" t="s">
        <v>0</v>
      </c>
      <c r="O13" s="24">
        <v>0.38500000000000001</v>
      </c>
      <c r="P13" s="21" t="s">
        <v>0</v>
      </c>
      <c r="Q13" s="23">
        <v>100</v>
      </c>
      <c r="R13" s="21" t="s">
        <v>0</v>
      </c>
      <c r="S13" s="24"/>
      <c r="T13" s="21" t="s">
        <v>0</v>
      </c>
      <c r="U13" s="24"/>
      <c r="V13" s="26" t="s">
        <v>1</v>
      </c>
      <c r="Y13" s="21" t="s">
        <v>68</v>
      </c>
    </row>
    <row r="14" spans="1:25" s="21" customFormat="1" x14ac:dyDescent="0.25">
      <c r="A14" s="21" t="s">
        <v>70</v>
      </c>
      <c r="B14" s="22" t="s">
        <v>0</v>
      </c>
      <c r="C14" s="21" t="s">
        <v>4</v>
      </c>
      <c r="D14" s="22" t="s">
        <v>0</v>
      </c>
      <c r="E14" s="23">
        <v>94.44</v>
      </c>
      <c r="F14" s="22" t="s">
        <v>0</v>
      </c>
      <c r="G14" s="21">
        <v>0.54089600000000004</v>
      </c>
      <c r="H14" s="21" t="s">
        <v>0</v>
      </c>
      <c r="J14" s="21" t="s">
        <v>0</v>
      </c>
      <c r="L14" s="21" t="s">
        <v>0</v>
      </c>
      <c r="M14" s="24">
        <v>1.3261000000000001</v>
      </c>
      <c r="N14" s="25" t="s">
        <v>0</v>
      </c>
      <c r="O14" s="24">
        <v>0.36099999999999999</v>
      </c>
      <c r="P14" s="21" t="s">
        <v>0</v>
      </c>
      <c r="Q14" s="23">
        <v>97.78</v>
      </c>
      <c r="R14" s="21" t="s">
        <v>0</v>
      </c>
      <c r="S14" s="24"/>
      <c r="T14" s="21" t="s">
        <v>0</v>
      </c>
      <c r="U14" s="24"/>
      <c r="V14" s="26" t="s">
        <v>1</v>
      </c>
      <c r="Y14" s="21" t="s">
        <v>44</v>
      </c>
    </row>
    <row r="15" spans="1:25" s="21" customFormat="1" x14ac:dyDescent="0.25">
      <c r="A15" s="21" t="s">
        <v>73</v>
      </c>
      <c r="B15" s="22" t="s">
        <v>0</v>
      </c>
      <c r="C15" s="21" t="s">
        <v>4</v>
      </c>
      <c r="D15" s="22" t="s">
        <v>0</v>
      </c>
      <c r="E15" s="23">
        <v>96.93</v>
      </c>
      <c r="F15" s="22" t="s">
        <v>0</v>
      </c>
      <c r="G15" s="21">
        <v>0.54085799999999995</v>
      </c>
      <c r="H15" s="21" t="s">
        <v>0</v>
      </c>
      <c r="J15" s="21" t="s">
        <v>0</v>
      </c>
      <c r="L15" s="21" t="s">
        <v>0</v>
      </c>
      <c r="M15" s="24">
        <v>1.3495999999999999</v>
      </c>
      <c r="N15" s="25" t="s">
        <v>0</v>
      </c>
      <c r="O15" s="24">
        <v>0.38600000000000001</v>
      </c>
      <c r="P15" s="21" t="s">
        <v>0</v>
      </c>
      <c r="Q15" s="23">
        <v>98.47</v>
      </c>
      <c r="R15" s="21" t="s">
        <v>0</v>
      </c>
      <c r="S15" s="24"/>
      <c r="T15" s="21" t="s">
        <v>0</v>
      </c>
      <c r="U15" s="24"/>
      <c r="V15" s="26" t="s">
        <v>1</v>
      </c>
      <c r="Y15" s="21" t="s">
        <v>44</v>
      </c>
    </row>
    <row r="16" spans="1:25" s="21" customFormat="1" x14ac:dyDescent="0.25">
      <c r="A16" s="21" t="s">
        <v>77</v>
      </c>
      <c r="B16" s="22" t="s">
        <v>0</v>
      </c>
      <c r="C16" s="21" t="s">
        <v>4</v>
      </c>
      <c r="D16" s="22" t="s">
        <v>0</v>
      </c>
      <c r="E16" s="23">
        <v>95.39</v>
      </c>
      <c r="F16" s="22" t="s">
        <v>0</v>
      </c>
      <c r="G16" s="21">
        <v>0.54087600000000002</v>
      </c>
      <c r="H16" s="21" t="s">
        <v>0</v>
      </c>
      <c r="J16" s="21" t="s">
        <v>0</v>
      </c>
      <c r="L16" s="21" t="s">
        <v>0</v>
      </c>
      <c r="M16" s="24">
        <v>1.4240999999999999</v>
      </c>
      <c r="N16" s="21" t="s">
        <v>0</v>
      </c>
      <c r="O16" s="25" t="s">
        <v>79</v>
      </c>
      <c r="P16" s="21" t="s">
        <v>0</v>
      </c>
      <c r="Q16" s="23">
        <v>98.16</v>
      </c>
      <c r="R16" s="21" t="s">
        <v>0</v>
      </c>
      <c r="S16" s="24"/>
      <c r="T16" s="21" t="s">
        <v>0</v>
      </c>
      <c r="U16" s="24"/>
      <c r="V16" s="26" t="s">
        <v>1</v>
      </c>
      <c r="Y16" s="21" t="s">
        <v>44</v>
      </c>
    </row>
    <row r="17" spans="1:25" s="21" customFormat="1" x14ac:dyDescent="0.25">
      <c r="A17" s="21" t="s">
        <v>83</v>
      </c>
      <c r="B17" s="22" t="s">
        <v>0</v>
      </c>
      <c r="C17" s="21" t="s">
        <v>4</v>
      </c>
      <c r="D17" s="22" t="s">
        <v>0</v>
      </c>
      <c r="E17" s="23">
        <v>97.77</v>
      </c>
      <c r="F17" s="22" t="s">
        <v>0</v>
      </c>
      <c r="G17" s="21">
        <v>0.540856</v>
      </c>
      <c r="H17" s="21" t="s">
        <v>0</v>
      </c>
      <c r="J17" s="21" t="s">
        <v>0</v>
      </c>
      <c r="L17" s="21" t="s">
        <v>0</v>
      </c>
      <c r="M17" s="24">
        <v>1.2597</v>
      </c>
      <c r="N17" s="21" t="s">
        <v>0</v>
      </c>
      <c r="O17" s="25" t="s">
        <v>85</v>
      </c>
      <c r="P17" s="21" t="s">
        <v>0</v>
      </c>
      <c r="Q17" s="23">
        <v>99.11</v>
      </c>
      <c r="R17" s="21" t="s">
        <v>0</v>
      </c>
      <c r="S17" s="24"/>
      <c r="T17" s="21" t="s">
        <v>0</v>
      </c>
      <c r="U17" s="24"/>
      <c r="V17" s="26" t="s">
        <v>1</v>
      </c>
      <c r="Y17" s="21" t="s">
        <v>44</v>
      </c>
    </row>
    <row r="18" spans="1:25" s="21" customFormat="1" x14ac:dyDescent="0.25">
      <c r="A18" s="21" t="s">
        <v>87</v>
      </c>
      <c r="B18" s="22" t="s">
        <v>0</v>
      </c>
      <c r="C18" s="21" t="s">
        <v>4</v>
      </c>
      <c r="D18" s="22" t="s">
        <v>0</v>
      </c>
      <c r="E18" s="23">
        <v>98.72</v>
      </c>
      <c r="F18" s="22" t="s">
        <v>0</v>
      </c>
      <c r="G18" s="21">
        <v>0.54088499999999995</v>
      </c>
      <c r="H18" s="21" t="s">
        <v>0</v>
      </c>
      <c r="J18" s="21" t="s">
        <v>0</v>
      </c>
      <c r="L18" s="21" t="s">
        <v>0</v>
      </c>
      <c r="M18" s="24">
        <v>2.1503999999999999</v>
      </c>
      <c r="N18" s="25" t="s">
        <v>0</v>
      </c>
      <c r="O18" s="24">
        <v>0.4</v>
      </c>
      <c r="P18" s="21" t="s">
        <v>0</v>
      </c>
      <c r="Q18" s="23">
        <v>99</v>
      </c>
      <c r="R18" s="21" t="s">
        <v>0</v>
      </c>
      <c r="S18" s="24"/>
      <c r="T18" s="21" t="s">
        <v>0</v>
      </c>
      <c r="U18" s="24"/>
      <c r="V18" s="26" t="s">
        <v>1</v>
      </c>
      <c r="Y18" s="21" t="s">
        <v>44</v>
      </c>
    </row>
    <row r="19" spans="1:25" s="21" customFormat="1" x14ac:dyDescent="0.25">
      <c r="A19" s="21" t="s">
        <v>94</v>
      </c>
      <c r="B19" s="22" t="s">
        <v>0</v>
      </c>
      <c r="C19" s="21" t="s">
        <v>4</v>
      </c>
      <c r="D19" s="22" t="s">
        <v>0</v>
      </c>
      <c r="E19" s="23">
        <v>97.31</v>
      </c>
      <c r="F19" s="22" t="s">
        <v>0</v>
      </c>
      <c r="G19" s="21">
        <v>0.54071000000000002</v>
      </c>
      <c r="H19" s="21" t="s">
        <v>0</v>
      </c>
      <c r="J19" s="21" t="s">
        <v>0</v>
      </c>
      <c r="L19" s="21" t="s">
        <v>0</v>
      </c>
      <c r="M19" s="24">
        <v>1.6134999999999999</v>
      </c>
      <c r="N19" s="21" t="s">
        <v>0</v>
      </c>
      <c r="O19" s="25" t="s">
        <v>96</v>
      </c>
      <c r="P19" s="21" t="s">
        <v>0</v>
      </c>
      <c r="Q19" s="23">
        <v>98.66</v>
      </c>
      <c r="R19" s="21" t="s">
        <v>0</v>
      </c>
      <c r="S19" s="24"/>
      <c r="T19" s="21" t="s">
        <v>0</v>
      </c>
      <c r="U19" s="24"/>
      <c r="V19" s="26" t="s">
        <v>1</v>
      </c>
      <c r="Y19" s="21" t="s">
        <v>44</v>
      </c>
    </row>
    <row r="20" spans="1:25" s="7" customFormat="1" x14ac:dyDescent="0.25">
      <c r="C20" s="6"/>
      <c r="E20" s="10"/>
      <c r="F20" s="14"/>
      <c r="G20" s="6"/>
      <c r="K20" s="6"/>
      <c r="M20" s="12"/>
      <c r="O20" s="12"/>
      <c r="U20" s="11"/>
      <c r="V20" s="13"/>
      <c r="X20" s="11"/>
    </row>
    <row r="21" spans="1:25" s="7" customFormat="1" x14ac:dyDescent="0.25">
      <c r="C21" s="6"/>
      <c r="E21" s="10"/>
      <c r="F21" s="14"/>
      <c r="G21" s="6"/>
      <c r="K21" s="6"/>
      <c r="M21" s="12"/>
      <c r="O21" s="12"/>
      <c r="U21" s="11"/>
      <c r="V21" s="13"/>
      <c r="X21" s="11"/>
    </row>
    <row r="22" spans="1:25" s="7" customFormat="1" x14ac:dyDescent="0.25">
      <c r="C22" s="6"/>
      <c r="E22" s="10"/>
      <c r="F22" s="14"/>
      <c r="G22" s="6"/>
      <c r="K22" s="6"/>
      <c r="M22" s="12"/>
      <c r="O22" s="12"/>
      <c r="U22" s="11"/>
      <c r="V22" s="13"/>
      <c r="X22" s="11"/>
    </row>
    <row r="24" spans="1:25" s="28" customFormat="1" x14ac:dyDescent="0.25">
      <c r="A24" s="27" t="s">
        <v>148</v>
      </c>
      <c r="C24" s="28" t="s">
        <v>147</v>
      </c>
      <c r="M24" s="29"/>
      <c r="O24" s="29"/>
      <c r="S24" s="30"/>
      <c r="W24" s="30"/>
    </row>
    <row r="26" spans="1:25" x14ac:dyDescent="0.25">
      <c r="A26" s="1" t="s">
        <v>7</v>
      </c>
      <c r="B26" s="1" t="s">
        <v>0</v>
      </c>
      <c r="C26" s="1" t="s">
        <v>8</v>
      </c>
      <c r="D26" s="1" t="s">
        <v>0</v>
      </c>
      <c r="E26" s="1" t="s">
        <v>9</v>
      </c>
      <c r="F26" s="1" t="s">
        <v>0</v>
      </c>
      <c r="G26" s="4" t="s">
        <v>15</v>
      </c>
      <c r="H26" s="4"/>
      <c r="I26" s="4"/>
      <c r="J26" s="4"/>
      <c r="K26" s="4"/>
      <c r="L26" s="1" t="s">
        <v>0</v>
      </c>
      <c r="M26" s="5" t="s">
        <v>6</v>
      </c>
      <c r="N26" s="4" t="s">
        <v>0</v>
      </c>
      <c r="O26" s="5" t="s">
        <v>3</v>
      </c>
      <c r="P26" s="1" t="s">
        <v>0</v>
      </c>
      <c r="Q26" s="9" t="s">
        <v>17</v>
      </c>
      <c r="S26" s="9"/>
      <c r="U26" s="9"/>
      <c r="V26" s="2" t="s">
        <v>1</v>
      </c>
      <c r="W26"/>
    </row>
    <row r="27" spans="1:25" s="7" customFormat="1" x14ac:dyDescent="0.25">
      <c r="B27" s="7" t="s">
        <v>0</v>
      </c>
      <c r="D27" s="7" t="s">
        <v>0</v>
      </c>
      <c r="E27" s="7" t="s">
        <v>30</v>
      </c>
      <c r="F27" s="7" t="s">
        <v>0</v>
      </c>
      <c r="G27" s="15" t="s">
        <v>16</v>
      </c>
      <c r="L27" s="7" t="s">
        <v>0</v>
      </c>
      <c r="M27" s="12"/>
      <c r="N27" s="7" t="s">
        <v>0</v>
      </c>
      <c r="O27" s="12"/>
      <c r="P27" s="7" t="s">
        <v>0</v>
      </c>
      <c r="Q27" s="11" t="s">
        <v>31</v>
      </c>
      <c r="S27" s="11"/>
      <c r="U27" s="11"/>
      <c r="V27" s="13" t="s">
        <v>1</v>
      </c>
      <c r="W27" s="14"/>
    </row>
    <row r="28" spans="1:25" s="16" customFormat="1" x14ac:dyDescent="0.25">
      <c r="B28" s="16" t="s">
        <v>0</v>
      </c>
      <c r="D28" s="16" t="s">
        <v>0</v>
      </c>
      <c r="F28" s="16" t="s">
        <v>0</v>
      </c>
      <c r="G28" s="16" t="s">
        <v>10</v>
      </c>
      <c r="H28" s="16" t="s">
        <v>0</v>
      </c>
      <c r="I28" s="16" t="s">
        <v>14</v>
      </c>
      <c r="J28" s="16" t="s">
        <v>0</v>
      </c>
      <c r="K28" s="16" t="s">
        <v>11</v>
      </c>
      <c r="L28" s="16" t="s">
        <v>0</v>
      </c>
      <c r="M28" s="17"/>
      <c r="N28" s="16" t="s">
        <v>0</v>
      </c>
      <c r="O28" s="17"/>
      <c r="P28" s="16" t="s">
        <v>0</v>
      </c>
      <c r="Q28" s="18" t="s">
        <v>359</v>
      </c>
      <c r="R28" s="16" t="s">
        <v>0</v>
      </c>
      <c r="S28" s="18" t="s">
        <v>13</v>
      </c>
      <c r="T28" s="16" t="s">
        <v>0</v>
      </c>
      <c r="U28" s="18" t="s">
        <v>12</v>
      </c>
      <c r="V28" s="19" t="s">
        <v>1</v>
      </c>
      <c r="W28" s="20" t="s">
        <v>2</v>
      </c>
    </row>
    <row r="29" spans="1:25" s="21" customFormat="1" x14ac:dyDescent="0.25">
      <c r="A29" s="21" t="s">
        <v>98</v>
      </c>
      <c r="B29" s="22" t="s">
        <v>0</v>
      </c>
      <c r="C29" s="21" t="s">
        <v>4</v>
      </c>
      <c r="D29" s="22" t="s">
        <v>0</v>
      </c>
      <c r="E29" s="23">
        <v>74.11</v>
      </c>
      <c r="F29" s="22" t="s">
        <v>0</v>
      </c>
      <c r="G29" s="21">
        <v>0.54100599999999999</v>
      </c>
      <c r="H29" s="21" t="s">
        <v>0</v>
      </c>
      <c r="J29" s="21" t="s">
        <v>0</v>
      </c>
      <c r="L29" s="21" t="s">
        <v>0</v>
      </c>
      <c r="M29" s="24">
        <v>1.4496</v>
      </c>
      <c r="N29" s="25" t="s">
        <v>0</v>
      </c>
      <c r="O29" s="24">
        <v>0.23300000000000001</v>
      </c>
      <c r="P29" s="21" t="s">
        <v>0</v>
      </c>
      <c r="Q29" s="23">
        <v>97</v>
      </c>
      <c r="R29" s="21" t="s">
        <v>0</v>
      </c>
      <c r="S29" s="24"/>
      <c r="T29" s="21" t="s">
        <v>0</v>
      </c>
      <c r="U29" s="24"/>
      <c r="V29" s="26" t="s">
        <v>1</v>
      </c>
      <c r="Y29" s="21" t="s">
        <v>44</v>
      </c>
    </row>
    <row r="30" spans="1:25" x14ac:dyDescent="0.25">
      <c r="A30" s="21" t="s">
        <v>102</v>
      </c>
      <c r="B30" s="22" t="s">
        <v>0</v>
      </c>
      <c r="C30" s="21" t="s">
        <v>4</v>
      </c>
      <c r="D30" s="22" t="s">
        <v>0</v>
      </c>
      <c r="E30" s="23">
        <v>82.89</v>
      </c>
      <c r="F30" s="22" t="s">
        <v>0</v>
      </c>
      <c r="G30" s="21">
        <v>0.54093400000000003</v>
      </c>
      <c r="H30" s="21" t="s">
        <v>0</v>
      </c>
      <c r="I30" s="21"/>
      <c r="J30" s="21" t="s">
        <v>0</v>
      </c>
      <c r="K30" s="21"/>
      <c r="L30" s="21" t="s">
        <v>0</v>
      </c>
      <c r="M30" s="24">
        <v>1.9016999999999999</v>
      </c>
      <c r="N30" s="25" t="s">
        <v>0</v>
      </c>
      <c r="O30" s="24">
        <v>0.35699999999999998</v>
      </c>
      <c r="P30" s="21" t="s">
        <v>0</v>
      </c>
      <c r="Q30" s="23">
        <v>96.77</v>
      </c>
      <c r="R30" s="21" t="s">
        <v>0</v>
      </c>
      <c r="S30" s="24"/>
      <c r="T30" s="21" t="s">
        <v>0</v>
      </c>
      <c r="U30" s="24"/>
      <c r="V30" s="26" t="s">
        <v>1</v>
      </c>
      <c r="W30" s="21"/>
      <c r="X30" s="21"/>
      <c r="Y30" s="21" t="s">
        <v>44</v>
      </c>
    </row>
    <row r="31" spans="1:25" x14ac:dyDescent="0.25">
      <c r="A31" s="21" t="s">
        <v>105</v>
      </c>
      <c r="B31" s="22" t="s">
        <v>0</v>
      </c>
      <c r="C31" s="21" t="s">
        <v>4</v>
      </c>
      <c r="D31" s="22" t="s">
        <v>0</v>
      </c>
      <c r="E31" s="23">
        <v>79.67</v>
      </c>
      <c r="F31" s="22" t="s">
        <v>0</v>
      </c>
      <c r="G31" s="21">
        <v>0.54094200000000003</v>
      </c>
      <c r="H31" s="21" t="s">
        <v>0</v>
      </c>
      <c r="I31" s="21"/>
      <c r="J31" s="21" t="s">
        <v>0</v>
      </c>
      <c r="K31" s="21"/>
      <c r="L31" s="21" t="s">
        <v>0</v>
      </c>
      <c r="M31" s="24">
        <v>1.3786</v>
      </c>
      <c r="N31" s="25" t="s">
        <v>0</v>
      </c>
      <c r="O31" s="24">
        <v>0.22900000000000001</v>
      </c>
      <c r="P31" s="21" t="s">
        <v>0</v>
      </c>
      <c r="Q31" s="23">
        <v>96.28</v>
      </c>
      <c r="R31" s="21" t="s">
        <v>0</v>
      </c>
      <c r="S31" s="24"/>
      <c r="T31" s="21" t="s">
        <v>0</v>
      </c>
      <c r="U31" s="24"/>
      <c r="V31" s="26" t="s">
        <v>1</v>
      </c>
      <c r="W31" s="21"/>
      <c r="X31" s="21"/>
      <c r="Y31" s="21" t="s">
        <v>44</v>
      </c>
    </row>
    <row r="32" spans="1:25" x14ac:dyDescent="0.25">
      <c r="A32" s="21" t="s">
        <v>111</v>
      </c>
      <c r="B32" s="22" t="s">
        <v>0</v>
      </c>
      <c r="C32" s="21" t="s">
        <v>4</v>
      </c>
      <c r="D32" s="22" t="s">
        <v>0</v>
      </c>
      <c r="E32" s="23">
        <v>84.48</v>
      </c>
      <c r="F32" s="22" t="s">
        <v>0</v>
      </c>
      <c r="G32" s="21">
        <v>0.54083400000000004</v>
      </c>
      <c r="H32" s="21" t="s">
        <v>0</v>
      </c>
      <c r="I32" s="21"/>
      <c r="J32" s="21" t="s">
        <v>0</v>
      </c>
      <c r="K32" s="21"/>
      <c r="L32" s="21" t="s">
        <v>0</v>
      </c>
      <c r="M32" s="24">
        <v>1.5664</v>
      </c>
      <c r="N32" s="25" t="s">
        <v>0</v>
      </c>
      <c r="O32" s="24">
        <v>0.26200000000000001</v>
      </c>
      <c r="P32" s="21" t="s">
        <v>0</v>
      </c>
      <c r="Q32" s="23">
        <v>96.71</v>
      </c>
      <c r="R32" s="21" t="s">
        <v>0</v>
      </c>
      <c r="S32" s="24"/>
      <c r="T32" s="21" t="s">
        <v>0</v>
      </c>
      <c r="U32" s="24"/>
      <c r="V32" s="26" t="s">
        <v>1</v>
      </c>
      <c r="W32" s="21"/>
      <c r="X32" s="21"/>
      <c r="Y32" t="s">
        <v>110</v>
      </c>
    </row>
    <row r="33" spans="1:29" x14ac:dyDescent="0.25">
      <c r="A33" s="21" t="s">
        <v>116</v>
      </c>
      <c r="B33" s="22" t="s">
        <v>0</v>
      </c>
      <c r="C33" s="21" t="s">
        <v>4</v>
      </c>
      <c r="D33" s="22" t="s">
        <v>0</v>
      </c>
      <c r="E33" s="23">
        <v>84.33</v>
      </c>
      <c r="F33" s="22" t="s">
        <v>0</v>
      </c>
      <c r="G33" s="21">
        <v>0.540964</v>
      </c>
      <c r="H33" s="21" t="s">
        <v>0</v>
      </c>
      <c r="I33" s="21"/>
      <c r="J33" s="21" t="s">
        <v>0</v>
      </c>
      <c r="K33" s="21"/>
      <c r="L33" s="21" t="s">
        <v>0</v>
      </c>
      <c r="M33" s="24">
        <v>1.4423999999999999</v>
      </c>
      <c r="N33" s="25" t="s">
        <v>0</v>
      </c>
      <c r="O33" s="24">
        <v>0.245</v>
      </c>
      <c r="P33" s="21" t="s">
        <v>0</v>
      </c>
      <c r="Q33" s="23">
        <v>97.73</v>
      </c>
      <c r="R33" s="21" t="s">
        <v>0</v>
      </c>
      <c r="S33" s="24"/>
      <c r="T33" s="21" t="s">
        <v>0</v>
      </c>
      <c r="U33" s="24"/>
      <c r="V33" s="26" t="s">
        <v>1</v>
      </c>
      <c r="W33" s="21"/>
      <c r="X33" s="21"/>
      <c r="Y33" t="s">
        <v>117</v>
      </c>
    </row>
    <row r="34" spans="1:29" s="7" customFormat="1" x14ac:dyDescent="0.25">
      <c r="A34" s="45" t="s">
        <v>122</v>
      </c>
      <c r="B34" s="22" t="s">
        <v>0</v>
      </c>
      <c r="C34" s="21" t="s">
        <v>4</v>
      </c>
      <c r="D34" s="22" t="s">
        <v>0</v>
      </c>
      <c r="E34" s="23">
        <v>98.917000000000002</v>
      </c>
      <c r="F34" s="22" t="s">
        <v>0</v>
      </c>
      <c r="G34" s="21">
        <v>0.54096999999999995</v>
      </c>
      <c r="H34" s="21" t="s">
        <v>0</v>
      </c>
      <c r="I34" s="21"/>
      <c r="J34" s="21" t="s">
        <v>0</v>
      </c>
      <c r="K34" s="21"/>
      <c r="L34" s="21" t="s">
        <v>0</v>
      </c>
      <c r="M34" s="24">
        <v>2.9331</v>
      </c>
      <c r="N34" s="25" t="s">
        <v>0</v>
      </c>
      <c r="O34" s="24">
        <v>0.93400000000000005</v>
      </c>
      <c r="P34" s="21" t="s">
        <v>0</v>
      </c>
      <c r="Q34" s="23">
        <v>98.92</v>
      </c>
      <c r="R34" s="21" t="s">
        <v>0</v>
      </c>
      <c r="S34" s="24"/>
      <c r="T34" s="21" t="s">
        <v>0</v>
      </c>
      <c r="U34" s="24"/>
      <c r="V34" s="26" t="s">
        <v>1</v>
      </c>
      <c r="W34" s="21"/>
      <c r="X34" s="21"/>
      <c r="Y34" t="s">
        <v>123</v>
      </c>
    </row>
    <row r="35" spans="1:29" s="21" customFormat="1" x14ac:dyDescent="0.25">
      <c r="A35" s="45" t="s">
        <v>127</v>
      </c>
      <c r="B35" s="22" t="s">
        <v>0</v>
      </c>
      <c r="C35" s="21" t="s">
        <v>4</v>
      </c>
      <c r="D35" s="22" t="s">
        <v>0</v>
      </c>
      <c r="E35" s="23">
        <v>88.08</v>
      </c>
      <c r="F35" s="22" t="s">
        <v>0</v>
      </c>
      <c r="G35" s="21">
        <v>0.540968</v>
      </c>
      <c r="H35" s="21" t="s">
        <v>0</v>
      </c>
      <c r="J35" s="21" t="s">
        <v>0</v>
      </c>
      <c r="L35" s="21" t="s">
        <v>0</v>
      </c>
      <c r="M35" s="24">
        <v>1.3360000000000001</v>
      </c>
      <c r="N35" s="21" t="s">
        <v>0</v>
      </c>
      <c r="O35" s="25" t="s">
        <v>129</v>
      </c>
      <c r="P35" s="21" t="s">
        <v>0</v>
      </c>
      <c r="Q35" s="23">
        <v>98.49</v>
      </c>
      <c r="R35" s="21" t="s">
        <v>0</v>
      </c>
      <c r="S35" s="24"/>
      <c r="T35" s="21" t="s">
        <v>0</v>
      </c>
      <c r="U35" s="24"/>
      <c r="V35" s="26" t="s">
        <v>1</v>
      </c>
      <c r="Y35" s="21" t="s">
        <v>34</v>
      </c>
    </row>
    <row r="36" spans="1:29" s="21" customFormat="1" x14ac:dyDescent="0.25">
      <c r="A36" s="21" t="s">
        <v>132</v>
      </c>
      <c r="B36" s="22" t="s">
        <v>0</v>
      </c>
      <c r="C36" s="21" t="s">
        <v>4</v>
      </c>
      <c r="D36" s="22" t="s">
        <v>0</v>
      </c>
      <c r="E36" s="23">
        <v>98.07</v>
      </c>
      <c r="F36" s="22" t="s">
        <v>0</v>
      </c>
      <c r="G36" s="21">
        <v>0.54086999999999996</v>
      </c>
      <c r="H36" s="21" t="s">
        <v>0</v>
      </c>
      <c r="J36" s="21" t="s">
        <v>0</v>
      </c>
      <c r="L36" s="21" t="s">
        <v>0</v>
      </c>
      <c r="M36" s="24">
        <v>2.9201000000000001</v>
      </c>
      <c r="N36" s="25" t="s">
        <v>0</v>
      </c>
      <c r="O36" s="24">
        <v>0.9</v>
      </c>
      <c r="P36" s="21" t="s">
        <v>0</v>
      </c>
      <c r="Q36" s="23">
        <v>98.07</v>
      </c>
      <c r="R36" s="21" t="s">
        <v>0</v>
      </c>
      <c r="S36" s="24"/>
      <c r="T36" s="21" t="s">
        <v>0</v>
      </c>
      <c r="U36" s="24"/>
      <c r="V36" s="26" t="s">
        <v>1</v>
      </c>
      <c r="Y36" s="21" t="s">
        <v>44</v>
      </c>
    </row>
    <row r="37" spans="1:29" s="21" customFormat="1" x14ac:dyDescent="0.25">
      <c r="A37" s="21" t="s">
        <v>135</v>
      </c>
      <c r="B37" s="22" t="s">
        <v>0</v>
      </c>
      <c r="C37" s="21" t="s">
        <v>4</v>
      </c>
      <c r="D37" s="22" t="s">
        <v>0</v>
      </c>
      <c r="E37" s="23">
        <v>79.94</v>
      </c>
      <c r="F37" s="22" t="s">
        <v>0</v>
      </c>
      <c r="G37" s="21">
        <v>0.54093100000000005</v>
      </c>
      <c r="H37" s="21" t="s">
        <v>0</v>
      </c>
      <c r="J37" s="21" t="s">
        <v>0</v>
      </c>
      <c r="L37" s="21" t="s">
        <v>0</v>
      </c>
      <c r="M37" s="24">
        <v>1.5485</v>
      </c>
      <c r="N37" s="25" t="s">
        <v>0</v>
      </c>
      <c r="O37" s="24">
        <v>0.254</v>
      </c>
      <c r="P37" s="21" t="s">
        <v>0</v>
      </c>
      <c r="Q37" s="23">
        <v>98.27</v>
      </c>
      <c r="R37" s="21" t="s">
        <v>0</v>
      </c>
      <c r="S37" s="24"/>
      <c r="T37" s="21" t="s">
        <v>0</v>
      </c>
      <c r="U37" s="24"/>
      <c r="V37" s="26" t="s">
        <v>1</v>
      </c>
      <c r="Y37" s="21" t="s">
        <v>44</v>
      </c>
    </row>
    <row r="38" spans="1:29" s="21" customFormat="1" x14ac:dyDescent="0.25">
      <c r="A38" s="45" t="s">
        <v>139</v>
      </c>
      <c r="B38" s="22" t="s">
        <v>0</v>
      </c>
      <c r="C38" s="21" t="s">
        <v>4</v>
      </c>
      <c r="D38" s="22" t="s">
        <v>0</v>
      </c>
      <c r="E38" s="23">
        <v>98.819000000000003</v>
      </c>
      <c r="F38" s="22" t="s">
        <v>0</v>
      </c>
      <c r="G38" s="21">
        <v>0.54088999999999998</v>
      </c>
      <c r="H38" s="21" t="s">
        <v>0</v>
      </c>
      <c r="J38" s="21" t="s">
        <v>0</v>
      </c>
      <c r="L38" s="21" t="s">
        <v>0</v>
      </c>
      <c r="M38" s="24">
        <v>2.9777999999999998</v>
      </c>
      <c r="N38" s="25" t="s">
        <v>0</v>
      </c>
      <c r="O38" s="24">
        <v>0.96699999999999997</v>
      </c>
      <c r="P38" s="21" t="s">
        <v>0</v>
      </c>
      <c r="Q38" s="23">
        <v>98.82</v>
      </c>
      <c r="R38" s="21" t="s">
        <v>0</v>
      </c>
      <c r="S38" s="24"/>
      <c r="T38" s="21" t="s">
        <v>0</v>
      </c>
      <c r="U38" s="24"/>
      <c r="V38" s="26" t="s">
        <v>1</v>
      </c>
      <c r="Y38" s="21" t="s">
        <v>123</v>
      </c>
    </row>
    <row r="39" spans="1:29" s="21" customFormat="1" x14ac:dyDescent="0.25">
      <c r="A39" s="21" t="s">
        <v>143</v>
      </c>
      <c r="B39" s="22" t="s">
        <v>0</v>
      </c>
      <c r="C39" s="21" t="s">
        <v>4</v>
      </c>
      <c r="D39" s="22" t="s">
        <v>0</v>
      </c>
      <c r="E39" s="23">
        <v>95.24</v>
      </c>
      <c r="F39" s="22" t="s">
        <v>0</v>
      </c>
      <c r="G39" s="21">
        <v>0.54087499999999999</v>
      </c>
      <c r="H39" s="21" t="s">
        <v>0</v>
      </c>
      <c r="J39" s="21" t="s">
        <v>0</v>
      </c>
      <c r="L39" s="21" t="s">
        <v>0</v>
      </c>
      <c r="M39" s="24">
        <v>2.0291999999999999</v>
      </c>
      <c r="N39" s="25" t="s">
        <v>0</v>
      </c>
      <c r="O39" s="24">
        <v>0.36299999999999999</v>
      </c>
      <c r="P39" s="21" t="s">
        <v>0</v>
      </c>
      <c r="Q39" s="23">
        <v>98.57</v>
      </c>
      <c r="R39" s="21" t="s">
        <v>0</v>
      </c>
      <c r="S39" s="24"/>
      <c r="T39" s="21" t="s">
        <v>0</v>
      </c>
      <c r="U39" s="24"/>
      <c r="V39" s="26" t="s">
        <v>1</v>
      </c>
      <c r="Y39" s="21" t="s">
        <v>44</v>
      </c>
    </row>
    <row r="40" spans="1:29" s="21" customFormat="1" x14ac:dyDescent="0.25">
      <c r="A40" s="46" t="s">
        <v>149</v>
      </c>
      <c r="B40" s="14" t="s">
        <v>0</v>
      </c>
      <c r="C40" s="7" t="s">
        <v>4</v>
      </c>
      <c r="D40" s="14" t="s">
        <v>0</v>
      </c>
      <c r="E40" s="11">
        <v>80.34</v>
      </c>
      <c r="F40" s="14" t="s">
        <v>0</v>
      </c>
      <c r="G40" s="7">
        <v>0.54081000000000001</v>
      </c>
      <c r="H40" s="7" t="s">
        <v>0</v>
      </c>
      <c r="I40" s="7"/>
      <c r="J40" s="7" t="s">
        <v>0</v>
      </c>
      <c r="K40" s="7"/>
      <c r="L40" s="7" t="s">
        <v>0</v>
      </c>
      <c r="M40" s="12">
        <v>2.8275999999999999</v>
      </c>
      <c r="N40" s="7" t="s">
        <v>0</v>
      </c>
      <c r="O40" s="15" t="s">
        <v>152</v>
      </c>
      <c r="P40" s="7" t="s">
        <v>0</v>
      </c>
      <c r="Q40" s="11">
        <v>91.75</v>
      </c>
      <c r="R40" s="7" t="s">
        <v>0</v>
      </c>
      <c r="S40" s="12"/>
      <c r="T40" s="7" t="s">
        <v>0</v>
      </c>
      <c r="U40" s="12"/>
      <c r="V40" s="13" t="s">
        <v>1</v>
      </c>
      <c r="W40" s="7"/>
      <c r="X40" s="7"/>
      <c r="Y40" s="7" t="s">
        <v>150</v>
      </c>
      <c r="Z40" s="7"/>
      <c r="AA40" s="7"/>
      <c r="AB40" s="7"/>
      <c r="AC40" s="7"/>
    </row>
    <row r="41" spans="1:29" s="21" customFormat="1" x14ac:dyDescent="0.25">
      <c r="A41" s="45" t="s">
        <v>156</v>
      </c>
      <c r="B41" s="21" t="s">
        <v>0</v>
      </c>
      <c r="C41" s="21" t="s">
        <v>5</v>
      </c>
      <c r="D41" s="21" t="s">
        <v>0</v>
      </c>
      <c r="E41" s="31">
        <v>100</v>
      </c>
      <c r="F41" s="22" t="s">
        <v>0</v>
      </c>
      <c r="G41" s="32">
        <v>0.38267000000000001</v>
      </c>
      <c r="H41" s="21" t="s">
        <v>0</v>
      </c>
      <c r="J41" s="21" t="s">
        <v>0</v>
      </c>
      <c r="K41" s="32" t="s">
        <v>157</v>
      </c>
      <c r="L41" s="21" t="s">
        <v>0</v>
      </c>
      <c r="M41" s="24">
        <v>8.5759000000000007</v>
      </c>
      <c r="N41" s="21" t="s">
        <v>0</v>
      </c>
      <c r="O41" s="24">
        <v>8.39</v>
      </c>
      <c r="P41" s="21" t="s">
        <v>0</v>
      </c>
      <c r="Q41" s="21">
        <v>84.12</v>
      </c>
      <c r="R41" s="21" t="s">
        <v>0</v>
      </c>
      <c r="T41" s="21" t="s">
        <v>0</v>
      </c>
      <c r="U41" s="21">
        <v>16</v>
      </c>
      <c r="V41" s="26" t="s">
        <v>1</v>
      </c>
      <c r="W41" s="21" t="s">
        <v>2</v>
      </c>
      <c r="X41" s="23">
        <f>SUM(U41)</f>
        <v>16</v>
      </c>
      <c r="Y41" s="21" t="s">
        <v>155</v>
      </c>
    </row>
    <row r="42" spans="1:29" s="21" customFormat="1" x14ac:dyDescent="0.25">
      <c r="A42" s="21" t="s">
        <v>159</v>
      </c>
      <c r="B42" s="22" t="s">
        <v>0</v>
      </c>
      <c r="C42" s="21" t="s">
        <v>4</v>
      </c>
      <c r="D42" s="22" t="s">
        <v>0</v>
      </c>
      <c r="E42" s="23">
        <v>72.73</v>
      </c>
      <c r="F42" s="22" t="s">
        <v>0</v>
      </c>
      <c r="G42" s="21">
        <v>0.54098599999999997</v>
      </c>
      <c r="H42" s="21" t="s">
        <v>0</v>
      </c>
      <c r="J42" s="21" t="s">
        <v>0</v>
      </c>
      <c r="L42" s="21" t="s">
        <v>0</v>
      </c>
      <c r="M42" s="24">
        <v>1.9237</v>
      </c>
      <c r="N42" s="25" t="s">
        <v>0</v>
      </c>
      <c r="O42" s="24">
        <v>0.441</v>
      </c>
      <c r="P42" s="21" t="s">
        <v>0</v>
      </c>
      <c r="Q42" s="23">
        <v>96.69</v>
      </c>
      <c r="R42" s="21" t="s">
        <v>0</v>
      </c>
      <c r="S42" s="24"/>
      <c r="T42" s="21" t="s">
        <v>0</v>
      </c>
      <c r="U42" s="24"/>
      <c r="V42" s="26" t="s">
        <v>1</v>
      </c>
      <c r="Y42" s="21" t="s">
        <v>160</v>
      </c>
    </row>
    <row r="43" spans="1:29" s="21" customFormat="1" x14ac:dyDescent="0.25">
      <c r="A43" s="21" t="s">
        <v>164</v>
      </c>
      <c r="B43" s="22" t="s">
        <v>0</v>
      </c>
      <c r="C43" s="21" t="s">
        <v>4</v>
      </c>
      <c r="D43" s="22" t="s">
        <v>0</v>
      </c>
      <c r="E43" s="23">
        <v>96.13</v>
      </c>
      <c r="F43" s="22" t="s">
        <v>0</v>
      </c>
      <c r="G43" s="21">
        <v>0.54088000000000003</v>
      </c>
      <c r="H43" s="21" t="s">
        <v>0</v>
      </c>
      <c r="J43" s="21" t="s">
        <v>0</v>
      </c>
      <c r="L43" s="21" t="s">
        <v>0</v>
      </c>
      <c r="M43" s="24">
        <v>1.677</v>
      </c>
      <c r="N43" s="25" t="s">
        <v>0</v>
      </c>
      <c r="O43" s="24">
        <v>0.27600000000000002</v>
      </c>
      <c r="P43" s="21" t="s">
        <v>0</v>
      </c>
      <c r="Q43" s="23">
        <v>98.27</v>
      </c>
      <c r="R43" s="21" t="s">
        <v>0</v>
      </c>
      <c r="S43" s="24"/>
      <c r="T43" s="21" t="s">
        <v>0</v>
      </c>
      <c r="U43" s="24"/>
      <c r="V43" s="26" t="s">
        <v>1</v>
      </c>
      <c r="Y43" s="21" t="s">
        <v>160</v>
      </c>
    </row>
    <row r="44" spans="1:29" s="21" customFormat="1" x14ac:dyDescent="0.25">
      <c r="A44" s="21" t="s">
        <v>168</v>
      </c>
      <c r="B44" s="22" t="s">
        <v>0</v>
      </c>
      <c r="C44" s="21" t="s">
        <v>4</v>
      </c>
      <c r="D44" s="22" t="s">
        <v>0</v>
      </c>
      <c r="E44" s="23">
        <v>78.319999999999993</v>
      </c>
      <c r="F44" s="22" t="s">
        <v>0</v>
      </c>
      <c r="G44" s="21">
        <v>0.54100499999999996</v>
      </c>
      <c r="H44" s="21" t="s">
        <v>0</v>
      </c>
      <c r="J44" s="21" t="s">
        <v>0</v>
      </c>
      <c r="L44" s="21" t="s">
        <v>0</v>
      </c>
      <c r="M44" s="24">
        <v>1.3698999999999999</v>
      </c>
      <c r="N44" s="25" t="s">
        <v>0</v>
      </c>
      <c r="O44" s="24">
        <v>0.24199999999999999</v>
      </c>
      <c r="P44" s="21" t="s">
        <v>0</v>
      </c>
      <c r="Q44" s="23">
        <v>97.43</v>
      </c>
      <c r="R44" s="21" t="s">
        <v>0</v>
      </c>
      <c r="S44" s="24"/>
      <c r="T44" s="21" t="s">
        <v>0</v>
      </c>
      <c r="U44" s="24"/>
      <c r="V44" s="26" t="s">
        <v>1</v>
      </c>
      <c r="Y44" s="21" t="s">
        <v>160</v>
      </c>
    </row>
    <row r="45" spans="1:29" s="21" customFormat="1" x14ac:dyDescent="0.25">
      <c r="A45" s="21" t="s">
        <v>172</v>
      </c>
      <c r="B45" s="22" t="s">
        <v>0</v>
      </c>
      <c r="C45" s="21" t="s">
        <v>4</v>
      </c>
      <c r="D45" s="22" t="s">
        <v>0</v>
      </c>
      <c r="E45" s="23">
        <v>78.290000000000006</v>
      </c>
      <c r="F45" s="22" t="s">
        <v>0</v>
      </c>
      <c r="G45" s="21">
        <v>0.54108000000000001</v>
      </c>
      <c r="H45" s="21" t="s">
        <v>0</v>
      </c>
      <c r="J45" s="21" t="s">
        <v>0</v>
      </c>
      <c r="L45" s="21" t="s">
        <v>0</v>
      </c>
      <c r="M45" s="24">
        <v>1.3740000000000001</v>
      </c>
      <c r="N45" s="21" t="s">
        <v>0</v>
      </c>
      <c r="O45" s="25" t="s">
        <v>174</v>
      </c>
      <c r="P45" s="21" t="s">
        <v>0</v>
      </c>
      <c r="Q45" s="23">
        <v>98.3</v>
      </c>
      <c r="R45" s="21" t="s">
        <v>0</v>
      </c>
      <c r="S45" s="24"/>
      <c r="T45" s="21" t="s">
        <v>0</v>
      </c>
      <c r="U45" s="24"/>
      <c r="V45" s="26" t="s">
        <v>1</v>
      </c>
      <c r="Y45" s="21" t="s">
        <v>160</v>
      </c>
    </row>
    <row r="46" spans="1:29" s="21" customFormat="1" x14ac:dyDescent="0.25">
      <c r="A46" s="21" t="s">
        <v>177</v>
      </c>
      <c r="B46" s="22" t="s">
        <v>0</v>
      </c>
      <c r="C46" s="21" t="s">
        <v>4</v>
      </c>
      <c r="D46" s="22" t="s">
        <v>0</v>
      </c>
      <c r="E46" s="23">
        <v>78.23</v>
      </c>
      <c r="F46" s="22" t="s">
        <v>0</v>
      </c>
      <c r="G46" s="21">
        <v>0.54076000000000002</v>
      </c>
      <c r="H46" s="21" t="s">
        <v>0</v>
      </c>
      <c r="J46" s="21" t="s">
        <v>0</v>
      </c>
      <c r="L46" s="21" t="s">
        <v>0</v>
      </c>
      <c r="M46" s="24">
        <v>2.0156999999999998</v>
      </c>
      <c r="N46" s="25" t="s">
        <v>0</v>
      </c>
      <c r="O46" s="24">
        <v>0.41799999999999998</v>
      </c>
      <c r="P46" s="21" t="s">
        <v>0</v>
      </c>
      <c r="Q46" s="23">
        <v>90.97</v>
      </c>
      <c r="R46" s="21" t="s">
        <v>0</v>
      </c>
      <c r="S46" s="24"/>
      <c r="T46" s="21" t="s">
        <v>0</v>
      </c>
      <c r="U46" s="24"/>
      <c r="V46" s="26" t="s">
        <v>1</v>
      </c>
      <c r="Y46" s="21" t="s">
        <v>160</v>
      </c>
    </row>
    <row r="47" spans="1:29" s="21" customFormat="1" x14ac:dyDescent="0.25">
      <c r="A47" s="21" t="s">
        <v>178</v>
      </c>
      <c r="B47" s="22" t="s">
        <v>0</v>
      </c>
      <c r="C47" s="21" t="s">
        <v>4</v>
      </c>
      <c r="D47" s="22" t="s">
        <v>0</v>
      </c>
      <c r="E47" s="23">
        <v>66.84</v>
      </c>
      <c r="F47" s="22" t="s">
        <v>0</v>
      </c>
      <c r="G47" s="21">
        <v>0.54112899999999997</v>
      </c>
      <c r="H47" s="21" t="s">
        <v>0</v>
      </c>
      <c r="J47" s="21" t="s">
        <v>0</v>
      </c>
      <c r="L47" s="21" t="s">
        <v>0</v>
      </c>
      <c r="M47" s="24">
        <v>1.4617</v>
      </c>
      <c r="N47" s="21" t="s">
        <v>0</v>
      </c>
      <c r="O47" s="25" t="s">
        <v>185</v>
      </c>
      <c r="P47" s="21" t="s">
        <v>0</v>
      </c>
      <c r="Q47" s="23">
        <v>99.99</v>
      </c>
      <c r="R47" s="21" t="s">
        <v>0</v>
      </c>
      <c r="S47" s="24"/>
      <c r="T47" s="21" t="s">
        <v>0</v>
      </c>
      <c r="U47" s="24"/>
      <c r="V47" s="26" t="s">
        <v>1</v>
      </c>
      <c r="Y47" s="21" t="s">
        <v>160</v>
      </c>
    </row>
    <row r="50" spans="1:25" x14ac:dyDescent="0.25">
      <c r="A50" t="s">
        <v>361</v>
      </c>
    </row>
    <row r="52" spans="1:25" x14ac:dyDescent="0.25">
      <c r="C52" t="s">
        <v>365</v>
      </c>
      <c r="E52" t="s">
        <v>375</v>
      </c>
      <c r="G52" t="s">
        <v>366</v>
      </c>
      <c r="I52" t="s">
        <v>368</v>
      </c>
      <c r="K52" t="s">
        <v>371</v>
      </c>
      <c r="M52" t="s">
        <v>369</v>
      </c>
      <c r="O52" t="s">
        <v>372</v>
      </c>
      <c r="Q52" t="s">
        <v>367</v>
      </c>
      <c r="S52" t="s">
        <v>373</v>
      </c>
      <c r="U52" s="3" t="s">
        <v>370</v>
      </c>
      <c r="W52" s="3" t="s">
        <v>374</v>
      </c>
      <c r="Y52" s="8"/>
    </row>
    <row r="53" spans="1:25" x14ac:dyDescent="0.25">
      <c r="A53" t="s">
        <v>362</v>
      </c>
      <c r="C53" s="42">
        <f>AVERAGE(G6:G19,G29:G40,G42:G47)</f>
        <v>0.54090587499999998</v>
      </c>
      <c r="E53" s="42">
        <f>AVERAGE(G6,G7,G11:G12,G14,G14:G19,G29:G33,G36:G37,G39,G42:G47)</f>
        <v>0.54090952000000003</v>
      </c>
      <c r="G53" s="42">
        <f>AVERAGE(G8:G19)</f>
        <v>0.54087891666666665</v>
      </c>
      <c r="I53" s="42">
        <f>AVERAGE(G6:G19)</f>
        <v>0.54086814285714291</v>
      </c>
      <c r="K53" s="42">
        <f>AVERAGE(G11,G12,G14:G19)</f>
        <v>0.54087987500000001</v>
      </c>
      <c r="M53" s="42">
        <f>AVERAGE(G29:G39)</f>
        <v>0.54092581818181806</v>
      </c>
      <c r="O53" s="42">
        <f>AVERAGE(G29:G33,G36,G37,G39)</f>
        <v>0.5409195</v>
      </c>
      <c r="Q53" s="42">
        <f>AVERAGE(G40:G47)</f>
        <v>0.5211650000000001</v>
      </c>
      <c r="S53" s="42">
        <f>AVERAGE(G42:G47)</f>
        <v>0.54097333333333342</v>
      </c>
      <c r="U53" s="42">
        <f>AVERAGE(G29:G47)</f>
        <v>0.53260547368421052</v>
      </c>
      <c r="W53" s="42">
        <f>AVERAGE(G29:G33,G36,G37,G39,G42:G47)</f>
        <v>0.54094257142857138</v>
      </c>
      <c r="Y53" s="8"/>
    </row>
    <row r="54" spans="1:25" x14ac:dyDescent="0.25">
      <c r="A54" t="s">
        <v>363</v>
      </c>
      <c r="C54" s="44">
        <f>VAR(G6:G19,G29:G40,G42:G47)</f>
        <v>8.4125645161275031E-9</v>
      </c>
      <c r="E54" s="44">
        <f>VAR(G6,G7,G11:G12,G14,G14:G19,G29:G33,G36:G37,G39,G42:G47)</f>
        <v>9.3156766666652748E-9</v>
      </c>
      <c r="G54" s="44">
        <f>VAR(G8:G19)</f>
        <v>6.4828106060599029E-9</v>
      </c>
      <c r="I54" s="44">
        <f>VAR(G6:G19)</f>
        <v>6.2773626373621737E-9</v>
      </c>
      <c r="K54" s="44">
        <f>VAR(G11,G12,G14:G19)</f>
        <v>7.8658392857134915E-9</v>
      </c>
      <c r="M54" s="44">
        <f>VAR(G29:G39)</f>
        <v>2.7385636363631683E-9</v>
      </c>
      <c r="O54" s="44">
        <f>VAR(G29:G33,G36,G37,G39)</f>
        <v>3.1502857142855922E-9</v>
      </c>
      <c r="Q54" s="44">
        <f>VAR(G40:G47)</f>
        <v>3.1315860659999989E-3</v>
      </c>
      <c r="S54" s="44">
        <f>VAR(G42:G47)</f>
        <v>1.8199066666661805E-8</v>
      </c>
      <c r="U54" s="44">
        <f>VAR(G29:G47)</f>
        <v>1.3183174894853796E-3</v>
      </c>
      <c r="W54" s="44">
        <f>VAR(G29:G33,G36,G37,G39,G42:G47)</f>
        <v>9.460263736261227E-9</v>
      </c>
      <c r="Y54" s="8"/>
    </row>
    <row r="55" spans="1:25" x14ac:dyDescent="0.25">
      <c r="A55" t="s">
        <v>364</v>
      </c>
      <c r="C55" s="43">
        <f>STDEV(G6:G19,G29:G40,G42:G47)</f>
        <v>9.1720033341290838E-5</v>
      </c>
      <c r="E55" s="43">
        <f>STDEV(G6,G7,G11:G12,G14,G14:G19,G29:G33,G36:G37,G39,G42:G47)</f>
        <v>9.651775311653952E-5</v>
      </c>
      <c r="G55" s="43">
        <f>STDEV(G8:G19)</f>
        <v>8.0515902814660796E-5</v>
      </c>
      <c r="I55" s="43">
        <f>STDEV(G6:G19)</f>
        <v>7.9229809020104133E-5</v>
      </c>
      <c r="K55" s="43">
        <f>STDEV(G11,G12,G14:G19)</f>
        <v>8.8689566949633322E-5</v>
      </c>
      <c r="M55" s="43">
        <f>STDEV(G29:G39)</f>
        <v>5.2331287356257236E-5</v>
      </c>
      <c r="O55" s="43">
        <f>STDEV(G29:G33,G36,G37,G39)</f>
        <v>5.6127406089054141E-5</v>
      </c>
      <c r="Q55" s="43">
        <f>STDEV(G40:G47)</f>
        <v>5.5960575997750409E-2</v>
      </c>
      <c r="S55" s="43">
        <f>STDEV(G42:G47)</f>
        <v>1.3490391642447525E-4</v>
      </c>
      <c r="U55" s="43">
        <f>STDEV(G29:G47)</f>
        <v>3.6308642077133364E-2</v>
      </c>
      <c r="W55" s="43">
        <f>STDEV(G29:G33,G36,G37,G39,G42:G47)</f>
        <v>9.7263887112644364E-5</v>
      </c>
      <c r="Y55" s="8"/>
    </row>
  </sheetData>
  <hyperlinks>
    <hyperlink ref="V3" r:id="rId1"/>
    <hyperlink ref="V4" r:id="rId2"/>
    <hyperlink ref="V7" r:id="rId3"/>
    <hyperlink ref="V26" r:id="rId4"/>
    <hyperlink ref="V27" r:id="rId5"/>
    <hyperlink ref="V28:V29" r:id="rId6" display="\\"/>
    <hyperlink ref="V8" r:id="rId7"/>
    <hyperlink ref="V9" r:id="rId8"/>
    <hyperlink ref="V10" r:id="rId9"/>
    <hyperlink ref="V11" r:id="rId10"/>
    <hyperlink ref="V12" r:id="rId11"/>
    <hyperlink ref="V13" r:id="rId12"/>
    <hyperlink ref="V14" r:id="rId13"/>
    <hyperlink ref="V15" r:id="rId14"/>
    <hyperlink ref="V16" r:id="rId15"/>
    <hyperlink ref="V17" r:id="rId16"/>
    <hyperlink ref="V18" r:id="rId17"/>
    <hyperlink ref="V19" r:id="rId18"/>
    <hyperlink ref="V29" r:id="rId19"/>
    <hyperlink ref="V30" r:id="rId20"/>
    <hyperlink ref="V31" r:id="rId21"/>
    <hyperlink ref="V32" r:id="rId22"/>
    <hyperlink ref="V33" r:id="rId23"/>
    <hyperlink ref="V34" r:id="rId24"/>
    <hyperlink ref="V35" r:id="rId25"/>
    <hyperlink ref="V36" r:id="rId26"/>
    <hyperlink ref="V37" r:id="rId27"/>
    <hyperlink ref="V38" r:id="rId28"/>
    <hyperlink ref="V39" r:id="rId29"/>
    <hyperlink ref="V40" r:id="rId30"/>
    <hyperlink ref="V41" r:id="rId31"/>
    <hyperlink ref="V42" r:id="rId32"/>
    <hyperlink ref="V43" r:id="rId33"/>
    <hyperlink ref="V44" r:id="rId34"/>
    <hyperlink ref="V45" r:id="rId35"/>
    <hyperlink ref="V46" r:id="rId36"/>
    <hyperlink ref="V47" r:id="rId37"/>
  </hyperlinks>
  <pageMargins left="0.7" right="0.7" top="0.78740157499999996" bottom="0.78740157499999996" header="0.3" footer="0.3"/>
  <pageSetup paperSize="9" orientation="portrait" horizontalDpi="4294967293" verticalDpi="0" r:id="rId38"/>
  <drawing r:id="rId39"/>
  <legacyDrawing r:id="rId4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0"/>
  <sheetViews>
    <sheetView zoomScale="70" zoomScaleNormal="70" workbookViewId="0">
      <pane ySplit="1" topLeftCell="A2" activePane="bottomLeft" state="frozen"/>
      <selection pane="bottomLeft" activeCell="C28" sqref="C28"/>
    </sheetView>
  </sheetViews>
  <sheetFormatPr baseColWidth="10" defaultRowHeight="15" x14ac:dyDescent="0.25"/>
  <cols>
    <col min="1" max="1" width="42" bestFit="1" customWidth="1"/>
    <col min="2" max="2" width="2.42578125" bestFit="1" customWidth="1"/>
    <col min="3" max="3" width="19.28515625" customWidth="1"/>
    <col min="4" max="4" width="2.42578125" bestFit="1" customWidth="1"/>
    <col min="5" max="5" width="24.5703125" bestFit="1" customWidth="1"/>
    <col min="6" max="6" width="2.42578125" bestFit="1" customWidth="1"/>
    <col min="7" max="7" width="47.140625" bestFit="1" customWidth="1"/>
    <col min="8" max="8" width="2.85546875" customWidth="1"/>
    <col min="9" max="9" width="12" bestFit="1" customWidth="1"/>
    <col min="10" max="10" width="2.85546875" customWidth="1"/>
    <col min="11" max="11" width="23.42578125" customWidth="1"/>
    <col min="12" max="12" width="2.42578125" bestFit="1" customWidth="1"/>
    <col min="13" max="13" width="12.28515625" style="3" bestFit="1" customWidth="1"/>
    <col min="14" max="14" width="2.7109375" bestFit="1" customWidth="1"/>
    <col min="15" max="15" width="8.85546875" style="3" customWidth="1"/>
  </cols>
  <sheetData>
    <row r="1" spans="1:20" s="28" customFormat="1" x14ac:dyDescent="0.25">
      <c r="A1" s="27" t="s">
        <v>148</v>
      </c>
      <c r="C1" s="28" t="s">
        <v>147</v>
      </c>
      <c r="M1" s="29"/>
      <c r="O1" s="29"/>
    </row>
    <row r="3" spans="1:20" x14ac:dyDescent="0.25">
      <c r="A3" s="1" t="s">
        <v>7</v>
      </c>
      <c r="B3" s="1" t="s">
        <v>0</v>
      </c>
      <c r="C3" s="1" t="s">
        <v>8</v>
      </c>
      <c r="D3" s="1" t="s">
        <v>0</v>
      </c>
      <c r="E3" s="1" t="s">
        <v>9</v>
      </c>
      <c r="F3" s="1" t="s">
        <v>0</v>
      </c>
      <c r="G3" s="4" t="s">
        <v>15</v>
      </c>
      <c r="H3" s="4"/>
      <c r="I3" s="4"/>
      <c r="J3" s="4"/>
      <c r="K3" s="4"/>
      <c r="L3" s="1" t="s">
        <v>0</v>
      </c>
      <c r="M3" s="5" t="s">
        <v>6</v>
      </c>
      <c r="N3" s="4" t="s">
        <v>0</v>
      </c>
      <c r="O3" s="5" t="s">
        <v>3</v>
      </c>
    </row>
    <row r="4" spans="1:20" s="7" customFormat="1" x14ac:dyDescent="0.25">
      <c r="B4" s="7" t="s">
        <v>0</v>
      </c>
      <c r="D4" s="7" t="s">
        <v>0</v>
      </c>
      <c r="E4" s="7" t="s">
        <v>30</v>
      </c>
      <c r="F4" s="7" t="s">
        <v>0</v>
      </c>
      <c r="G4" s="15" t="s">
        <v>16</v>
      </c>
      <c r="L4" s="7" t="s">
        <v>0</v>
      </c>
      <c r="M4" s="12"/>
      <c r="N4" s="7" t="s">
        <v>0</v>
      </c>
      <c r="O4" s="12"/>
    </row>
    <row r="5" spans="1:20" s="16" customFormat="1" x14ac:dyDescent="0.25">
      <c r="B5" s="16" t="s">
        <v>0</v>
      </c>
      <c r="D5" s="16" t="s">
        <v>0</v>
      </c>
      <c r="F5" s="16" t="s">
        <v>0</v>
      </c>
      <c r="G5" s="16" t="s">
        <v>10</v>
      </c>
      <c r="H5" s="16" t="s">
        <v>0</v>
      </c>
      <c r="I5" s="16" t="s">
        <v>14</v>
      </c>
      <c r="J5" s="16" t="s">
        <v>0</v>
      </c>
      <c r="K5" s="16" t="s">
        <v>11</v>
      </c>
      <c r="L5" s="16" t="s">
        <v>0</v>
      </c>
      <c r="M5" s="17"/>
      <c r="N5" s="16" t="s">
        <v>0</v>
      </c>
      <c r="O5" s="17"/>
    </row>
    <row r="6" spans="1:20" s="7" customFormat="1" x14ac:dyDescent="0.25">
      <c r="A6" s="21" t="s">
        <v>98</v>
      </c>
      <c r="B6" s="7" t="s">
        <v>0</v>
      </c>
      <c r="C6" s="6" t="s">
        <v>97</v>
      </c>
      <c r="D6" s="7" t="s">
        <v>0</v>
      </c>
      <c r="E6" s="10">
        <v>1.3360000000000001</v>
      </c>
      <c r="F6" s="14" t="s">
        <v>0</v>
      </c>
      <c r="G6" s="6">
        <v>0.59550000000000003</v>
      </c>
      <c r="H6" s="7" t="s">
        <v>0</v>
      </c>
      <c r="I6" s="6"/>
      <c r="J6" s="7" t="s">
        <v>0</v>
      </c>
      <c r="K6" s="6"/>
      <c r="L6" s="7" t="s">
        <v>0</v>
      </c>
      <c r="M6" s="12"/>
      <c r="N6" s="7" t="s">
        <v>0</v>
      </c>
      <c r="O6" s="12"/>
    </row>
    <row r="7" spans="1:20" x14ac:dyDescent="0.25">
      <c r="A7" s="21" t="s">
        <v>102</v>
      </c>
      <c r="B7" s="7" t="s">
        <v>0</v>
      </c>
      <c r="C7" s="6" t="s">
        <v>97</v>
      </c>
      <c r="D7" s="7" t="s">
        <v>0</v>
      </c>
      <c r="E7" s="10">
        <v>1.446</v>
      </c>
      <c r="F7" s="14" t="s">
        <v>0</v>
      </c>
      <c r="G7" s="6">
        <v>0.59550000000000003</v>
      </c>
      <c r="H7" s="7" t="s">
        <v>0</v>
      </c>
      <c r="I7" s="6"/>
      <c r="J7" s="7" t="s">
        <v>0</v>
      </c>
      <c r="K7" s="6"/>
      <c r="L7" s="7" t="s">
        <v>0</v>
      </c>
      <c r="M7" s="12"/>
      <c r="N7" s="7" t="s">
        <v>0</v>
      </c>
      <c r="O7" s="12"/>
      <c r="P7" s="7"/>
    </row>
    <row r="8" spans="1:20" x14ac:dyDescent="0.25">
      <c r="A8" s="21" t="s">
        <v>105</v>
      </c>
      <c r="B8" s="7" t="s">
        <v>0</v>
      </c>
      <c r="C8" s="6" t="s">
        <v>97</v>
      </c>
      <c r="D8" s="7" t="s">
        <v>0</v>
      </c>
      <c r="E8" s="10">
        <v>1.9239999999999999</v>
      </c>
      <c r="F8" s="14" t="s">
        <v>0</v>
      </c>
      <c r="G8" s="6">
        <v>0.59550999999999998</v>
      </c>
      <c r="H8" s="7" t="s">
        <v>0</v>
      </c>
      <c r="I8" s="6"/>
      <c r="J8" s="7" t="s">
        <v>0</v>
      </c>
      <c r="K8" s="6"/>
      <c r="L8" s="7" t="s">
        <v>0</v>
      </c>
      <c r="M8" s="12"/>
      <c r="N8" s="7" t="s">
        <v>0</v>
      </c>
      <c r="O8" s="12"/>
      <c r="P8" s="7"/>
    </row>
    <row r="9" spans="1:20" x14ac:dyDescent="0.25">
      <c r="A9" s="21" t="s">
        <v>111</v>
      </c>
      <c r="B9" s="7" t="s">
        <v>0</v>
      </c>
      <c r="C9" s="6" t="s">
        <v>97</v>
      </c>
      <c r="D9" s="7" t="s">
        <v>0</v>
      </c>
      <c r="E9" s="10">
        <v>1.621</v>
      </c>
      <c r="F9" s="14" t="s">
        <v>0</v>
      </c>
      <c r="G9" s="6">
        <v>0.59548000000000001</v>
      </c>
      <c r="H9" s="7" t="s">
        <v>0</v>
      </c>
      <c r="I9" s="6"/>
      <c r="J9" s="7" t="s">
        <v>0</v>
      </c>
      <c r="K9" s="6"/>
      <c r="L9" s="7" t="s">
        <v>0</v>
      </c>
      <c r="M9" s="12"/>
      <c r="N9" s="7" t="s">
        <v>0</v>
      </c>
      <c r="O9" s="12"/>
      <c r="P9" s="7"/>
    </row>
    <row r="10" spans="1:20" x14ac:dyDescent="0.25">
      <c r="A10" s="21" t="s">
        <v>116</v>
      </c>
      <c r="B10" s="7" t="s">
        <v>0</v>
      </c>
      <c r="C10" s="6" t="s">
        <v>97</v>
      </c>
      <c r="D10" s="7" t="s">
        <v>0</v>
      </c>
      <c r="E10" s="10">
        <v>1.633</v>
      </c>
      <c r="F10" s="14" t="s">
        <v>0</v>
      </c>
      <c r="G10" s="6">
        <v>0.59553</v>
      </c>
      <c r="H10" s="7" t="s">
        <v>0</v>
      </c>
      <c r="I10" s="6"/>
      <c r="J10" s="7" t="s">
        <v>0</v>
      </c>
      <c r="K10" s="6"/>
      <c r="L10" s="7" t="s">
        <v>0</v>
      </c>
      <c r="M10" s="12"/>
      <c r="N10" s="7" t="s">
        <v>0</v>
      </c>
      <c r="O10" s="12"/>
      <c r="P10" s="7"/>
    </row>
    <row r="11" spans="1:20" s="7" customFormat="1" x14ac:dyDescent="0.25">
      <c r="A11" s="45" t="s">
        <v>122</v>
      </c>
      <c r="B11" s="22" t="s">
        <v>0</v>
      </c>
      <c r="C11" s="21" t="s">
        <v>4</v>
      </c>
      <c r="D11" s="22" t="s">
        <v>0</v>
      </c>
      <c r="E11" s="23">
        <v>98.917000000000002</v>
      </c>
      <c r="F11" s="22" t="s">
        <v>0</v>
      </c>
      <c r="G11" s="21">
        <v>0.54096999999999995</v>
      </c>
      <c r="H11" s="21" t="s">
        <v>0</v>
      </c>
      <c r="I11" s="21"/>
      <c r="J11" s="21" t="s">
        <v>0</v>
      </c>
      <c r="K11" s="21"/>
      <c r="L11" s="21" t="s">
        <v>0</v>
      </c>
      <c r="M11" s="24">
        <v>2.9331</v>
      </c>
      <c r="N11" s="25" t="s">
        <v>0</v>
      </c>
      <c r="O11" s="24">
        <v>0.93400000000000005</v>
      </c>
      <c r="P11" t="s">
        <v>123</v>
      </c>
    </row>
    <row r="12" spans="1:20" s="21" customFormat="1" x14ac:dyDescent="0.25">
      <c r="A12" s="45" t="s">
        <v>127</v>
      </c>
      <c r="B12" s="22" t="s">
        <v>0</v>
      </c>
      <c r="C12" s="21" t="s">
        <v>4</v>
      </c>
      <c r="D12" s="22" t="s">
        <v>0</v>
      </c>
      <c r="E12" s="23">
        <v>88.08</v>
      </c>
      <c r="F12" s="22" t="s">
        <v>0</v>
      </c>
      <c r="G12" s="21">
        <v>0.540968</v>
      </c>
      <c r="H12" s="21" t="s">
        <v>0</v>
      </c>
      <c r="J12" s="21" t="s">
        <v>0</v>
      </c>
      <c r="L12" s="21" t="s">
        <v>0</v>
      </c>
      <c r="M12" s="24">
        <v>1.3360000000000001</v>
      </c>
      <c r="N12" s="21" t="s">
        <v>0</v>
      </c>
      <c r="O12" s="25" t="s">
        <v>129</v>
      </c>
      <c r="P12" s="21" t="s">
        <v>34</v>
      </c>
    </row>
    <row r="13" spans="1:20" s="21" customFormat="1" x14ac:dyDescent="0.25">
      <c r="A13" s="47" t="s">
        <v>132</v>
      </c>
      <c r="B13" s="22" t="s">
        <v>0</v>
      </c>
      <c r="C13" s="21" t="s">
        <v>4</v>
      </c>
      <c r="D13" s="22" t="s">
        <v>0</v>
      </c>
      <c r="E13" s="23">
        <v>98.07</v>
      </c>
      <c r="F13" s="22" t="s">
        <v>0</v>
      </c>
      <c r="G13" s="21">
        <v>0.54086999999999996</v>
      </c>
      <c r="H13" s="21" t="s">
        <v>0</v>
      </c>
      <c r="J13" s="21" t="s">
        <v>0</v>
      </c>
      <c r="L13" s="21" t="s">
        <v>0</v>
      </c>
      <c r="M13" s="24">
        <v>2.9201000000000001</v>
      </c>
      <c r="N13" s="25" t="s">
        <v>0</v>
      </c>
      <c r="O13" s="24">
        <v>0.9</v>
      </c>
      <c r="P13" s="21" t="s">
        <v>44</v>
      </c>
    </row>
    <row r="14" spans="1:20" x14ac:dyDescent="0.25">
      <c r="A14" s="21" t="s">
        <v>135</v>
      </c>
      <c r="B14" s="7" t="s">
        <v>0</v>
      </c>
      <c r="C14" s="6" t="s">
        <v>97</v>
      </c>
      <c r="D14" s="7" t="s">
        <v>0</v>
      </c>
      <c r="E14" s="10">
        <v>1.7050000000000001</v>
      </c>
      <c r="F14" s="14" t="s">
        <v>0</v>
      </c>
      <c r="G14" s="6">
        <v>0.59548000000000001</v>
      </c>
      <c r="H14" s="7" t="s">
        <v>0</v>
      </c>
      <c r="I14" s="6"/>
      <c r="J14" s="7" t="s">
        <v>0</v>
      </c>
      <c r="K14" s="6"/>
      <c r="L14" s="7" t="s">
        <v>0</v>
      </c>
      <c r="M14" s="12"/>
      <c r="N14" s="7" t="s">
        <v>0</v>
      </c>
      <c r="O14" s="12"/>
      <c r="P14" s="7"/>
    </row>
    <row r="15" spans="1:20" s="21" customFormat="1" x14ac:dyDescent="0.25">
      <c r="A15" s="45" t="s">
        <v>139</v>
      </c>
      <c r="B15" s="22" t="s">
        <v>0</v>
      </c>
      <c r="C15" s="21" t="s">
        <v>4</v>
      </c>
      <c r="D15" s="22" t="s">
        <v>0</v>
      </c>
      <c r="E15" s="23">
        <v>98.819000000000003</v>
      </c>
      <c r="F15" s="22" t="s">
        <v>0</v>
      </c>
      <c r="G15" s="21">
        <v>0.54088999999999998</v>
      </c>
      <c r="H15" s="21" t="s">
        <v>0</v>
      </c>
      <c r="J15" s="21" t="s">
        <v>0</v>
      </c>
      <c r="L15" s="21" t="s">
        <v>0</v>
      </c>
      <c r="M15" s="24">
        <v>2.9777999999999998</v>
      </c>
      <c r="N15" s="25" t="s">
        <v>0</v>
      </c>
      <c r="O15" s="24">
        <v>0.96699999999999997</v>
      </c>
      <c r="P15" s="21" t="s">
        <v>123</v>
      </c>
    </row>
    <row r="16" spans="1:20" ht="15.75" thickBot="1" x14ac:dyDescent="0.3">
      <c r="A16" s="21" t="s">
        <v>143</v>
      </c>
      <c r="B16" s="34" t="s">
        <v>0</v>
      </c>
      <c r="C16" s="35" t="s">
        <v>97</v>
      </c>
      <c r="D16" s="34" t="s">
        <v>0</v>
      </c>
      <c r="E16" s="36">
        <v>1.381</v>
      </c>
      <c r="F16" s="37" t="s">
        <v>0</v>
      </c>
      <c r="G16" s="35">
        <v>0.59545000000000003</v>
      </c>
      <c r="H16" s="34" t="s">
        <v>0</v>
      </c>
      <c r="I16" s="35"/>
      <c r="J16" s="34" t="s">
        <v>0</v>
      </c>
      <c r="K16" s="35"/>
      <c r="L16" s="34" t="s">
        <v>0</v>
      </c>
      <c r="M16" s="38"/>
      <c r="N16" s="34" t="s">
        <v>0</v>
      </c>
      <c r="O16" s="38"/>
      <c r="P16" s="34"/>
      <c r="Q16" s="34"/>
      <c r="R16" s="34"/>
      <c r="S16" s="34"/>
      <c r="T16" s="34"/>
    </row>
    <row r="17" spans="1:20" s="21" customFormat="1" x14ac:dyDescent="0.25">
      <c r="A17" s="46" t="s">
        <v>149</v>
      </c>
      <c r="B17" s="14" t="s">
        <v>0</v>
      </c>
      <c r="C17" s="7" t="s">
        <v>4</v>
      </c>
      <c r="D17" s="14" t="s">
        <v>0</v>
      </c>
      <c r="E17" s="11">
        <v>80.34</v>
      </c>
      <c r="F17" s="14" t="s">
        <v>0</v>
      </c>
      <c r="G17" s="7">
        <v>0.54081000000000001</v>
      </c>
      <c r="H17" s="7" t="s">
        <v>0</v>
      </c>
      <c r="I17" s="7"/>
      <c r="J17" s="7" t="s">
        <v>0</v>
      </c>
      <c r="K17" s="7"/>
      <c r="L17" s="7" t="s">
        <v>0</v>
      </c>
      <c r="M17" s="12">
        <v>2.8275999999999999</v>
      </c>
      <c r="N17" s="7" t="s">
        <v>0</v>
      </c>
      <c r="O17" s="15" t="s">
        <v>152</v>
      </c>
      <c r="P17" s="7" t="s">
        <v>150</v>
      </c>
      <c r="Q17" s="7"/>
      <c r="R17" s="7"/>
      <c r="S17" s="7"/>
      <c r="T17" s="7"/>
    </row>
    <row r="18" spans="1:20" s="21" customFormat="1" x14ac:dyDescent="0.25">
      <c r="A18" s="45" t="s">
        <v>156</v>
      </c>
      <c r="B18" s="21" t="s">
        <v>0</v>
      </c>
      <c r="C18" s="21" t="s">
        <v>5</v>
      </c>
      <c r="D18" s="21" t="s">
        <v>0</v>
      </c>
      <c r="E18" s="31">
        <v>100</v>
      </c>
      <c r="F18" s="22" t="s">
        <v>0</v>
      </c>
      <c r="G18" s="32">
        <v>0.38267000000000001</v>
      </c>
      <c r="H18" s="21" t="s">
        <v>0</v>
      </c>
      <c r="J18" s="21" t="s">
        <v>0</v>
      </c>
      <c r="K18" s="32" t="s">
        <v>157</v>
      </c>
      <c r="L18" s="21" t="s">
        <v>0</v>
      </c>
      <c r="M18" s="24">
        <v>8.5759000000000007</v>
      </c>
      <c r="N18" s="21" t="s">
        <v>0</v>
      </c>
      <c r="O18" s="24">
        <v>8.39</v>
      </c>
      <c r="P18" s="21" t="s">
        <v>155</v>
      </c>
    </row>
    <row r="19" spans="1:20" x14ac:dyDescent="0.25">
      <c r="A19" s="21" t="s">
        <v>159</v>
      </c>
      <c r="B19" s="7" t="s">
        <v>0</v>
      </c>
      <c r="C19" s="6" t="s">
        <v>97</v>
      </c>
      <c r="D19" s="7" t="s">
        <v>0</v>
      </c>
      <c r="E19" s="10">
        <v>1.4730000000000001</v>
      </c>
      <c r="F19" s="14" t="s">
        <v>0</v>
      </c>
      <c r="G19" s="6">
        <v>0.59547000000000005</v>
      </c>
      <c r="H19" s="7" t="s">
        <v>0</v>
      </c>
      <c r="I19" s="6"/>
      <c r="J19" s="7" t="s">
        <v>0</v>
      </c>
      <c r="K19" s="6"/>
      <c r="L19" s="7" t="s">
        <v>0</v>
      </c>
      <c r="M19" s="12"/>
      <c r="N19" s="7" t="s">
        <v>0</v>
      </c>
      <c r="O19" s="12"/>
      <c r="P19" s="7"/>
    </row>
    <row r="20" spans="1:20" x14ac:dyDescent="0.25">
      <c r="A20" s="21" t="s">
        <v>164</v>
      </c>
      <c r="B20" s="7" t="s">
        <v>0</v>
      </c>
      <c r="C20" s="6" t="s">
        <v>97</v>
      </c>
      <c r="D20" s="7" t="s">
        <v>0</v>
      </c>
      <c r="E20" s="10">
        <v>1.157</v>
      </c>
      <c r="F20" s="14" t="s">
        <v>0</v>
      </c>
      <c r="G20" s="6">
        <v>0.59548000000000001</v>
      </c>
      <c r="H20" s="7" t="s">
        <v>0</v>
      </c>
      <c r="I20" s="6"/>
      <c r="J20" s="7" t="s">
        <v>0</v>
      </c>
      <c r="K20" s="6"/>
      <c r="L20" s="7" t="s">
        <v>0</v>
      </c>
      <c r="M20" s="12"/>
      <c r="N20" s="7" t="s">
        <v>0</v>
      </c>
      <c r="O20" s="12"/>
      <c r="P20" s="7"/>
    </row>
    <row r="21" spans="1:20" x14ac:dyDescent="0.25">
      <c r="A21" s="21" t="s">
        <v>168</v>
      </c>
      <c r="B21" s="7" t="s">
        <v>0</v>
      </c>
      <c r="C21" s="6" t="s">
        <v>97</v>
      </c>
      <c r="D21" s="7" t="s">
        <v>0</v>
      </c>
      <c r="E21" s="10">
        <v>0.75800000000000001</v>
      </c>
      <c r="F21" s="14" t="s">
        <v>0</v>
      </c>
      <c r="G21" s="6">
        <v>0.59558</v>
      </c>
      <c r="H21" s="7" t="s">
        <v>0</v>
      </c>
      <c r="I21" s="6"/>
      <c r="J21" s="7" t="s">
        <v>0</v>
      </c>
      <c r="K21" s="6"/>
      <c r="L21" s="7" t="s">
        <v>0</v>
      </c>
      <c r="M21" s="12"/>
      <c r="N21" s="7" t="s">
        <v>0</v>
      </c>
      <c r="O21" s="12"/>
      <c r="P21" s="7"/>
    </row>
    <row r="22" spans="1:20" s="21" customFormat="1" x14ac:dyDescent="0.25">
      <c r="A22" s="47" t="s">
        <v>172</v>
      </c>
      <c r="B22" s="22" t="s">
        <v>0</v>
      </c>
      <c r="C22" s="21" t="s">
        <v>4</v>
      </c>
      <c r="D22" s="22" t="s">
        <v>0</v>
      </c>
      <c r="E22" s="23">
        <v>78.290000000000006</v>
      </c>
      <c r="F22" s="22" t="s">
        <v>0</v>
      </c>
      <c r="G22" s="21">
        <v>0.54108000000000001</v>
      </c>
      <c r="H22" s="21" t="s">
        <v>0</v>
      </c>
      <c r="J22" s="21" t="s">
        <v>0</v>
      </c>
      <c r="L22" s="21" t="s">
        <v>0</v>
      </c>
      <c r="M22" s="24">
        <v>1.3740000000000001</v>
      </c>
      <c r="N22" s="21" t="s">
        <v>0</v>
      </c>
      <c r="O22" s="25" t="s">
        <v>174</v>
      </c>
      <c r="P22" s="21" t="s">
        <v>160</v>
      </c>
    </row>
    <row r="23" spans="1:20" s="21" customFormat="1" x14ac:dyDescent="0.25">
      <c r="A23" s="47" t="s">
        <v>177</v>
      </c>
      <c r="B23" s="22" t="s">
        <v>0</v>
      </c>
      <c r="C23" s="21" t="s">
        <v>4</v>
      </c>
      <c r="D23" s="22" t="s">
        <v>0</v>
      </c>
      <c r="E23" s="23">
        <v>78.23</v>
      </c>
      <c r="F23" s="22" t="s">
        <v>0</v>
      </c>
      <c r="G23" s="21">
        <v>0.54076000000000002</v>
      </c>
      <c r="H23" s="21" t="s">
        <v>0</v>
      </c>
      <c r="J23" s="21" t="s">
        <v>0</v>
      </c>
      <c r="L23" s="21" t="s">
        <v>0</v>
      </c>
      <c r="M23" s="24">
        <v>2.0156999999999998</v>
      </c>
      <c r="N23" s="25" t="s">
        <v>0</v>
      </c>
      <c r="O23" s="24">
        <v>0.41799999999999998</v>
      </c>
      <c r="P23" s="21" t="s">
        <v>160</v>
      </c>
    </row>
    <row r="24" spans="1:20" s="21" customFormat="1" x14ac:dyDescent="0.25">
      <c r="A24" s="47" t="s">
        <v>178</v>
      </c>
      <c r="B24" s="22" t="s">
        <v>0</v>
      </c>
      <c r="C24" s="21" t="s">
        <v>4</v>
      </c>
      <c r="D24" s="22" t="s">
        <v>0</v>
      </c>
      <c r="E24" s="23">
        <v>66.84</v>
      </c>
      <c r="F24" s="22" t="s">
        <v>0</v>
      </c>
      <c r="G24" s="21">
        <v>0.54112899999999997</v>
      </c>
      <c r="H24" s="21" t="s">
        <v>0</v>
      </c>
      <c r="J24" s="21" t="s">
        <v>0</v>
      </c>
      <c r="L24" s="21" t="s">
        <v>0</v>
      </c>
      <c r="M24" s="24">
        <v>1.4617</v>
      </c>
      <c r="N24" s="21" t="s">
        <v>0</v>
      </c>
      <c r="O24" s="25" t="s">
        <v>185</v>
      </c>
      <c r="P24" s="21" t="s">
        <v>160</v>
      </c>
    </row>
    <row r="27" spans="1:20" x14ac:dyDescent="0.25">
      <c r="C27" t="s">
        <v>376</v>
      </c>
      <c r="E27" t="s">
        <v>375</v>
      </c>
    </row>
    <row r="28" spans="1:20" x14ac:dyDescent="0.25">
      <c r="A28" t="s">
        <v>362</v>
      </c>
      <c r="C28" s="42">
        <f>AVERAGE(G6:G24)</f>
        <v>0.56132247368421062</v>
      </c>
      <c r="E28" s="42">
        <f>AVERAGE(G6:G10,G14,G16,G19:G21)</f>
        <v>0.59549799999999997</v>
      </c>
    </row>
    <row r="29" spans="1:20" x14ac:dyDescent="0.25">
      <c r="A29" t="s">
        <v>363</v>
      </c>
      <c r="C29" s="44">
        <f>VAR(G6:G24)</f>
        <v>2.6067673760409357E-3</v>
      </c>
      <c r="E29" s="44">
        <f>VAR(G6:G10,G14,G16,G19:G21)</f>
        <v>1.3288888888880436E-9</v>
      </c>
    </row>
    <row r="30" spans="1:20" x14ac:dyDescent="0.25">
      <c r="A30" t="s">
        <v>364</v>
      </c>
      <c r="C30" s="43">
        <f>STDEV(G6:G24)</f>
        <v>5.1056511592949001E-2</v>
      </c>
      <c r="E30" s="43">
        <f>STDEV(G6:G10,G14,G16,G19:G21)</f>
        <v>3.6453928305301252E-5</v>
      </c>
    </row>
  </sheetData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2"/>
  <sheetViews>
    <sheetView zoomScale="70" zoomScaleNormal="70" workbookViewId="0">
      <pane ySplit="5" topLeftCell="A27" activePane="bottomLeft" state="frozen"/>
      <selection pane="bottomLeft" activeCell="A62" sqref="A62"/>
    </sheetView>
  </sheetViews>
  <sheetFormatPr baseColWidth="10" defaultRowHeight="15" x14ac:dyDescent="0.25"/>
  <cols>
    <col min="1" max="1" width="42" bestFit="1" customWidth="1"/>
    <col min="2" max="2" width="2.42578125" bestFit="1" customWidth="1"/>
    <col min="3" max="3" width="23.5703125" customWidth="1"/>
    <col min="4" max="4" width="2.42578125" bestFit="1" customWidth="1"/>
    <col min="5" max="5" width="39.5703125" customWidth="1"/>
    <col min="6" max="6" width="2.42578125" bestFit="1" customWidth="1"/>
    <col min="7" max="7" width="47.140625" bestFit="1" customWidth="1"/>
    <col min="8" max="8" width="2.85546875" customWidth="1"/>
    <col min="9" max="9" width="16.28515625" bestFit="1" customWidth="1"/>
    <col min="10" max="10" width="15.28515625" customWidth="1"/>
    <col min="11" max="11" width="23.42578125" customWidth="1"/>
    <col min="12" max="12" width="2.42578125" bestFit="1" customWidth="1"/>
    <col min="13" max="13" width="17.85546875" style="3" customWidth="1"/>
    <col min="14" max="14" width="2.7109375" bestFit="1" customWidth="1"/>
    <col min="15" max="15" width="20.7109375" style="3" customWidth="1"/>
    <col min="16" max="16" width="2.85546875" bestFit="1" customWidth="1"/>
  </cols>
  <sheetData>
    <row r="1" spans="1:17" s="28" customFormat="1" x14ac:dyDescent="0.25">
      <c r="A1" s="27" t="s">
        <v>24</v>
      </c>
      <c r="M1" s="29"/>
      <c r="O1" s="29"/>
      <c r="Q1" s="28" t="s">
        <v>32</v>
      </c>
    </row>
    <row r="3" spans="1:17" x14ac:dyDescent="0.25">
      <c r="A3" s="1" t="s">
        <v>7</v>
      </c>
      <c r="B3" s="1" t="s">
        <v>0</v>
      </c>
      <c r="C3" s="1" t="s">
        <v>8</v>
      </c>
      <c r="D3" s="1" t="s">
        <v>0</v>
      </c>
      <c r="E3" s="1" t="s">
        <v>9</v>
      </c>
      <c r="F3" s="1" t="s">
        <v>0</v>
      </c>
      <c r="G3" s="4" t="s">
        <v>15</v>
      </c>
      <c r="H3" s="4"/>
      <c r="I3" s="4"/>
      <c r="J3" s="4"/>
      <c r="K3" s="4"/>
      <c r="L3" s="1" t="s">
        <v>0</v>
      </c>
      <c r="M3" s="5" t="s">
        <v>6</v>
      </c>
      <c r="N3" s="4" t="s">
        <v>0</v>
      </c>
      <c r="O3" s="5" t="s">
        <v>3</v>
      </c>
      <c r="P3" s="1" t="s">
        <v>0</v>
      </c>
    </row>
    <row r="4" spans="1:17" s="7" customFormat="1" x14ac:dyDescent="0.25">
      <c r="B4" s="7" t="s">
        <v>0</v>
      </c>
      <c r="D4" s="7" t="s">
        <v>0</v>
      </c>
      <c r="E4" s="7" t="s">
        <v>30</v>
      </c>
      <c r="F4" s="7" t="s">
        <v>0</v>
      </c>
      <c r="G4" s="15" t="s">
        <v>16</v>
      </c>
      <c r="L4" s="7" t="s">
        <v>0</v>
      </c>
      <c r="M4" s="12"/>
      <c r="N4" s="7" t="s">
        <v>0</v>
      </c>
      <c r="O4" s="12"/>
      <c r="P4" s="7" t="s">
        <v>0</v>
      </c>
    </row>
    <row r="5" spans="1:17" s="16" customFormat="1" x14ac:dyDescent="0.25">
      <c r="B5" s="16" t="s">
        <v>0</v>
      </c>
      <c r="D5" s="16" t="s">
        <v>0</v>
      </c>
      <c r="F5" s="16" t="s">
        <v>0</v>
      </c>
      <c r="G5" s="16" t="s">
        <v>10</v>
      </c>
      <c r="H5" s="16" t="s">
        <v>0</v>
      </c>
      <c r="I5" s="16" t="s">
        <v>14</v>
      </c>
      <c r="J5" s="16" t="s">
        <v>0</v>
      </c>
      <c r="K5" s="16" t="s">
        <v>11</v>
      </c>
      <c r="L5" s="16" t="s">
        <v>0</v>
      </c>
      <c r="M5" s="17"/>
      <c r="N5" s="16" t="s">
        <v>0</v>
      </c>
      <c r="O5" s="17"/>
      <c r="P5" s="16" t="s">
        <v>0</v>
      </c>
    </row>
    <row r="6" spans="1:17" s="7" customFormat="1" x14ac:dyDescent="0.25">
      <c r="A6" s="48" t="s">
        <v>19</v>
      </c>
      <c r="B6" s="14" t="s">
        <v>0</v>
      </c>
      <c r="C6" s="7" t="s">
        <v>4</v>
      </c>
      <c r="D6" s="14" t="s">
        <v>0</v>
      </c>
      <c r="E6" s="11">
        <v>73.900000000000006</v>
      </c>
      <c r="F6" s="14" t="s">
        <v>0</v>
      </c>
      <c r="G6" s="7">
        <v>0.54081999999999997</v>
      </c>
      <c r="H6" s="7" t="s">
        <v>0</v>
      </c>
      <c r="J6" s="7" t="s">
        <v>0</v>
      </c>
      <c r="L6" s="7" t="s">
        <v>0</v>
      </c>
      <c r="M6" s="12">
        <v>1.1761999999999999</v>
      </c>
      <c r="N6" s="15" t="s">
        <v>0</v>
      </c>
      <c r="O6" s="12">
        <v>1.84</v>
      </c>
      <c r="P6" s="7" t="s">
        <v>0</v>
      </c>
      <c r="Q6" s="7" t="s">
        <v>44</v>
      </c>
    </row>
    <row r="7" spans="1:17" s="7" customFormat="1" x14ac:dyDescent="0.25">
      <c r="A7" s="21" t="s">
        <v>26</v>
      </c>
      <c r="B7" s="14" t="s">
        <v>0</v>
      </c>
      <c r="C7" s="7" t="s">
        <v>5</v>
      </c>
      <c r="D7" s="14" t="s">
        <v>0</v>
      </c>
      <c r="E7" s="11">
        <v>3.08</v>
      </c>
      <c r="F7" s="14" t="s">
        <v>0</v>
      </c>
      <c r="G7" s="7">
        <v>0.38069999999999998</v>
      </c>
      <c r="H7" s="7" t="s">
        <v>0</v>
      </c>
      <c r="J7" s="7" t="s">
        <v>0</v>
      </c>
      <c r="K7" s="7">
        <v>0.31069999999999998</v>
      </c>
      <c r="L7" s="7" t="s">
        <v>0</v>
      </c>
      <c r="M7" s="12"/>
      <c r="N7" s="15" t="s">
        <v>0</v>
      </c>
      <c r="O7" s="12"/>
      <c r="P7" s="7" t="s">
        <v>0</v>
      </c>
    </row>
    <row r="8" spans="1:17" s="7" customFormat="1" x14ac:dyDescent="0.25">
      <c r="A8" s="45" t="s">
        <v>33</v>
      </c>
      <c r="B8" s="7" t="s">
        <v>0</v>
      </c>
      <c r="C8" s="7" t="s">
        <v>5</v>
      </c>
      <c r="D8" s="7" t="s">
        <v>0</v>
      </c>
      <c r="E8" s="10">
        <v>51.3</v>
      </c>
      <c r="F8" s="14" t="s">
        <v>0</v>
      </c>
      <c r="G8" s="6">
        <v>0.38234000000000001</v>
      </c>
      <c r="H8" s="7" t="s">
        <v>0</v>
      </c>
      <c r="J8" s="7" t="s">
        <v>0</v>
      </c>
      <c r="K8" s="7">
        <v>0.31272</v>
      </c>
      <c r="L8" s="7" t="s">
        <v>0</v>
      </c>
      <c r="M8" s="12"/>
      <c r="N8" s="7" t="s">
        <v>0</v>
      </c>
      <c r="O8" s="12"/>
      <c r="P8" s="7" t="s">
        <v>0</v>
      </c>
    </row>
    <row r="9" spans="1:17" s="7" customFormat="1" x14ac:dyDescent="0.25">
      <c r="A9" s="45" t="s">
        <v>45</v>
      </c>
      <c r="B9" s="7" t="s">
        <v>0</v>
      </c>
      <c r="C9" s="7" t="s">
        <v>5</v>
      </c>
      <c r="D9" s="7" t="s">
        <v>0</v>
      </c>
      <c r="E9" s="10">
        <v>26.65</v>
      </c>
      <c r="F9" s="14" t="s">
        <v>0</v>
      </c>
      <c r="G9" s="6">
        <v>0.38231999999999999</v>
      </c>
      <c r="H9" s="7" t="s">
        <v>0</v>
      </c>
      <c r="J9" s="7" t="s">
        <v>0</v>
      </c>
      <c r="K9" s="6">
        <v>0.31252999999999997</v>
      </c>
      <c r="L9" s="7" t="s">
        <v>0</v>
      </c>
      <c r="M9" s="12"/>
      <c r="N9" s="7" t="s">
        <v>0</v>
      </c>
      <c r="O9" s="12"/>
      <c r="P9" s="7" t="s">
        <v>0</v>
      </c>
    </row>
    <row r="10" spans="1:17" s="7" customFormat="1" x14ac:dyDescent="0.25">
      <c r="A10" s="45" t="s">
        <v>49</v>
      </c>
      <c r="B10" s="7" t="s">
        <v>0</v>
      </c>
      <c r="C10" s="7" t="s">
        <v>5</v>
      </c>
      <c r="D10" s="7" t="s">
        <v>0</v>
      </c>
      <c r="E10" s="10">
        <v>19.68</v>
      </c>
      <c r="F10" s="14" t="s">
        <v>0</v>
      </c>
      <c r="G10" s="6">
        <v>0.38264999999999999</v>
      </c>
      <c r="H10" s="7" t="s">
        <v>0</v>
      </c>
      <c r="J10" s="7" t="s">
        <v>0</v>
      </c>
      <c r="K10" s="6">
        <v>0.31265999999999999</v>
      </c>
      <c r="L10" s="7" t="s">
        <v>0</v>
      </c>
      <c r="M10" s="12"/>
      <c r="N10" s="7" t="s">
        <v>0</v>
      </c>
      <c r="O10" s="12"/>
      <c r="P10" s="7" t="s">
        <v>0</v>
      </c>
    </row>
    <row r="11" spans="1:17" s="7" customFormat="1" x14ac:dyDescent="0.25">
      <c r="A11" s="21" t="s">
        <v>56</v>
      </c>
      <c r="B11" s="7" t="s">
        <v>0</v>
      </c>
      <c r="C11" s="7" t="s">
        <v>5</v>
      </c>
      <c r="D11" s="7" t="s">
        <v>0</v>
      </c>
      <c r="E11" s="10">
        <v>6.98</v>
      </c>
      <c r="F11" s="14" t="s">
        <v>0</v>
      </c>
      <c r="G11" s="6">
        <v>0.38168000000000002</v>
      </c>
      <c r="H11" s="7" t="s">
        <v>0</v>
      </c>
      <c r="J11" s="7" t="s">
        <v>0</v>
      </c>
      <c r="K11" s="6">
        <v>0.31159999999999999</v>
      </c>
      <c r="L11" s="7" t="s">
        <v>0</v>
      </c>
      <c r="M11" s="12"/>
      <c r="N11" s="7" t="s">
        <v>0</v>
      </c>
      <c r="O11" s="12"/>
      <c r="P11" s="7" t="s">
        <v>0</v>
      </c>
    </row>
    <row r="12" spans="1:17" s="7" customFormat="1" x14ac:dyDescent="0.25">
      <c r="A12" s="21" t="s">
        <v>63</v>
      </c>
      <c r="B12" s="7" t="s">
        <v>0</v>
      </c>
      <c r="C12" s="7" t="s">
        <v>5</v>
      </c>
      <c r="D12" s="7" t="s">
        <v>0</v>
      </c>
      <c r="E12" s="10">
        <v>3.51</v>
      </c>
      <c r="F12" s="14" t="s">
        <v>0</v>
      </c>
      <c r="G12" s="6">
        <v>0.38194</v>
      </c>
      <c r="H12" s="7" t="s">
        <v>0</v>
      </c>
      <c r="J12" s="7" t="s">
        <v>0</v>
      </c>
      <c r="K12" s="6">
        <v>0.316</v>
      </c>
      <c r="L12" s="7" t="s">
        <v>0</v>
      </c>
      <c r="M12" s="12"/>
      <c r="N12" s="7" t="s">
        <v>0</v>
      </c>
      <c r="O12" s="12"/>
      <c r="P12" s="7" t="s">
        <v>0</v>
      </c>
    </row>
    <row r="13" spans="1:17" s="21" customFormat="1" x14ac:dyDescent="0.25">
      <c r="A13" s="45" t="s">
        <v>67</v>
      </c>
      <c r="B13" s="22" t="s">
        <v>0</v>
      </c>
      <c r="C13" s="21" t="s">
        <v>4</v>
      </c>
      <c r="D13" s="22" t="s">
        <v>0</v>
      </c>
      <c r="E13" s="23">
        <v>100</v>
      </c>
      <c r="F13" s="22" t="s">
        <v>0</v>
      </c>
      <c r="G13" s="21">
        <v>0.54093800000000003</v>
      </c>
      <c r="H13" s="21" t="s">
        <v>0</v>
      </c>
      <c r="J13" s="21" t="s">
        <v>0</v>
      </c>
      <c r="L13" s="21" t="s">
        <v>0</v>
      </c>
      <c r="M13" s="24">
        <v>1.3415999999999999</v>
      </c>
      <c r="N13" s="25" t="s">
        <v>0</v>
      </c>
      <c r="O13" s="24">
        <v>0.38500000000000001</v>
      </c>
      <c r="P13" s="21" t="s">
        <v>0</v>
      </c>
      <c r="Q13" s="21" t="s">
        <v>68</v>
      </c>
    </row>
    <row r="14" spans="1:17" s="7" customFormat="1" x14ac:dyDescent="0.25">
      <c r="A14" s="21" t="s">
        <v>70</v>
      </c>
      <c r="B14" s="7" t="s">
        <v>0</v>
      </c>
      <c r="C14" s="7" t="s">
        <v>5</v>
      </c>
      <c r="D14" s="7" t="s">
        <v>0</v>
      </c>
      <c r="E14" s="10">
        <v>5.56</v>
      </c>
      <c r="F14" s="14" t="s">
        <v>0</v>
      </c>
      <c r="G14" s="6">
        <v>0.38202000000000003</v>
      </c>
      <c r="H14" s="7" t="s">
        <v>0</v>
      </c>
      <c r="J14" s="7" t="s">
        <v>0</v>
      </c>
      <c r="K14" s="6">
        <v>0.316</v>
      </c>
      <c r="L14" s="7" t="s">
        <v>0</v>
      </c>
      <c r="M14" s="12"/>
      <c r="N14" s="7" t="s">
        <v>0</v>
      </c>
      <c r="O14" s="12"/>
      <c r="P14" s="7" t="s">
        <v>0</v>
      </c>
    </row>
    <row r="15" spans="1:17" s="7" customFormat="1" x14ac:dyDescent="0.25">
      <c r="A15" s="21" t="s">
        <v>73</v>
      </c>
      <c r="B15" s="7" t="s">
        <v>0</v>
      </c>
      <c r="C15" s="7" t="s">
        <v>5</v>
      </c>
      <c r="D15" s="7" t="s">
        <v>0</v>
      </c>
      <c r="E15" s="10">
        <v>3.07</v>
      </c>
      <c r="F15" s="14" t="s">
        <v>0</v>
      </c>
      <c r="G15" s="6">
        <v>0.38140000000000002</v>
      </c>
      <c r="H15" s="7" t="s">
        <v>0</v>
      </c>
      <c r="J15" s="7" t="s">
        <v>0</v>
      </c>
      <c r="K15" s="6">
        <v>0.3115</v>
      </c>
      <c r="L15" s="7" t="s">
        <v>0</v>
      </c>
      <c r="M15" s="12"/>
      <c r="N15" s="7" t="s">
        <v>0</v>
      </c>
      <c r="O15" s="12"/>
      <c r="P15" s="7" t="s">
        <v>0</v>
      </c>
    </row>
    <row r="16" spans="1:17" s="7" customFormat="1" x14ac:dyDescent="0.25">
      <c r="A16" s="21" t="s">
        <v>77</v>
      </c>
      <c r="B16" s="7" t="s">
        <v>0</v>
      </c>
      <c r="C16" s="7" t="s">
        <v>5</v>
      </c>
      <c r="D16" s="7" t="s">
        <v>0</v>
      </c>
      <c r="E16" s="10">
        <v>4.6100000000000003</v>
      </c>
      <c r="F16" s="14" t="s">
        <v>0</v>
      </c>
      <c r="G16" s="6">
        <v>0.38159999999999999</v>
      </c>
      <c r="H16" s="7" t="s">
        <v>0</v>
      </c>
      <c r="J16" s="7" t="s">
        <v>0</v>
      </c>
      <c r="K16" s="6">
        <v>0.31240000000000001</v>
      </c>
      <c r="L16" s="7" t="s">
        <v>0</v>
      </c>
      <c r="M16" s="12"/>
      <c r="N16" s="7" t="s">
        <v>0</v>
      </c>
      <c r="O16" s="12"/>
      <c r="P16" s="7" t="s">
        <v>0</v>
      </c>
    </row>
    <row r="17" spans="1:17" s="7" customFormat="1" x14ac:dyDescent="0.25">
      <c r="A17" s="21" t="s">
        <v>83</v>
      </c>
      <c r="B17" s="7" t="s">
        <v>0</v>
      </c>
      <c r="C17" s="7" t="s">
        <v>5</v>
      </c>
      <c r="D17" s="7" t="s">
        <v>0</v>
      </c>
      <c r="E17" s="10">
        <v>2.23</v>
      </c>
      <c r="F17" s="14" t="s">
        <v>0</v>
      </c>
      <c r="G17" s="6">
        <v>0.38169999999999998</v>
      </c>
      <c r="H17" s="7" t="s">
        <v>0</v>
      </c>
      <c r="J17" s="7" t="s">
        <v>0</v>
      </c>
      <c r="K17" s="6">
        <v>0.316</v>
      </c>
      <c r="L17" s="7" t="s">
        <v>0</v>
      </c>
      <c r="M17" s="12"/>
      <c r="N17" s="7" t="s">
        <v>0</v>
      </c>
      <c r="O17" s="12"/>
      <c r="P17" s="7" t="s">
        <v>0</v>
      </c>
    </row>
    <row r="18" spans="1:17" s="7" customFormat="1" x14ac:dyDescent="0.25">
      <c r="A18" s="21" t="s">
        <v>87</v>
      </c>
      <c r="B18" s="7" t="s">
        <v>0</v>
      </c>
      <c r="C18" s="7" t="s">
        <v>5</v>
      </c>
      <c r="D18" s="7" t="s">
        <v>0</v>
      </c>
      <c r="E18" s="10">
        <v>0.76</v>
      </c>
      <c r="F18" s="14" t="s">
        <v>0</v>
      </c>
      <c r="G18" s="6">
        <v>0.38479999999999998</v>
      </c>
      <c r="H18" s="7" t="s">
        <v>0</v>
      </c>
      <c r="J18" s="7" t="s">
        <v>0</v>
      </c>
      <c r="K18" s="6">
        <v>0.31240000000000001</v>
      </c>
      <c r="L18" s="7" t="s">
        <v>0</v>
      </c>
      <c r="M18" s="12"/>
      <c r="N18" s="7" t="s">
        <v>0</v>
      </c>
      <c r="O18" s="12"/>
      <c r="P18" s="7" t="s">
        <v>0</v>
      </c>
    </row>
    <row r="19" spans="1:17" s="7" customFormat="1" x14ac:dyDescent="0.25">
      <c r="A19" s="21" t="s">
        <v>94</v>
      </c>
      <c r="B19" s="7" t="s">
        <v>0</v>
      </c>
      <c r="C19" s="7" t="s">
        <v>5</v>
      </c>
      <c r="D19" s="7" t="s">
        <v>0</v>
      </c>
      <c r="E19" s="10">
        <v>2.69</v>
      </c>
      <c r="F19" s="14" t="s">
        <v>0</v>
      </c>
      <c r="G19" s="6">
        <v>0.38159999999999999</v>
      </c>
      <c r="H19" s="7" t="s">
        <v>0</v>
      </c>
      <c r="J19" s="7" t="s">
        <v>0</v>
      </c>
      <c r="K19" s="6">
        <v>0.316</v>
      </c>
      <c r="L19" s="7" t="s">
        <v>0</v>
      </c>
      <c r="M19" s="12"/>
      <c r="N19" s="7" t="s">
        <v>0</v>
      </c>
      <c r="O19" s="12"/>
      <c r="P19" s="7" t="s">
        <v>0</v>
      </c>
    </row>
    <row r="20" spans="1:17" s="7" customFormat="1" x14ac:dyDescent="0.25">
      <c r="C20" s="6"/>
      <c r="E20" s="10"/>
      <c r="F20" s="14"/>
      <c r="G20" s="6"/>
      <c r="K20" s="6"/>
      <c r="M20" s="12"/>
      <c r="O20" s="12"/>
    </row>
    <row r="21" spans="1:17" s="7" customFormat="1" x14ac:dyDescent="0.25">
      <c r="C21" s="6"/>
      <c r="E21" s="10">
        <f>AVERAGE(E11,E12,E14:E19)</f>
        <v>3.6762500000000005</v>
      </c>
      <c r="F21" s="14"/>
      <c r="G21" s="6"/>
      <c r="K21" s="6"/>
      <c r="M21" s="12"/>
      <c r="O21" s="12"/>
    </row>
    <row r="22" spans="1:17" s="7" customFormat="1" x14ac:dyDescent="0.25">
      <c r="C22" s="6"/>
      <c r="E22" s="10"/>
      <c r="F22" s="14"/>
      <c r="G22" s="6"/>
      <c r="K22" s="6"/>
      <c r="M22" s="12"/>
      <c r="O22" s="12"/>
    </row>
    <row r="24" spans="1:17" s="28" customFormat="1" x14ac:dyDescent="0.25">
      <c r="A24" s="27" t="s">
        <v>148</v>
      </c>
      <c r="C24" s="28" t="s">
        <v>147</v>
      </c>
      <c r="M24" s="29"/>
      <c r="O24" s="29"/>
    </row>
    <row r="26" spans="1:17" x14ac:dyDescent="0.25">
      <c r="A26" s="1" t="s">
        <v>7</v>
      </c>
      <c r="B26" s="1" t="s">
        <v>0</v>
      </c>
      <c r="C26" s="1" t="s">
        <v>8</v>
      </c>
      <c r="D26" s="1" t="s">
        <v>0</v>
      </c>
      <c r="E26" s="1" t="s">
        <v>9</v>
      </c>
      <c r="F26" s="1" t="s">
        <v>0</v>
      </c>
      <c r="G26" s="4" t="s">
        <v>15</v>
      </c>
      <c r="H26" s="4"/>
      <c r="I26" s="4"/>
      <c r="J26" s="4"/>
      <c r="K26" s="4"/>
      <c r="L26" s="1" t="s">
        <v>0</v>
      </c>
      <c r="M26" s="5" t="s">
        <v>6</v>
      </c>
      <c r="N26" s="4" t="s">
        <v>0</v>
      </c>
      <c r="O26" s="5" t="s">
        <v>3</v>
      </c>
      <c r="P26" s="1" t="s">
        <v>0</v>
      </c>
    </row>
    <row r="27" spans="1:17" s="7" customFormat="1" x14ac:dyDescent="0.25">
      <c r="B27" s="7" t="s">
        <v>0</v>
      </c>
      <c r="D27" s="7" t="s">
        <v>0</v>
      </c>
      <c r="E27" s="7" t="s">
        <v>30</v>
      </c>
      <c r="F27" s="7" t="s">
        <v>0</v>
      </c>
      <c r="G27" s="15" t="s">
        <v>16</v>
      </c>
      <c r="L27" s="7" t="s">
        <v>0</v>
      </c>
      <c r="M27" s="12"/>
      <c r="N27" s="7" t="s">
        <v>0</v>
      </c>
      <c r="O27" s="12"/>
      <c r="P27" s="7" t="s">
        <v>0</v>
      </c>
    </row>
    <row r="28" spans="1:17" s="16" customFormat="1" x14ac:dyDescent="0.25">
      <c r="B28" s="16" t="s">
        <v>0</v>
      </c>
      <c r="D28" s="16" t="s">
        <v>0</v>
      </c>
      <c r="F28" s="16" t="s">
        <v>0</v>
      </c>
      <c r="G28" s="16" t="s">
        <v>10</v>
      </c>
      <c r="H28" s="16" t="s">
        <v>0</v>
      </c>
      <c r="I28" s="16" t="s">
        <v>14</v>
      </c>
      <c r="J28" s="16" t="s">
        <v>0</v>
      </c>
      <c r="K28" s="16" t="s">
        <v>11</v>
      </c>
      <c r="L28" s="16" t="s">
        <v>0</v>
      </c>
      <c r="M28" s="17"/>
      <c r="N28" s="16" t="s">
        <v>0</v>
      </c>
      <c r="O28" s="17"/>
      <c r="P28" s="16" t="s">
        <v>0</v>
      </c>
    </row>
    <row r="29" spans="1:17" s="7" customFormat="1" x14ac:dyDescent="0.25">
      <c r="A29" s="21" t="s">
        <v>98</v>
      </c>
      <c r="B29" s="7" t="s">
        <v>0</v>
      </c>
      <c r="C29" s="7" t="s">
        <v>5</v>
      </c>
      <c r="D29" s="7" t="s">
        <v>0</v>
      </c>
      <c r="E29" s="10">
        <v>24.56</v>
      </c>
      <c r="F29" s="14" t="s">
        <v>0</v>
      </c>
      <c r="G29" s="6">
        <v>0.38202000000000003</v>
      </c>
      <c r="H29" s="7" t="s">
        <v>0</v>
      </c>
      <c r="J29" s="7" t="s">
        <v>0</v>
      </c>
      <c r="K29" s="6">
        <v>0.31234000000000001</v>
      </c>
      <c r="L29" s="7" t="s">
        <v>0</v>
      </c>
      <c r="M29" s="12"/>
      <c r="N29" s="7" t="s">
        <v>0</v>
      </c>
      <c r="O29" s="12"/>
      <c r="P29" s="7" t="s">
        <v>0</v>
      </c>
    </row>
    <row r="30" spans="1:17" x14ac:dyDescent="0.25">
      <c r="A30" s="21" t="s">
        <v>102</v>
      </c>
      <c r="B30" s="7" t="s">
        <v>0</v>
      </c>
      <c r="C30" s="7" t="s">
        <v>5</v>
      </c>
      <c r="D30" s="7" t="s">
        <v>0</v>
      </c>
      <c r="E30" s="10">
        <v>15.64</v>
      </c>
      <c r="F30" s="14" t="s">
        <v>0</v>
      </c>
      <c r="G30" s="6">
        <v>0.38166</v>
      </c>
      <c r="H30" s="7" t="s">
        <v>0</v>
      </c>
      <c r="I30" s="7"/>
      <c r="J30" s="7" t="s">
        <v>0</v>
      </c>
      <c r="K30" s="6">
        <v>0.31234000000000001</v>
      </c>
      <c r="L30" s="7" t="s">
        <v>0</v>
      </c>
      <c r="M30" s="12"/>
      <c r="N30" s="7" t="s">
        <v>0</v>
      </c>
      <c r="O30" s="12"/>
      <c r="P30" s="7" t="s">
        <v>0</v>
      </c>
      <c r="Q30" s="7"/>
    </row>
    <row r="31" spans="1:17" x14ac:dyDescent="0.25">
      <c r="A31" s="21" t="s">
        <v>105</v>
      </c>
      <c r="B31" s="7" t="s">
        <v>0</v>
      </c>
      <c r="C31" s="7" t="s">
        <v>5</v>
      </c>
      <c r="D31" s="7" t="s">
        <v>0</v>
      </c>
      <c r="E31" s="10">
        <v>18.41</v>
      </c>
      <c r="F31" s="14" t="s">
        <v>0</v>
      </c>
      <c r="G31" s="6">
        <v>0.38180999999999998</v>
      </c>
      <c r="H31" s="7" t="s">
        <v>0</v>
      </c>
      <c r="I31" s="7"/>
      <c r="J31" s="7" t="s">
        <v>0</v>
      </c>
      <c r="K31" s="6">
        <v>0.31233</v>
      </c>
      <c r="L31" s="7" t="s">
        <v>0</v>
      </c>
      <c r="M31" s="12"/>
      <c r="N31" s="7" t="s">
        <v>0</v>
      </c>
      <c r="O31" s="12"/>
      <c r="P31" s="7" t="s">
        <v>0</v>
      </c>
      <c r="Q31" s="7"/>
    </row>
    <row r="32" spans="1:17" x14ac:dyDescent="0.25">
      <c r="A32" s="21" t="s">
        <v>111</v>
      </c>
      <c r="B32" s="7" t="s">
        <v>0</v>
      </c>
      <c r="C32" s="7" t="s">
        <v>5</v>
      </c>
      <c r="D32" s="7" t="s">
        <v>0</v>
      </c>
      <c r="E32" s="10">
        <v>13.9</v>
      </c>
      <c r="F32" s="14" t="s">
        <v>0</v>
      </c>
      <c r="G32" s="6">
        <v>0.38191000000000003</v>
      </c>
      <c r="H32" s="7" t="s">
        <v>0</v>
      </c>
      <c r="I32" s="7"/>
      <c r="J32" s="7" t="s">
        <v>0</v>
      </c>
      <c r="K32" s="6">
        <v>0.31239</v>
      </c>
      <c r="L32" s="7" t="s">
        <v>0</v>
      </c>
      <c r="M32" s="12"/>
      <c r="N32" s="7" t="s">
        <v>0</v>
      </c>
      <c r="O32" s="12"/>
      <c r="P32" s="7" t="s">
        <v>0</v>
      </c>
      <c r="Q32" s="7"/>
    </row>
    <row r="33" spans="1:17" x14ac:dyDescent="0.25">
      <c r="A33" s="21" t="s">
        <v>116</v>
      </c>
      <c r="B33" s="7" t="s">
        <v>0</v>
      </c>
      <c r="C33" s="7" t="s">
        <v>5</v>
      </c>
      <c r="D33" s="7" t="s">
        <v>0</v>
      </c>
      <c r="E33" s="10">
        <v>14.04</v>
      </c>
      <c r="F33" s="14" t="s">
        <v>0</v>
      </c>
      <c r="G33" s="6">
        <v>0.38170999999999999</v>
      </c>
      <c r="H33" s="7" t="s">
        <v>0</v>
      </c>
      <c r="I33" s="7"/>
      <c r="J33" s="7" t="s">
        <v>0</v>
      </c>
      <c r="K33" s="6">
        <v>0.31224000000000002</v>
      </c>
      <c r="L33" s="7" t="s">
        <v>0</v>
      </c>
      <c r="M33" s="12"/>
      <c r="N33" s="7" t="s">
        <v>0</v>
      </c>
      <c r="O33" s="12"/>
      <c r="P33" s="7" t="s">
        <v>0</v>
      </c>
      <c r="Q33" s="7"/>
    </row>
    <row r="34" spans="1:17" s="7" customFormat="1" x14ac:dyDescent="0.25">
      <c r="A34" s="45" t="s">
        <v>122</v>
      </c>
      <c r="B34" s="22" t="s">
        <v>0</v>
      </c>
      <c r="C34" s="21" t="s">
        <v>4</v>
      </c>
      <c r="D34" s="22" t="s">
        <v>0</v>
      </c>
      <c r="E34" s="23">
        <v>98.917000000000002</v>
      </c>
      <c r="F34" s="22" t="s">
        <v>0</v>
      </c>
      <c r="G34" s="21">
        <v>0.54096999999999995</v>
      </c>
      <c r="H34" s="21" t="s">
        <v>0</v>
      </c>
      <c r="I34" s="21"/>
      <c r="J34" s="21" t="s">
        <v>0</v>
      </c>
      <c r="K34" s="21"/>
      <c r="L34" s="21" t="s">
        <v>0</v>
      </c>
      <c r="M34" s="24">
        <v>2.9331</v>
      </c>
      <c r="N34" s="25" t="s">
        <v>0</v>
      </c>
      <c r="O34" s="24">
        <v>0.93400000000000005</v>
      </c>
      <c r="P34" s="21" t="s">
        <v>0</v>
      </c>
      <c r="Q34" t="s">
        <v>123</v>
      </c>
    </row>
    <row r="35" spans="1:17" s="7" customFormat="1" x14ac:dyDescent="0.25">
      <c r="A35" s="45" t="s">
        <v>127</v>
      </c>
      <c r="B35" s="7" t="s">
        <v>0</v>
      </c>
      <c r="C35" s="7" t="s">
        <v>5</v>
      </c>
      <c r="D35" s="7" t="s">
        <v>0</v>
      </c>
      <c r="E35" s="10">
        <v>11.92</v>
      </c>
      <c r="F35" s="14" t="s">
        <v>0</v>
      </c>
      <c r="G35" s="6">
        <v>0.38179999999999997</v>
      </c>
      <c r="H35" s="7" t="s">
        <v>0</v>
      </c>
      <c r="J35" s="7" t="s">
        <v>0</v>
      </c>
      <c r="K35" s="6">
        <v>0.31208000000000002</v>
      </c>
      <c r="L35" s="7" t="s">
        <v>0</v>
      </c>
      <c r="M35" s="12"/>
      <c r="N35" s="7" t="s">
        <v>0</v>
      </c>
      <c r="O35" s="12"/>
      <c r="P35" s="7" t="s">
        <v>0</v>
      </c>
    </row>
    <row r="36" spans="1:17" s="21" customFormat="1" x14ac:dyDescent="0.25">
      <c r="A36" s="47" t="s">
        <v>132</v>
      </c>
      <c r="B36" s="22" t="s">
        <v>0</v>
      </c>
      <c r="C36" s="21" t="s">
        <v>4</v>
      </c>
      <c r="D36" s="22" t="s">
        <v>0</v>
      </c>
      <c r="E36" s="23">
        <v>98.07</v>
      </c>
      <c r="F36" s="22" t="s">
        <v>0</v>
      </c>
      <c r="G36" s="21">
        <v>0.54086999999999996</v>
      </c>
      <c r="H36" s="21" t="s">
        <v>0</v>
      </c>
      <c r="J36" s="21" t="s">
        <v>0</v>
      </c>
      <c r="L36" s="21" t="s">
        <v>0</v>
      </c>
      <c r="M36" s="24">
        <v>2.9201000000000001</v>
      </c>
      <c r="N36" s="25" t="s">
        <v>0</v>
      </c>
      <c r="O36" s="24">
        <v>0.9</v>
      </c>
      <c r="P36" s="21" t="s">
        <v>0</v>
      </c>
      <c r="Q36" s="21" t="s">
        <v>44</v>
      </c>
    </row>
    <row r="37" spans="1:17" x14ac:dyDescent="0.25">
      <c r="A37" s="21" t="s">
        <v>135</v>
      </c>
      <c r="B37" s="7" t="s">
        <v>0</v>
      </c>
      <c r="C37" s="7" t="s">
        <v>5</v>
      </c>
      <c r="D37" s="7" t="s">
        <v>0</v>
      </c>
      <c r="E37" s="10">
        <v>18.36</v>
      </c>
      <c r="F37" s="14" t="s">
        <v>0</v>
      </c>
      <c r="G37" s="6">
        <v>0.38184000000000001</v>
      </c>
      <c r="H37" s="7" t="s">
        <v>0</v>
      </c>
      <c r="I37" s="7"/>
      <c r="J37" s="7" t="s">
        <v>0</v>
      </c>
      <c r="K37" s="6">
        <v>0.31236000000000003</v>
      </c>
      <c r="L37" s="7" t="s">
        <v>0</v>
      </c>
      <c r="M37" s="12"/>
      <c r="N37" s="7" t="s">
        <v>0</v>
      </c>
      <c r="O37" s="12"/>
      <c r="P37" s="7" t="s">
        <v>0</v>
      </c>
      <c r="Q37" s="7"/>
    </row>
    <row r="38" spans="1:17" s="21" customFormat="1" x14ac:dyDescent="0.25">
      <c r="A38" s="45" t="s">
        <v>139</v>
      </c>
      <c r="B38" s="22" t="s">
        <v>0</v>
      </c>
      <c r="C38" s="21" t="s">
        <v>4</v>
      </c>
      <c r="D38" s="22" t="s">
        <v>0</v>
      </c>
      <c r="E38" s="23">
        <v>98.819000000000003</v>
      </c>
      <c r="F38" s="22" t="s">
        <v>0</v>
      </c>
      <c r="G38" s="21">
        <v>0.54088999999999998</v>
      </c>
      <c r="H38" s="21" t="s">
        <v>0</v>
      </c>
      <c r="J38" s="21" t="s">
        <v>0</v>
      </c>
      <c r="L38" s="21" t="s">
        <v>0</v>
      </c>
      <c r="M38" s="24">
        <v>2.9777999999999998</v>
      </c>
      <c r="N38" s="25" t="s">
        <v>0</v>
      </c>
      <c r="O38" s="24">
        <v>0.96699999999999997</v>
      </c>
      <c r="P38" s="21" t="s">
        <v>0</v>
      </c>
      <c r="Q38" s="21" t="s">
        <v>123</v>
      </c>
    </row>
    <row r="39" spans="1:17" x14ac:dyDescent="0.25">
      <c r="A39" s="21" t="s">
        <v>143</v>
      </c>
      <c r="B39" s="7" t="s">
        <v>0</v>
      </c>
      <c r="C39" s="7" t="s">
        <v>5</v>
      </c>
      <c r="D39" s="7" t="s">
        <v>0</v>
      </c>
      <c r="E39" s="10">
        <v>3.38</v>
      </c>
      <c r="F39" s="14" t="s">
        <v>0</v>
      </c>
      <c r="G39" s="6">
        <v>0.38140000000000002</v>
      </c>
      <c r="H39" s="7" t="s">
        <v>0</v>
      </c>
      <c r="I39" s="7"/>
      <c r="J39" s="7" t="s">
        <v>0</v>
      </c>
      <c r="K39" s="6">
        <v>0.31</v>
      </c>
      <c r="L39" s="7" t="s">
        <v>0</v>
      </c>
      <c r="M39" s="12"/>
      <c r="N39" s="7" t="s">
        <v>0</v>
      </c>
      <c r="O39" s="12"/>
      <c r="P39" s="7" t="s">
        <v>0</v>
      </c>
      <c r="Q39" s="7"/>
    </row>
    <row r="40" spans="1:17" s="7" customFormat="1" x14ac:dyDescent="0.25">
      <c r="A40" s="46" t="s">
        <v>149</v>
      </c>
      <c r="B40" s="7" t="s">
        <v>0</v>
      </c>
      <c r="C40" s="7" t="s">
        <v>5</v>
      </c>
      <c r="D40" s="7" t="s">
        <v>0</v>
      </c>
      <c r="E40" s="10">
        <v>19.66</v>
      </c>
      <c r="F40" s="14" t="s">
        <v>0</v>
      </c>
      <c r="G40" s="6">
        <v>0.38229999999999997</v>
      </c>
      <c r="H40" s="7" t="s">
        <v>0</v>
      </c>
      <c r="J40" s="7" t="s">
        <v>0</v>
      </c>
      <c r="K40" s="6">
        <v>0.31242999999999999</v>
      </c>
      <c r="L40" s="7" t="s">
        <v>0</v>
      </c>
      <c r="M40" s="12"/>
      <c r="N40" s="7" t="s">
        <v>0</v>
      </c>
      <c r="O40" s="12"/>
      <c r="P40" s="7" t="s">
        <v>0</v>
      </c>
    </row>
    <row r="41" spans="1:17" s="21" customFormat="1" x14ac:dyDescent="0.25">
      <c r="A41" s="45" t="s">
        <v>156</v>
      </c>
      <c r="B41" s="21" t="s">
        <v>0</v>
      </c>
      <c r="C41" s="21" t="s">
        <v>5</v>
      </c>
      <c r="D41" s="21" t="s">
        <v>0</v>
      </c>
      <c r="E41" s="31">
        <v>100</v>
      </c>
      <c r="F41" s="22" t="s">
        <v>0</v>
      </c>
      <c r="G41" s="32">
        <v>0.38267000000000001</v>
      </c>
      <c r="H41" s="21" t="s">
        <v>0</v>
      </c>
      <c r="J41" s="21" t="s">
        <v>0</v>
      </c>
      <c r="K41" s="32">
        <v>0.313</v>
      </c>
      <c r="L41" s="21" t="s">
        <v>0</v>
      </c>
      <c r="M41" s="24">
        <v>8.5759000000000007</v>
      </c>
      <c r="N41" s="21" t="s">
        <v>0</v>
      </c>
      <c r="O41" s="24">
        <v>8.39</v>
      </c>
      <c r="P41" s="21" t="s">
        <v>0</v>
      </c>
      <c r="Q41" s="21" t="s">
        <v>155</v>
      </c>
    </row>
    <row r="42" spans="1:17" x14ac:dyDescent="0.25">
      <c r="A42" s="21" t="s">
        <v>159</v>
      </c>
      <c r="B42" s="7" t="s">
        <v>0</v>
      </c>
      <c r="C42" s="7" t="s">
        <v>5</v>
      </c>
      <c r="D42" s="7" t="s">
        <v>0</v>
      </c>
      <c r="E42" s="10">
        <v>25.8</v>
      </c>
      <c r="F42" s="14" t="s">
        <v>0</v>
      </c>
      <c r="G42" s="6">
        <v>0.38200000000000001</v>
      </c>
      <c r="H42" s="7" t="s">
        <v>0</v>
      </c>
      <c r="I42" s="7"/>
      <c r="J42" s="7" t="s">
        <v>0</v>
      </c>
      <c r="K42" s="6">
        <v>0.31242999999999999</v>
      </c>
      <c r="L42" s="7" t="s">
        <v>0</v>
      </c>
      <c r="M42" s="12"/>
      <c r="N42" s="7" t="s">
        <v>0</v>
      </c>
      <c r="O42" s="12"/>
      <c r="P42" s="7" t="s">
        <v>0</v>
      </c>
      <c r="Q42" s="7"/>
    </row>
    <row r="43" spans="1:17" x14ac:dyDescent="0.25">
      <c r="A43" s="21" t="s">
        <v>164</v>
      </c>
      <c r="B43" s="7" t="s">
        <v>0</v>
      </c>
      <c r="C43" s="7" t="s">
        <v>5</v>
      </c>
      <c r="D43" s="7" t="s">
        <v>0</v>
      </c>
      <c r="E43" s="10">
        <v>2.71</v>
      </c>
      <c r="F43" s="14" t="s">
        <v>0</v>
      </c>
      <c r="G43" s="6">
        <v>0.38469999999999999</v>
      </c>
      <c r="H43" s="7" t="s">
        <v>0</v>
      </c>
      <c r="I43" s="7"/>
      <c r="J43" s="7" t="s">
        <v>0</v>
      </c>
      <c r="K43" s="6">
        <v>0.31230000000000002</v>
      </c>
      <c r="L43" s="7" t="s">
        <v>0</v>
      </c>
      <c r="M43" s="12"/>
      <c r="N43" s="7" t="s">
        <v>0</v>
      </c>
      <c r="O43" s="12"/>
      <c r="P43" s="7" t="s">
        <v>0</v>
      </c>
      <c r="Q43" s="7"/>
    </row>
    <row r="44" spans="1:17" x14ac:dyDescent="0.25">
      <c r="A44" s="21" t="s">
        <v>168</v>
      </c>
      <c r="B44" s="7" t="s">
        <v>0</v>
      </c>
      <c r="C44" s="7" t="s">
        <v>5</v>
      </c>
      <c r="D44" s="7" t="s">
        <v>0</v>
      </c>
      <c r="E44" s="10">
        <v>20.92</v>
      </c>
      <c r="F44" s="14" t="s">
        <v>0</v>
      </c>
      <c r="G44" s="6">
        <v>0.38194</v>
      </c>
      <c r="H44" s="7" t="s">
        <v>0</v>
      </c>
      <c r="I44" s="7"/>
      <c r="J44" s="7" t="s">
        <v>0</v>
      </c>
      <c r="K44" s="6">
        <v>0.31222</v>
      </c>
      <c r="L44" s="7" t="s">
        <v>0</v>
      </c>
      <c r="M44" s="12"/>
      <c r="N44" s="7" t="s">
        <v>0</v>
      </c>
      <c r="O44" s="12"/>
      <c r="P44" s="7" t="s">
        <v>0</v>
      </c>
      <c r="Q44" s="7"/>
    </row>
    <row r="45" spans="1:17" s="7" customFormat="1" x14ac:dyDescent="0.25">
      <c r="A45" s="21" t="s">
        <v>172</v>
      </c>
      <c r="B45" s="7" t="s">
        <v>0</v>
      </c>
      <c r="C45" s="7" t="s">
        <v>5</v>
      </c>
      <c r="D45" s="7" t="s">
        <v>0</v>
      </c>
      <c r="E45" s="10">
        <v>21.71</v>
      </c>
      <c r="F45" s="14" t="s">
        <v>0</v>
      </c>
      <c r="G45" s="6">
        <v>0.38201000000000002</v>
      </c>
      <c r="H45" s="7" t="s">
        <v>0</v>
      </c>
      <c r="J45" s="7" t="s">
        <v>0</v>
      </c>
      <c r="K45" s="6">
        <v>0.31237999999999999</v>
      </c>
      <c r="L45" s="7" t="s">
        <v>0</v>
      </c>
      <c r="M45" s="12"/>
      <c r="N45" s="7" t="s">
        <v>0</v>
      </c>
      <c r="O45" s="12"/>
      <c r="P45" s="7" t="s">
        <v>0</v>
      </c>
    </row>
    <row r="46" spans="1:17" x14ac:dyDescent="0.25">
      <c r="A46" s="21" t="s">
        <v>177</v>
      </c>
      <c r="B46" s="7" t="s">
        <v>0</v>
      </c>
      <c r="C46" s="7" t="s">
        <v>5</v>
      </c>
      <c r="D46" s="7" t="s">
        <v>0</v>
      </c>
      <c r="E46" s="10">
        <v>21.28</v>
      </c>
      <c r="F46" s="14" t="s">
        <v>0</v>
      </c>
      <c r="G46" s="6">
        <v>0.38242999999999999</v>
      </c>
      <c r="H46" s="7" t="s">
        <v>0</v>
      </c>
      <c r="I46" s="7"/>
      <c r="J46" s="7" t="s">
        <v>0</v>
      </c>
      <c r="K46" s="6">
        <v>0.31253999999999998</v>
      </c>
      <c r="L46" s="7" t="s">
        <v>0</v>
      </c>
      <c r="M46" s="12"/>
      <c r="N46" s="7" t="s">
        <v>0</v>
      </c>
      <c r="O46" s="12"/>
      <c r="P46" s="7" t="s">
        <v>0</v>
      </c>
      <c r="Q46" s="7"/>
    </row>
    <row r="47" spans="1:17" s="7" customFormat="1" x14ac:dyDescent="0.25">
      <c r="A47" s="21" t="s">
        <v>178</v>
      </c>
      <c r="B47" s="7" t="s">
        <v>0</v>
      </c>
      <c r="C47" s="7" t="s">
        <v>5</v>
      </c>
      <c r="D47" s="7" t="s">
        <v>0</v>
      </c>
      <c r="E47" s="10">
        <v>33.159999999999997</v>
      </c>
      <c r="F47" s="14" t="s">
        <v>0</v>
      </c>
      <c r="G47" s="6">
        <v>0.38220999999999999</v>
      </c>
      <c r="H47" s="7" t="s">
        <v>0</v>
      </c>
      <c r="J47" s="7" t="s">
        <v>0</v>
      </c>
      <c r="K47" s="6">
        <v>0.31241000000000002</v>
      </c>
      <c r="L47" s="7" t="s">
        <v>0</v>
      </c>
      <c r="M47" s="12"/>
      <c r="N47" s="7" t="s">
        <v>0</v>
      </c>
      <c r="O47" s="12"/>
      <c r="P47" s="7" t="s">
        <v>0</v>
      </c>
    </row>
    <row r="48" spans="1:17" x14ac:dyDescent="0.25">
      <c r="C48">
        <v>5</v>
      </c>
      <c r="E48" s="9">
        <f>AVERAGE(E29:E32,E37,E39)</f>
        <v>15.708333333333334</v>
      </c>
    </row>
    <row r="49" spans="1:15" x14ac:dyDescent="0.25">
      <c r="A49" s="49" t="s">
        <v>377</v>
      </c>
      <c r="C49">
        <v>6</v>
      </c>
      <c r="E49" s="9">
        <f>AVERAGE(E42:E48)</f>
        <v>20.184047619047622</v>
      </c>
    </row>
    <row r="50" spans="1:15" x14ac:dyDescent="0.25">
      <c r="C50" t="s">
        <v>365</v>
      </c>
      <c r="E50" t="s">
        <v>375</v>
      </c>
      <c r="G50" t="s">
        <v>371</v>
      </c>
      <c r="I50" t="s">
        <v>372</v>
      </c>
      <c r="K50" t="s">
        <v>373</v>
      </c>
      <c r="M50" s="3" t="s">
        <v>374</v>
      </c>
      <c r="O50"/>
    </row>
    <row r="51" spans="1:15" x14ac:dyDescent="0.25">
      <c r="A51" t="s">
        <v>362</v>
      </c>
      <c r="C51" s="42">
        <f>AVERAGE(G7:G12,G14:G19,G29:G33,G35,G37,G39:G47)</f>
        <v>0.3821128571428572</v>
      </c>
      <c r="E51" s="42">
        <f>AVERAGE(G7,G11:G12,G14:G19,G29:G33,G37,G39,G42:G47)</f>
        <v>0.382049090909091</v>
      </c>
      <c r="G51" s="42">
        <f>AVERAGE(G11:G12,G14:G19)</f>
        <v>0.3820925</v>
      </c>
      <c r="I51" s="42">
        <f>AVERAGE(G29:G33,G37,G39)</f>
        <v>0.38176428571428572</v>
      </c>
      <c r="K51" s="42">
        <f>AVERAGE(G42:G47)</f>
        <v>0.38254833333333332</v>
      </c>
      <c r="M51" s="42">
        <f>AVERAGE(G29:G33,G37,G39,G42:G47)</f>
        <v>0.38212615384615389</v>
      </c>
      <c r="O51"/>
    </row>
    <row r="52" spans="1:15" x14ac:dyDescent="0.25">
      <c r="A52" t="s">
        <v>363</v>
      </c>
      <c r="C52" s="44">
        <f>VAR(G7:G12,G14:G19,G29:G33,G35,G37,G39:G47)</f>
        <v>7.1932486772485992E-7</v>
      </c>
      <c r="E52" s="44">
        <f>VAR(G7,G11:G12,G14:G19,G29:G33,G37,G39,G42:G47)</f>
        <v>8.8123722943721954E-7</v>
      </c>
      <c r="G52" s="44">
        <f>VAR(G11:G12,G14:G19)</f>
        <v>1.2354214285714066E-6</v>
      </c>
      <c r="I52" s="44">
        <f>VAR(G29:G33,G37,G39)</f>
        <v>4.0161904761906482E-8</v>
      </c>
      <c r="K52" s="44">
        <f>VAR(G42:G47)</f>
        <v>1.1437366666666507E-6</v>
      </c>
      <c r="M52" s="44">
        <f>VAR(G29:G33,G37,G39,G42:G47)</f>
        <v>6.6214230769229816E-7</v>
      </c>
      <c r="O52"/>
    </row>
    <row r="53" spans="1:15" x14ac:dyDescent="0.25">
      <c r="A53" t="s">
        <v>364</v>
      </c>
      <c r="C53" s="43">
        <f>STDEV(G7:G12,G14:G19,G29:G33,G35,G37,G39:G47)</f>
        <v>8.4813021861319146E-4</v>
      </c>
      <c r="E53" s="43">
        <f>STDEV(G7,G11:G12,G14:G19,G29:G33,G37,G39,G42:G47)</f>
        <v>9.3874236584763745E-4</v>
      </c>
      <c r="G53" s="43">
        <f>STDEV(G11:G12,G14:G19)</f>
        <v>1.1114951320502517E-3</v>
      </c>
      <c r="I53" s="43">
        <f>STDEV(G29:G33,G37,G39)</f>
        <v>2.0040435315108921E-4</v>
      </c>
      <c r="K53" s="43">
        <f>STDEV(G42:G47)</f>
        <v>1.0694562481311008E-3</v>
      </c>
      <c r="M53" s="43">
        <f>STDEV(G29:G33,G37,G39,G42:G47)</f>
        <v>8.1372127150044333E-4</v>
      </c>
      <c r="O53"/>
    </row>
    <row r="56" spans="1:15" x14ac:dyDescent="0.25">
      <c r="A56" s="49" t="s">
        <v>378</v>
      </c>
    </row>
    <row r="57" spans="1:15" x14ac:dyDescent="0.25">
      <c r="C57" t="s">
        <v>365</v>
      </c>
      <c r="E57" t="s">
        <v>375</v>
      </c>
      <c r="G57" t="s">
        <v>371</v>
      </c>
      <c r="I57" t="s">
        <v>372</v>
      </c>
      <c r="K57" t="s">
        <v>373</v>
      </c>
      <c r="M57" s="3" t="s">
        <v>374</v>
      </c>
    </row>
    <row r="58" spans="1:15" x14ac:dyDescent="0.25">
      <c r="A58" t="s">
        <v>362</v>
      </c>
      <c r="C58" s="42">
        <f>AVERAGE(K7:K12,K14:K19,K29:K33,K35,K37,K39:K47)</f>
        <v>0.31272499999999992</v>
      </c>
      <c r="E58" s="42">
        <f>AVERAGE(K7,K11:K12,K14:K19,K29:K33,K37,K39,K42:K47)</f>
        <v>0.31276727272727267</v>
      </c>
      <c r="G58" s="42">
        <f>AVERAGE(K11:K12,K14:K19)</f>
        <v>0.31398749999999997</v>
      </c>
      <c r="I58" s="42">
        <f>AVERAGE(K29:K33,K37,K39)</f>
        <v>0.312</v>
      </c>
      <c r="K58" s="42">
        <f>AVERAGE(K42:K47)</f>
        <v>0.31238000000000005</v>
      </c>
      <c r="M58" s="42">
        <f>AVERAGE(K29:K33,K37,K39,K42:K47)</f>
        <v>0.31217538461538463</v>
      </c>
    </row>
    <row r="59" spans="1:15" x14ac:dyDescent="0.25">
      <c r="A59" t="s">
        <v>363</v>
      </c>
      <c r="C59" s="44">
        <f>VAR(K7:K12,K14:K19,K29:K33,K35,K37,K39:K47)</f>
        <v>2.2124259259259312E-6</v>
      </c>
      <c r="E59" s="44">
        <f>VAR(K7,K11:K12,K14:K19,K29:K33,K37,K39,K42:K47)</f>
        <v>2.8131064935065002E-6</v>
      </c>
      <c r="G59" s="44">
        <f>VAR(K11:K12,K14:K19)</f>
        <v>4.7326785714285774E-6</v>
      </c>
      <c r="I59" s="44">
        <f>VAR(K29:K33,K37,K39)</f>
        <v>7.7990000000000724E-7</v>
      </c>
      <c r="K59" s="44">
        <f>VAR(K42:K47)</f>
        <v>1.2199999999998423E-8</v>
      </c>
      <c r="M59" s="44">
        <f>VAR(K29:K33,K37,K39,K42:K47)</f>
        <v>4.3391025641025795E-7</v>
      </c>
    </row>
    <row r="60" spans="1:15" x14ac:dyDescent="0.25">
      <c r="A60" t="s">
        <v>364</v>
      </c>
      <c r="C60" s="43">
        <f>STDEV(K7:K12,K14:K19,K29:K33,K35,K37,K39:K47)</f>
        <v>1.4874225781283312E-3</v>
      </c>
      <c r="E60" s="43">
        <f>STDEV(K7,K11:K12,K14:K19,K29:K33,K37,K39,K42:K47)</f>
        <v>1.6772317948055063E-3</v>
      </c>
      <c r="G60" s="43">
        <f>STDEV(K11:K12,K14:K19)</f>
        <v>2.1754720341637529E-3</v>
      </c>
      <c r="I60" s="43">
        <f>STDEV(K29:K33,K37,K39)</f>
        <v>8.8311947096641867E-4</v>
      </c>
      <c r="K60" s="43">
        <f>STDEV(K42:K47)</f>
        <v>1.1045361017186548E-4</v>
      </c>
      <c r="M60" s="43">
        <f>STDEV(K29:K33,K37,K39,K42:K47)</f>
        <v>6.587186473831282E-4</v>
      </c>
    </row>
    <row r="62" spans="1:15" x14ac:dyDescent="0.25">
      <c r="A62" t="s">
        <v>379</v>
      </c>
      <c r="C62">
        <f>C58*2</f>
        <v>0.62544999999999984</v>
      </c>
      <c r="E62">
        <f>E58*2</f>
        <v>0.62553454545454534</v>
      </c>
      <c r="G62">
        <f>G58*2</f>
        <v>0.62797499999999995</v>
      </c>
      <c r="I62">
        <f>I58*2</f>
        <v>0.624</v>
      </c>
      <c r="K62">
        <f>K58*2</f>
        <v>0.62476000000000009</v>
      </c>
      <c r="M62">
        <f>M58*2</f>
        <v>0.62435076923076926</v>
      </c>
    </row>
  </sheetData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9"/>
  <sheetViews>
    <sheetView tabSelected="1" topLeftCell="B1" zoomScaleNormal="100" workbookViewId="0">
      <pane ySplit="1" topLeftCell="A16" activePane="bottomLeft" state="frozen"/>
      <selection pane="bottomLeft" activeCell="Q52" sqref="Q52"/>
    </sheetView>
  </sheetViews>
  <sheetFormatPr baseColWidth="10" defaultRowHeight="15" x14ac:dyDescent="0.25"/>
  <cols>
    <col min="1" max="1" width="42" bestFit="1" customWidth="1"/>
    <col min="2" max="2" width="2.42578125" bestFit="1" customWidth="1"/>
    <col min="3" max="3" width="19.7109375" customWidth="1"/>
    <col min="4" max="4" width="2.42578125" bestFit="1" customWidth="1"/>
    <col min="5" max="5" width="29.140625" customWidth="1"/>
    <col min="6" max="6" width="2.42578125" bestFit="1" customWidth="1"/>
    <col min="7" max="7" width="47.140625" bestFit="1" customWidth="1"/>
    <col min="8" max="8" width="2.42578125" bestFit="1" customWidth="1"/>
    <col min="9" max="9" width="16.7109375" style="3" bestFit="1" customWidth="1"/>
    <col min="10" max="10" width="2.7109375" bestFit="1" customWidth="1"/>
    <col min="11" max="11" width="8.85546875" style="3" customWidth="1"/>
    <col min="12" max="12" width="2.85546875" bestFit="1" customWidth="1"/>
    <col min="13" max="13" width="47.140625" bestFit="1" customWidth="1"/>
  </cols>
  <sheetData>
    <row r="1" spans="1:15" s="28" customFormat="1" x14ac:dyDescent="0.25">
      <c r="A1" s="27" t="s">
        <v>188</v>
      </c>
      <c r="C1" s="28" t="s">
        <v>189</v>
      </c>
      <c r="I1" s="29"/>
      <c r="K1" s="29"/>
    </row>
    <row r="3" spans="1:15" x14ac:dyDescent="0.25">
      <c r="A3" s="1" t="s">
        <v>7</v>
      </c>
      <c r="B3" s="1" t="s">
        <v>0</v>
      </c>
      <c r="C3" s="1" t="s">
        <v>8</v>
      </c>
      <c r="D3" s="1" t="s">
        <v>0</v>
      </c>
      <c r="E3" s="1" t="s">
        <v>9</v>
      </c>
      <c r="F3" s="1" t="s">
        <v>0</v>
      </c>
      <c r="G3" s="4" t="s">
        <v>15</v>
      </c>
      <c r="H3" s="1" t="s">
        <v>0</v>
      </c>
      <c r="I3" s="5" t="s">
        <v>6</v>
      </c>
      <c r="J3" s="4" t="s">
        <v>0</v>
      </c>
      <c r="K3" s="5" t="s">
        <v>3</v>
      </c>
      <c r="L3" s="1" t="s">
        <v>0</v>
      </c>
      <c r="M3" s="9" t="s">
        <v>17</v>
      </c>
    </row>
    <row r="4" spans="1:15" s="7" customFormat="1" x14ac:dyDescent="0.25">
      <c r="B4" s="7" t="s">
        <v>0</v>
      </c>
      <c r="D4" s="7" t="s">
        <v>0</v>
      </c>
      <c r="E4" s="7" t="s">
        <v>30</v>
      </c>
      <c r="F4" s="7" t="s">
        <v>0</v>
      </c>
      <c r="G4" s="15" t="s">
        <v>16</v>
      </c>
      <c r="H4" s="7" t="s">
        <v>0</v>
      </c>
      <c r="I4" s="12"/>
      <c r="J4" s="7" t="s">
        <v>0</v>
      </c>
      <c r="K4" s="12"/>
      <c r="L4" s="7" t="s">
        <v>0</v>
      </c>
      <c r="M4" s="11" t="s">
        <v>31</v>
      </c>
      <c r="O4" s="7" t="s">
        <v>406</v>
      </c>
    </row>
    <row r="5" spans="1:15" s="16" customFormat="1" x14ac:dyDescent="0.25">
      <c r="B5" s="16" t="s">
        <v>0</v>
      </c>
      <c r="D5" s="16" t="s">
        <v>0</v>
      </c>
      <c r="F5" s="16" t="s">
        <v>0</v>
      </c>
      <c r="G5" s="16" t="s">
        <v>10</v>
      </c>
      <c r="H5" s="16" t="s">
        <v>0</v>
      </c>
      <c r="I5" s="17"/>
      <c r="J5" s="16" t="s">
        <v>0</v>
      </c>
      <c r="K5" s="17"/>
      <c r="L5" s="16" t="s">
        <v>0</v>
      </c>
      <c r="M5" s="18" t="s">
        <v>359</v>
      </c>
    </row>
    <row r="6" spans="1:15" s="21" customFormat="1" x14ac:dyDescent="0.25">
      <c r="A6" s="21" t="s">
        <v>190</v>
      </c>
      <c r="B6" s="22" t="s">
        <v>0</v>
      </c>
      <c r="C6" s="21" t="s">
        <v>4</v>
      </c>
      <c r="D6" s="22" t="s">
        <v>0</v>
      </c>
      <c r="E6" s="23">
        <v>93.95</v>
      </c>
      <c r="F6" s="22" t="s">
        <v>0</v>
      </c>
      <c r="G6" s="21">
        <v>0.54091</v>
      </c>
      <c r="H6" s="21" t="s">
        <v>0</v>
      </c>
      <c r="I6" s="24">
        <v>1.5733999999999999</v>
      </c>
      <c r="J6" s="25" t="s">
        <v>0</v>
      </c>
      <c r="K6" s="24">
        <v>0.79600000000000004</v>
      </c>
      <c r="L6" s="21" t="s">
        <v>0</v>
      </c>
      <c r="M6" s="23">
        <v>98.19</v>
      </c>
      <c r="N6" s="21" t="s">
        <v>44</v>
      </c>
      <c r="O6" s="16">
        <v>0.01</v>
      </c>
    </row>
    <row r="7" spans="1:15" s="21" customFormat="1" x14ac:dyDescent="0.25">
      <c r="A7" s="7" t="s">
        <v>193</v>
      </c>
      <c r="B7" s="14" t="s">
        <v>0</v>
      </c>
      <c r="C7" s="7" t="s">
        <v>4</v>
      </c>
      <c r="D7" s="14" t="s">
        <v>0</v>
      </c>
      <c r="E7" s="11">
        <v>93.38</v>
      </c>
      <c r="F7" s="14" t="s">
        <v>0</v>
      </c>
      <c r="G7" s="7">
        <v>0.54092200000000001</v>
      </c>
      <c r="H7" s="7" t="s">
        <v>0</v>
      </c>
      <c r="I7" s="12">
        <v>1.5864</v>
      </c>
      <c r="J7" s="15" t="s">
        <v>0</v>
      </c>
      <c r="K7" s="12">
        <v>0.40899999999999997</v>
      </c>
      <c r="L7" s="7" t="s">
        <v>0</v>
      </c>
      <c r="M7" s="11">
        <v>97.35</v>
      </c>
      <c r="N7" s="7" t="s">
        <v>44</v>
      </c>
      <c r="O7" s="7">
        <v>2.5000000000000001E-2</v>
      </c>
    </row>
    <row r="8" spans="1:15" s="21" customFormat="1" x14ac:dyDescent="0.25">
      <c r="A8" s="21" t="s">
        <v>194</v>
      </c>
      <c r="B8" s="22" t="s">
        <v>0</v>
      </c>
      <c r="C8" s="21" t="s">
        <v>4</v>
      </c>
      <c r="D8" s="22" t="s">
        <v>0</v>
      </c>
      <c r="E8" s="23">
        <v>97.59</v>
      </c>
      <c r="F8" s="22" t="s">
        <v>0</v>
      </c>
      <c r="G8" s="21">
        <v>0.54087499999999999</v>
      </c>
      <c r="H8" s="21" t="s">
        <v>0</v>
      </c>
      <c r="I8" s="24">
        <v>1.6922999999999999</v>
      </c>
      <c r="J8" s="25" t="s">
        <v>0</v>
      </c>
      <c r="K8" s="24">
        <v>0.46300000000000002</v>
      </c>
      <c r="L8" s="21" t="s">
        <v>0</v>
      </c>
      <c r="M8" s="23">
        <v>98.8</v>
      </c>
      <c r="N8" s="21" t="s">
        <v>44</v>
      </c>
      <c r="O8" s="16">
        <v>2.5000000000000001E-2</v>
      </c>
    </row>
    <row r="9" spans="1:15" s="21" customFormat="1" x14ac:dyDescent="0.25">
      <c r="A9" s="46" t="s">
        <v>197</v>
      </c>
      <c r="B9" s="14" t="s">
        <v>0</v>
      </c>
      <c r="C9" s="7" t="s">
        <v>4</v>
      </c>
      <c r="D9" s="14" t="s">
        <v>0</v>
      </c>
      <c r="E9" s="11">
        <v>37.31</v>
      </c>
      <c r="F9" s="14" t="s">
        <v>0</v>
      </c>
      <c r="G9" s="7">
        <v>0.54068000000000005</v>
      </c>
      <c r="H9" s="7" t="s">
        <v>0</v>
      </c>
      <c r="I9" s="12">
        <v>2.1156999999999999</v>
      </c>
      <c r="J9" s="15" t="s">
        <v>0</v>
      </c>
      <c r="K9" s="12">
        <v>0.78400000000000003</v>
      </c>
      <c r="L9" s="7" t="s">
        <v>0</v>
      </c>
      <c r="M9" s="11">
        <v>71.56</v>
      </c>
      <c r="N9" s="7" t="s">
        <v>34</v>
      </c>
      <c r="O9" s="53">
        <v>0.05</v>
      </c>
    </row>
    <row r="10" spans="1:15" s="21" customFormat="1" x14ac:dyDescent="0.25">
      <c r="A10" s="21" t="s">
        <v>204</v>
      </c>
      <c r="B10" s="22" t="s">
        <v>0</v>
      </c>
      <c r="C10" s="21" t="s">
        <v>4</v>
      </c>
      <c r="D10" s="22" t="s">
        <v>0</v>
      </c>
      <c r="E10" s="23">
        <v>86.63</v>
      </c>
      <c r="F10" s="22" t="s">
        <v>0</v>
      </c>
      <c r="G10" s="21">
        <v>0.54103319999999999</v>
      </c>
      <c r="H10" s="21" t="s">
        <v>0</v>
      </c>
      <c r="I10" s="24">
        <v>1.4036999999999999</v>
      </c>
      <c r="J10" s="25" t="s">
        <v>0</v>
      </c>
      <c r="K10" s="24">
        <v>0.377</v>
      </c>
      <c r="L10" s="21" t="s">
        <v>0</v>
      </c>
      <c r="M10" s="23">
        <v>94.26</v>
      </c>
      <c r="N10" s="21" t="s">
        <v>44</v>
      </c>
      <c r="O10" s="53">
        <v>0.05</v>
      </c>
    </row>
    <row r="11" spans="1:15" s="21" customFormat="1" x14ac:dyDescent="0.25">
      <c r="A11" s="21" t="s">
        <v>205</v>
      </c>
      <c r="B11" s="22" t="s">
        <v>0</v>
      </c>
      <c r="C11" s="21" t="s">
        <v>4</v>
      </c>
      <c r="D11" s="22" t="s">
        <v>0</v>
      </c>
      <c r="E11" s="23">
        <v>87.87</v>
      </c>
      <c r="F11" s="22" t="s">
        <v>0</v>
      </c>
      <c r="G11" s="21">
        <v>0.54098299999999999</v>
      </c>
      <c r="H11" s="21" t="s">
        <v>0</v>
      </c>
      <c r="I11" s="24">
        <v>1.4254</v>
      </c>
      <c r="J11" s="25" t="s">
        <v>0</v>
      </c>
      <c r="K11" s="24">
        <v>0.39600000000000002</v>
      </c>
      <c r="L11" s="21" t="s">
        <v>0</v>
      </c>
      <c r="M11" s="23">
        <v>94.78</v>
      </c>
      <c r="N11" s="21" t="s">
        <v>44</v>
      </c>
      <c r="O11" s="53">
        <v>0.05</v>
      </c>
    </row>
    <row r="12" spans="1:15" s="21" customFormat="1" x14ac:dyDescent="0.25">
      <c r="A12" s="21" t="s">
        <v>206</v>
      </c>
      <c r="B12" s="22" t="s">
        <v>0</v>
      </c>
      <c r="C12" s="21" t="s">
        <v>4</v>
      </c>
      <c r="D12" s="22" t="s">
        <v>0</v>
      </c>
      <c r="E12" s="23">
        <v>93.68</v>
      </c>
      <c r="F12" s="22" t="s">
        <v>0</v>
      </c>
      <c r="G12" s="21">
        <v>0.54102479999999997</v>
      </c>
      <c r="H12" s="21" t="s">
        <v>0</v>
      </c>
      <c r="I12" s="24">
        <v>1.4128000000000001</v>
      </c>
      <c r="J12" s="25" t="s">
        <v>0</v>
      </c>
      <c r="K12" s="24">
        <v>0.434</v>
      </c>
      <c r="L12" s="21" t="s">
        <v>0</v>
      </c>
      <c r="M12" s="23">
        <v>96.59</v>
      </c>
      <c r="N12" s="21" t="s">
        <v>44</v>
      </c>
      <c r="O12" s="53">
        <v>0.05</v>
      </c>
    </row>
    <row r="13" spans="1:15" s="21" customFormat="1" x14ac:dyDescent="0.25">
      <c r="A13" s="21" t="s">
        <v>207</v>
      </c>
      <c r="B13" s="22" t="s">
        <v>0</v>
      </c>
      <c r="C13" s="21" t="s">
        <v>4</v>
      </c>
      <c r="D13" s="22" t="s">
        <v>0</v>
      </c>
      <c r="E13" s="23">
        <v>91.48</v>
      </c>
      <c r="F13" s="22" t="s">
        <v>0</v>
      </c>
      <c r="G13" s="21">
        <v>0.54093990000000003</v>
      </c>
      <c r="H13" s="21" t="s">
        <v>0</v>
      </c>
      <c r="I13" s="24">
        <v>1.6762999999999999</v>
      </c>
      <c r="J13" s="25" t="s">
        <v>0</v>
      </c>
      <c r="K13" s="24">
        <v>0.441</v>
      </c>
      <c r="L13" s="21" t="s">
        <v>0</v>
      </c>
      <c r="M13" s="23">
        <v>96.47</v>
      </c>
      <c r="N13" s="21" t="s">
        <v>44</v>
      </c>
      <c r="O13" s="53">
        <v>0.05</v>
      </c>
    </row>
    <row r="14" spans="1:15" s="21" customFormat="1" x14ac:dyDescent="0.25">
      <c r="A14" s="21" t="s">
        <v>223</v>
      </c>
      <c r="B14" s="22" t="s">
        <v>0</v>
      </c>
      <c r="C14" s="21" t="s">
        <v>4</v>
      </c>
      <c r="D14" s="22" t="s">
        <v>0</v>
      </c>
      <c r="E14" s="23">
        <v>83.58</v>
      </c>
      <c r="F14" s="22" t="s">
        <v>0</v>
      </c>
      <c r="G14" s="21">
        <v>0.54092370000000001</v>
      </c>
      <c r="H14" s="21" t="s">
        <v>0</v>
      </c>
      <c r="I14" s="24">
        <v>1.2937000000000001</v>
      </c>
      <c r="J14" s="25" t="s">
        <v>0</v>
      </c>
      <c r="K14" s="24">
        <v>0.39100000000000001</v>
      </c>
      <c r="L14" s="21" t="s">
        <v>0</v>
      </c>
      <c r="M14" s="23">
        <v>91.82</v>
      </c>
      <c r="N14" s="21" t="s">
        <v>44</v>
      </c>
      <c r="O14" s="53">
        <v>0.05</v>
      </c>
    </row>
    <row r="15" spans="1:15" s="21" customFormat="1" x14ac:dyDescent="0.25">
      <c r="A15" s="21" t="s">
        <v>231</v>
      </c>
      <c r="B15" s="22" t="s">
        <v>0</v>
      </c>
      <c r="C15" s="21" t="s">
        <v>4</v>
      </c>
      <c r="D15" s="22" t="s">
        <v>0</v>
      </c>
      <c r="E15" s="23">
        <v>86.19</v>
      </c>
      <c r="F15" s="22" t="s">
        <v>0</v>
      </c>
      <c r="G15" s="21">
        <v>0.54109689999999999</v>
      </c>
      <c r="H15" s="21" t="s">
        <v>0</v>
      </c>
      <c r="I15" s="24">
        <v>1.3754999999999999</v>
      </c>
      <c r="J15" s="25" t="s">
        <v>0</v>
      </c>
      <c r="K15" s="24">
        <v>0.41199999999999998</v>
      </c>
      <c r="L15" s="21" t="s">
        <v>0</v>
      </c>
      <c r="M15" s="23">
        <v>93.4</v>
      </c>
      <c r="N15" s="21" t="s">
        <v>44</v>
      </c>
      <c r="O15" s="53">
        <v>0.05</v>
      </c>
    </row>
    <row r="16" spans="1:15" s="21" customFormat="1" x14ac:dyDescent="0.25">
      <c r="A16" s="21" t="s">
        <v>237</v>
      </c>
      <c r="B16" s="22" t="s">
        <v>0</v>
      </c>
      <c r="C16" s="21" t="s">
        <v>4</v>
      </c>
      <c r="D16" s="22" t="s">
        <v>0</v>
      </c>
      <c r="E16" s="23">
        <v>97.8</v>
      </c>
      <c r="F16" s="22" t="s">
        <v>0</v>
      </c>
      <c r="G16" s="21">
        <v>0.540933</v>
      </c>
      <c r="H16" s="21" t="s">
        <v>0</v>
      </c>
      <c r="I16" s="24">
        <v>1.7963</v>
      </c>
      <c r="J16" s="25" t="s">
        <v>0</v>
      </c>
      <c r="K16" s="24">
        <v>0.38400000000000001</v>
      </c>
      <c r="L16" s="21" t="s">
        <v>0</v>
      </c>
      <c r="M16" s="23">
        <v>98.9</v>
      </c>
      <c r="N16" s="21" t="s">
        <v>44</v>
      </c>
      <c r="O16" s="53">
        <v>0.05</v>
      </c>
    </row>
    <row r="17" spans="1:16" s="21" customFormat="1" x14ac:dyDescent="0.25">
      <c r="A17" s="45" t="s">
        <v>239</v>
      </c>
      <c r="B17" s="22" t="s">
        <v>0</v>
      </c>
      <c r="C17" s="21" t="s">
        <v>4</v>
      </c>
      <c r="D17" s="22" t="s">
        <v>0</v>
      </c>
      <c r="E17" s="23">
        <v>83.52</v>
      </c>
      <c r="F17" s="22" t="s">
        <v>0</v>
      </c>
      <c r="G17" s="21">
        <v>0.54088000000000003</v>
      </c>
      <c r="H17" s="21" t="s">
        <v>0</v>
      </c>
      <c r="I17" s="24">
        <v>2.3344</v>
      </c>
      <c r="J17" s="25" t="s">
        <v>0</v>
      </c>
      <c r="K17" s="24">
        <v>0.56200000000000006</v>
      </c>
      <c r="L17" s="21" t="s">
        <v>0</v>
      </c>
      <c r="M17" s="23">
        <v>92.42</v>
      </c>
      <c r="N17" s="33" t="s">
        <v>240</v>
      </c>
      <c r="O17" s="53">
        <v>0.05</v>
      </c>
    </row>
    <row r="18" spans="1:16" s="21" customFormat="1" x14ac:dyDescent="0.25">
      <c r="A18" s="21" t="s">
        <v>245</v>
      </c>
      <c r="B18" s="22" t="s">
        <v>0</v>
      </c>
      <c r="C18" s="21" t="s">
        <v>4</v>
      </c>
      <c r="D18" s="22" t="s">
        <v>0</v>
      </c>
      <c r="E18" s="23">
        <v>81.16</v>
      </c>
      <c r="F18" s="22" t="s">
        <v>0</v>
      </c>
      <c r="G18" s="21">
        <v>0.5409465</v>
      </c>
      <c r="H18" s="21" t="s">
        <v>0</v>
      </c>
      <c r="I18" s="24">
        <v>1.7139</v>
      </c>
      <c r="J18" s="25" t="s">
        <v>0</v>
      </c>
      <c r="K18" s="24">
        <v>0.36199999999999999</v>
      </c>
      <c r="L18" s="21" t="s">
        <v>0</v>
      </c>
      <c r="M18" s="23">
        <v>91.49</v>
      </c>
      <c r="N18" s="33" t="s">
        <v>248</v>
      </c>
      <c r="O18" s="53">
        <v>0.05</v>
      </c>
    </row>
    <row r="19" spans="1:16" s="21" customFormat="1" ht="15.75" customHeight="1" x14ac:dyDescent="0.25">
      <c r="A19" s="21" t="s">
        <v>246</v>
      </c>
      <c r="B19" s="22" t="s">
        <v>0</v>
      </c>
      <c r="C19" s="21" t="s">
        <v>4</v>
      </c>
      <c r="D19" s="22" t="s">
        <v>0</v>
      </c>
      <c r="E19" s="23">
        <v>75.31</v>
      </c>
      <c r="F19" s="22" t="s">
        <v>0</v>
      </c>
      <c r="G19" s="21">
        <v>0.54101809999999995</v>
      </c>
      <c r="H19" s="21" t="s">
        <v>0</v>
      </c>
      <c r="I19" s="24">
        <v>1.8277000000000001</v>
      </c>
      <c r="J19" s="25" t="s">
        <v>0</v>
      </c>
      <c r="K19" s="24">
        <v>0.44700000000000001</v>
      </c>
      <c r="L19" s="21" t="s">
        <v>0</v>
      </c>
      <c r="M19" s="23">
        <v>88.51</v>
      </c>
      <c r="N19" s="33" t="s">
        <v>249</v>
      </c>
      <c r="O19" s="53">
        <v>0.05</v>
      </c>
    </row>
    <row r="20" spans="1:16" s="21" customFormat="1" x14ac:dyDescent="0.25">
      <c r="A20" s="21" t="s">
        <v>262</v>
      </c>
      <c r="B20" s="22" t="s">
        <v>0</v>
      </c>
      <c r="C20" s="21" t="s">
        <v>4</v>
      </c>
      <c r="D20" s="22" t="s">
        <v>0</v>
      </c>
      <c r="E20" s="31">
        <v>52.16</v>
      </c>
      <c r="F20" s="22" t="s">
        <v>0</v>
      </c>
      <c r="G20" s="32">
        <v>0.54098880000000005</v>
      </c>
      <c r="H20" s="21" t="s">
        <v>0</v>
      </c>
      <c r="I20" s="24">
        <v>1.9681</v>
      </c>
      <c r="J20" s="25" t="s">
        <v>0</v>
      </c>
      <c r="K20" s="24">
        <v>0.68100000000000005</v>
      </c>
      <c r="L20" s="21" t="s">
        <v>0</v>
      </c>
      <c r="M20" s="23">
        <v>74.760000000000005</v>
      </c>
      <c r="N20" s="33" t="s">
        <v>248</v>
      </c>
      <c r="O20" s="53">
        <v>0.05</v>
      </c>
    </row>
    <row r="21" spans="1:16" s="21" customFormat="1" x14ac:dyDescent="0.25">
      <c r="A21" s="7" t="s">
        <v>273</v>
      </c>
      <c r="B21" s="14" t="s">
        <v>0</v>
      </c>
      <c r="C21" s="7" t="s">
        <v>4</v>
      </c>
      <c r="D21" s="14" t="s">
        <v>0</v>
      </c>
      <c r="E21" s="11">
        <v>99.721000000000004</v>
      </c>
      <c r="F21" s="14" t="s">
        <v>0</v>
      </c>
      <c r="G21" s="7">
        <v>0.54096999999999995</v>
      </c>
      <c r="H21" s="7" t="s">
        <v>0</v>
      </c>
      <c r="I21" s="12">
        <v>1.645</v>
      </c>
      <c r="J21" s="15" t="s">
        <v>0</v>
      </c>
      <c r="K21" s="12">
        <v>0.43099999999999999</v>
      </c>
      <c r="L21" s="7" t="s">
        <v>0</v>
      </c>
      <c r="M21" s="11">
        <v>99.712000000000003</v>
      </c>
      <c r="N21" s="7" t="s">
        <v>44</v>
      </c>
      <c r="O21" s="7">
        <v>0.1</v>
      </c>
      <c r="P21" s="7"/>
    </row>
    <row r="22" spans="1:16" s="21" customFormat="1" x14ac:dyDescent="0.25">
      <c r="A22" s="21" t="s">
        <v>276</v>
      </c>
      <c r="B22" s="22" t="s">
        <v>0</v>
      </c>
      <c r="C22" s="21" t="s">
        <v>4</v>
      </c>
      <c r="D22" s="22" t="s">
        <v>0</v>
      </c>
      <c r="E22" s="23">
        <v>85.12</v>
      </c>
      <c r="F22" s="22" t="s">
        <v>0</v>
      </c>
      <c r="G22" s="21">
        <v>0.54079390000000005</v>
      </c>
      <c r="H22" s="21" t="s">
        <v>0</v>
      </c>
      <c r="I22" s="24">
        <v>1.4738</v>
      </c>
      <c r="J22" s="25" t="s">
        <v>0</v>
      </c>
      <c r="K22" s="24">
        <v>0.47799999999999998</v>
      </c>
      <c r="L22" s="21" t="s">
        <v>0</v>
      </c>
      <c r="M22" s="23">
        <v>93.24</v>
      </c>
      <c r="N22" s="21" t="s">
        <v>44</v>
      </c>
      <c r="O22" s="7">
        <v>0.1</v>
      </c>
    </row>
    <row r="23" spans="1:16" s="21" customFormat="1" x14ac:dyDescent="0.25">
      <c r="A23" s="45" t="s">
        <v>282</v>
      </c>
      <c r="B23" s="22" t="s">
        <v>0</v>
      </c>
      <c r="C23" s="21" t="s">
        <v>4</v>
      </c>
      <c r="D23" s="22" t="s">
        <v>0</v>
      </c>
      <c r="E23" s="23">
        <v>2.2799999999999998</v>
      </c>
      <c r="F23" s="22" t="s">
        <v>0</v>
      </c>
      <c r="G23" s="21">
        <v>0.53939999999999999</v>
      </c>
      <c r="H23" s="21" t="s">
        <v>0</v>
      </c>
      <c r="I23" s="24">
        <v>2.3208000000000002</v>
      </c>
      <c r="J23" s="25" t="s">
        <v>0</v>
      </c>
      <c r="K23" s="24">
        <v>2.3208000000000002</v>
      </c>
      <c r="L23" s="21" t="s">
        <v>0</v>
      </c>
      <c r="M23" s="23">
        <v>4.78</v>
      </c>
      <c r="N23" s="33" t="s">
        <v>283</v>
      </c>
      <c r="O23" s="7">
        <v>0.1</v>
      </c>
    </row>
    <row r="24" spans="1:16" s="21" customFormat="1" x14ac:dyDescent="0.25">
      <c r="A24" s="21" t="s">
        <v>297</v>
      </c>
      <c r="B24" s="22" t="s">
        <v>0</v>
      </c>
      <c r="C24" s="21" t="s">
        <v>4</v>
      </c>
      <c r="D24" s="22" t="s">
        <v>0</v>
      </c>
      <c r="E24" s="23">
        <v>79.55</v>
      </c>
      <c r="F24" s="22" t="s">
        <v>0</v>
      </c>
      <c r="G24" s="21">
        <v>0.54100599999999999</v>
      </c>
      <c r="H24" s="21" t="s">
        <v>0</v>
      </c>
      <c r="I24" s="24">
        <v>1.5993200000000001</v>
      </c>
      <c r="J24" s="25" t="s">
        <v>0</v>
      </c>
      <c r="K24" s="24">
        <v>0.32900000000000001</v>
      </c>
      <c r="L24" s="21" t="s">
        <v>0</v>
      </c>
      <c r="M24" s="23">
        <v>86.1</v>
      </c>
      <c r="N24" s="41" t="s">
        <v>44</v>
      </c>
      <c r="O24" s="7">
        <v>0.1</v>
      </c>
    </row>
    <row r="25" spans="1:16" s="21" customFormat="1" x14ac:dyDescent="0.25">
      <c r="A25" s="21" t="s">
        <v>306</v>
      </c>
      <c r="B25" s="22" t="s">
        <v>0</v>
      </c>
      <c r="C25" s="21" t="s">
        <v>4</v>
      </c>
      <c r="D25" s="22" t="s">
        <v>0</v>
      </c>
      <c r="E25" s="23">
        <v>80.900000000000006</v>
      </c>
      <c r="F25" s="22" t="s">
        <v>0</v>
      </c>
      <c r="G25" s="21">
        <v>0.54111759999999998</v>
      </c>
      <c r="H25" s="21" t="s">
        <v>0</v>
      </c>
      <c r="I25" s="24">
        <v>1.2436</v>
      </c>
      <c r="J25" s="25" t="s">
        <v>0</v>
      </c>
      <c r="K25" s="24">
        <v>0.308</v>
      </c>
      <c r="L25" s="21" t="s">
        <v>0</v>
      </c>
      <c r="M25" s="23">
        <v>97.95</v>
      </c>
      <c r="N25" s="21" t="s">
        <v>44</v>
      </c>
      <c r="O25" s="7">
        <v>0.1</v>
      </c>
    </row>
    <row r="26" spans="1:16" s="7" customFormat="1" x14ac:dyDescent="0.25">
      <c r="A26" s="7" t="s">
        <v>310</v>
      </c>
      <c r="B26" s="7" t="s">
        <v>0</v>
      </c>
      <c r="C26" s="6" t="s">
        <v>4</v>
      </c>
      <c r="D26" s="7" t="s">
        <v>0</v>
      </c>
      <c r="E26" s="10">
        <v>85.27</v>
      </c>
      <c r="F26" s="14" t="s">
        <v>0</v>
      </c>
      <c r="G26" s="6">
        <v>0.54101339999999998</v>
      </c>
      <c r="H26" s="7" t="s">
        <v>0</v>
      </c>
      <c r="I26" s="12">
        <v>1.2986</v>
      </c>
      <c r="J26" s="7" t="s">
        <v>0</v>
      </c>
      <c r="K26" s="12">
        <v>0.32200000000000001</v>
      </c>
      <c r="L26" s="7" t="s">
        <v>0</v>
      </c>
      <c r="M26" s="7">
        <v>98.9</v>
      </c>
      <c r="N26" s="7" t="s">
        <v>44</v>
      </c>
      <c r="O26" s="7">
        <v>0.1</v>
      </c>
    </row>
    <row r="27" spans="1:16" s="21" customFormat="1" x14ac:dyDescent="0.25">
      <c r="A27" s="21" t="s">
        <v>314</v>
      </c>
      <c r="B27" s="22" t="s">
        <v>0</v>
      </c>
      <c r="C27" s="21" t="s">
        <v>4</v>
      </c>
      <c r="D27" s="22" t="s">
        <v>0</v>
      </c>
      <c r="E27" s="23">
        <v>91.03</v>
      </c>
      <c r="F27" s="22" t="s">
        <v>0</v>
      </c>
      <c r="G27" s="21">
        <v>0.54084069999999995</v>
      </c>
      <c r="H27" s="21" t="s">
        <v>0</v>
      </c>
      <c r="I27" s="24">
        <v>1.6437999999999999</v>
      </c>
      <c r="J27" s="25" t="s">
        <v>0</v>
      </c>
      <c r="K27" s="24">
        <v>0.57199999999999995</v>
      </c>
      <c r="L27" s="21" t="s">
        <v>0</v>
      </c>
      <c r="M27" s="23">
        <v>94.7</v>
      </c>
      <c r="N27" s="41" t="s">
        <v>315</v>
      </c>
      <c r="O27" s="7">
        <v>0.1</v>
      </c>
    </row>
    <row r="28" spans="1:16" s="21" customFormat="1" x14ac:dyDescent="0.25">
      <c r="A28" s="45" t="s">
        <v>325</v>
      </c>
      <c r="B28" s="22" t="s">
        <v>0</v>
      </c>
      <c r="C28" s="21" t="s">
        <v>4</v>
      </c>
      <c r="D28" s="22" t="s">
        <v>0</v>
      </c>
      <c r="E28" s="23">
        <v>81.52</v>
      </c>
      <c r="F28" s="22" t="s">
        <v>0</v>
      </c>
      <c r="G28" s="21">
        <v>0.54085399999999995</v>
      </c>
      <c r="H28" s="21" t="s">
        <v>0</v>
      </c>
      <c r="I28" s="24">
        <v>2.262</v>
      </c>
      <c r="J28" s="25" t="s">
        <v>0</v>
      </c>
      <c r="K28" s="24">
        <v>0.52200000000000002</v>
      </c>
      <c r="L28" s="21" t="s">
        <v>0</v>
      </c>
      <c r="M28" s="23">
        <v>91.68</v>
      </c>
      <c r="N28" s="33" t="s">
        <v>326</v>
      </c>
      <c r="O28" s="7">
        <v>0.1</v>
      </c>
    </row>
    <row r="29" spans="1:16" s="21" customFormat="1" x14ac:dyDescent="0.25">
      <c r="A29" s="21" t="s">
        <v>331</v>
      </c>
      <c r="B29" s="21" t="s">
        <v>0</v>
      </c>
      <c r="C29" s="32" t="s">
        <v>4</v>
      </c>
      <c r="D29" s="21" t="s">
        <v>0</v>
      </c>
      <c r="E29" s="31">
        <v>83.1</v>
      </c>
      <c r="F29" s="22" t="s">
        <v>0</v>
      </c>
      <c r="G29" s="32">
        <v>0.5409737</v>
      </c>
      <c r="H29" s="21" t="s">
        <v>0</v>
      </c>
      <c r="I29" s="24">
        <v>1.3989</v>
      </c>
      <c r="J29" s="21" t="s">
        <v>0</v>
      </c>
      <c r="K29" s="24">
        <v>0.22</v>
      </c>
      <c r="L29" s="21" t="s">
        <v>0</v>
      </c>
      <c r="M29" s="21">
        <v>98.17</v>
      </c>
      <c r="N29" s="21" t="s">
        <v>44</v>
      </c>
      <c r="O29" s="7">
        <v>0.1</v>
      </c>
    </row>
    <row r="30" spans="1:16" s="21" customFormat="1" x14ac:dyDescent="0.25">
      <c r="A30" s="21" t="s">
        <v>334</v>
      </c>
      <c r="B30" s="22" t="s">
        <v>0</v>
      </c>
      <c r="C30" s="21" t="s">
        <v>4</v>
      </c>
      <c r="D30" s="22" t="s">
        <v>0</v>
      </c>
      <c r="E30" s="23">
        <v>76.5</v>
      </c>
      <c r="F30" s="22" t="s">
        <v>0</v>
      </c>
      <c r="G30" s="21">
        <v>0.54089529999999997</v>
      </c>
      <c r="H30" s="21" t="s">
        <v>0</v>
      </c>
      <c r="I30" s="24">
        <v>1.3474999999999999</v>
      </c>
      <c r="J30" s="25" t="s">
        <v>0</v>
      </c>
      <c r="K30" s="24">
        <v>0.217</v>
      </c>
      <c r="L30" s="21" t="s">
        <v>0</v>
      </c>
      <c r="M30" s="23">
        <v>96.54</v>
      </c>
      <c r="N30" s="41" t="s">
        <v>335</v>
      </c>
      <c r="O30" s="7">
        <v>0.1</v>
      </c>
    </row>
    <row r="31" spans="1:16" s="21" customFormat="1" x14ac:dyDescent="0.25">
      <c r="A31" s="21" t="s">
        <v>340</v>
      </c>
      <c r="B31" s="22" t="s">
        <v>0</v>
      </c>
      <c r="C31" s="21" t="s">
        <v>4</v>
      </c>
      <c r="D31" s="22" t="s">
        <v>0</v>
      </c>
      <c r="E31" s="23">
        <v>74.87</v>
      </c>
      <c r="F31" s="22" t="s">
        <v>0</v>
      </c>
      <c r="G31" s="21">
        <v>0.54101759999999999</v>
      </c>
      <c r="H31" s="21" t="s">
        <v>0</v>
      </c>
      <c r="I31" s="24">
        <v>1.399</v>
      </c>
      <c r="J31" s="25" t="s">
        <v>0</v>
      </c>
      <c r="K31" s="24">
        <v>0.24299999999999999</v>
      </c>
      <c r="L31" s="21" t="s">
        <v>0</v>
      </c>
      <c r="M31" s="23">
        <v>96.28</v>
      </c>
      <c r="N31" s="21" t="s">
        <v>44</v>
      </c>
      <c r="O31" s="7">
        <v>0.1</v>
      </c>
    </row>
    <row r="32" spans="1:16" s="21" customFormat="1" x14ac:dyDescent="0.25">
      <c r="A32" s="21" t="s">
        <v>341</v>
      </c>
      <c r="B32" s="22" t="s">
        <v>0</v>
      </c>
      <c r="C32" s="21" t="s">
        <v>4</v>
      </c>
      <c r="D32" s="22" t="s">
        <v>0</v>
      </c>
      <c r="E32" s="23">
        <v>69.040000000000006</v>
      </c>
      <c r="F32" s="22" t="s">
        <v>0</v>
      </c>
      <c r="G32" s="21">
        <v>0.54100680000000001</v>
      </c>
      <c r="H32" s="21" t="s">
        <v>0</v>
      </c>
      <c r="I32" s="24">
        <v>1.7835000000000001</v>
      </c>
      <c r="J32" s="25" t="s">
        <v>0</v>
      </c>
      <c r="K32" s="24">
        <v>0.432</v>
      </c>
      <c r="L32" s="21" t="s">
        <v>0</v>
      </c>
      <c r="M32" s="23">
        <v>90.99</v>
      </c>
      <c r="N32" s="21" t="s">
        <v>44</v>
      </c>
      <c r="O32" s="7">
        <v>0.1</v>
      </c>
    </row>
    <row r="33" spans="1:15" x14ac:dyDescent="0.25">
      <c r="A33" s="21" t="s">
        <v>351</v>
      </c>
      <c r="G33" s="21">
        <v>0.54132000000000002</v>
      </c>
      <c r="O33" s="6">
        <v>8.5</v>
      </c>
    </row>
    <row r="34" spans="1:15" x14ac:dyDescent="0.25">
      <c r="A34" s="21" t="s">
        <v>353</v>
      </c>
      <c r="G34" s="21">
        <v>0.54132000000000002</v>
      </c>
      <c r="O34" s="6">
        <v>5</v>
      </c>
    </row>
    <row r="36" spans="1:15" x14ac:dyDescent="0.25">
      <c r="C36" t="s">
        <v>365</v>
      </c>
      <c r="E36" t="s">
        <v>375</v>
      </c>
      <c r="G36" t="s">
        <v>380</v>
      </c>
      <c r="I36" t="s">
        <v>381</v>
      </c>
      <c r="M36" t="s">
        <v>383</v>
      </c>
      <c r="N36" s="9">
        <f>AVERAGE(M10:M16,M18:M20)</f>
        <v>92.097999999999999</v>
      </c>
    </row>
    <row r="37" spans="1:15" x14ac:dyDescent="0.25">
      <c r="A37" t="s">
        <v>362</v>
      </c>
      <c r="C37" s="42">
        <f>AVERAGE(G6:G32)</f>
        <v>0.54089051481481487</v>
      </c>
      <c r="E37" s="42">
        <f>AVERAGE(G6:G8,G10:G16,G18:G22,G24:G27,G29:G32)</f>
        <v>0.54096651739130441</v>
      </c>
      <c r="G37" s="42">
        <f>AVERAGE(G10:G16,G18:G20)</f>
        <v>0.54098878999999989</v>
      </c>
      <c r="I37" s="42">
        <f>AVERAGE(G21:G22,G24:G27,G29:G32)</f>
        <v>0.54096349999999993</v>
      </c>
      <c r="M37" t="s">
        <v>384</v>
      </c>
      <c r="N37" s="9">
        <f>AVERAGE(M21:M22,M24:M27,M29:M32)</f>
        <v>95.258200000000002</v>
      </c>
    </row>
    <row r="38" spans="1:15" x14ac:dyDescent="0.25">
      <c r="A38" t="s">
        <v>363</v>
      </c>
      <c r="C38" s="44">
        <f>VAR(G6:G32)</f>
        <v>9.7219943618232194E-8</v>
      </c>
      <c r="E38" s="44">
        <f>VAR(G6:G8,G10:G16,G18:G22,G24:G27,G29:G32)</f>
        <v>5.7939424110661019E-9</v>
      </c>
      <c r="G38" s="44">
        <f>VAR(G10:G16,G18:G20)</f>
        <v>3.0419165555543622E-9</v>
      </c>
      <c r="I38" s="44">
        <f>VAR(G21:G22,G24:G27,G29:G32)</f>
        <v>9.0540333333319594E-9</v>
      </c>
    </row>
    <row r="39" spans="1:15" x14ac:dyDescent="0.25">
      <c r="A39" t="s">
        <v>364</v>
      </c>
      <c r="C39" s="43">
        <f>STDEV(G6:G32)</f>
        <v>3.1180112831455918E-4</v>
      </c>
      <c r="E39" s="43">
        <f>STDEV(G6:G8,G10:G16,G18:G22,G24:G27,G29:G32)</f>
        <v>7.6117950649410567E-5</v>
      </c>
      <c r="G39" s="43">
        <f>STDEV(G10:G16,G18:G20)</f>
        <v>5.51535724641148E-5</v>
      </c>
      <c r="I39" s="43">
        <f>STDEV(G21:G22,G24:G27,G29:G32)</f>
        <v>9.5152684320159661E-5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="85" zoomScaleNormal="85" workbookViewId="0">
      <pane ySplit="1" topLeftCell="A8" activePane="bottomLeft" state="frozen"/>
      <selection pane="bottomLeft" activeCell="O4" sqref="O4:O34"/>
    </sheetView>
  </sheetViews>
  <sheetFormatPr baseColWidth="10" defaultRowHeight="15" x14ac:dyDescent="0.25"/>
  <cols>
    <col min="1" max="1" width="42" bestFit="1" customWidth="1"/>
    <col min="2" max="2" width="2.42578125" bestFit="1" customWidth="1"/>
    <col min="3" max="3" width="23.85546875" customWidth="1"/>
    <col min="4" max="4" width="2.42578125" bestFit="1" customWidth="1"/>
    <col min="5" max="5" width="24.5703125" bestFit="1" customWidth="1"/>
    <col min="6" max="6" width="2.42578125" bestFit="1" customWidth="1"/>
    <col min="7" max="7" width="47.140625" bestFit="1" customWidth="1"/>
    <col min="8" max="8" width="2.85546875" customWidth="1"/>
    <col min="9" max="9" width="16.7109375" bestFit="1" customWidth="1"/>
    <col min="10" max="10" width="2.85546875" customWidth="1"/>
    <col min="11" max="11" width="23.42578125" customWidth="1"/>
    <col min="13" max="13" width="14.85546875" bestFit="1" customWidth="1"/>
  </cols>
  <sheetData>
    <row r="1" spans="1:15" s="28" customFormat="1" x14ac:dyDescent="0.25">
      <c r="A1" s="27" t="s">
        <v>188</v>
      </c>
      <c r="C1" s="28" t="s">
        <v>189</v>
      </c>
    </row>
    <row r="3" spans="1:15" x14ac:dyDescent="0.25">
      <c r="A3" s="1" t="s">
        <v>7</v>
      </c>
      <c r="B3" s="1" t="s">
        <v>0</v>
      </c>
      <c r="C3" s="1" t="s">
        <v>8</v>
      </c>
      <c r="D3" s="1" t="s">
        <v>0</v>
      </c>
      <c r="E3" s="1" t="s">
        <v>9</v>
      </c>
      <c r="F3" s="1" t="s">
        <v>0</v>
      </c>
      <c r="G3" s="4" t="s">
        <v>15</v>
      </c>
      <c r="H3" s="4"/>
      <c r="I3" s="4"/>
      <c r="J3" s="4"/>
      <c r="K3" s="4"/>
    </row>
    <row r="4" spans="1:15" s="7" customFormat="1" x14ac:dyDescent="0.25">
      <c r="B4" s="7" t="s">
        <v>0</v>
      </c>
      <c r="D4" s="7" t="s">
        <v>0</v>
      </c>
      <c r="E4" s="7" t="s">
        <v>30</v>
      </c>
      <c r="F4" s="7" t="s">
        <v>0</v>
      </c>
      <c r="G4" s="15" t="s">
        <v>16</v>
      </c>
      <c r="O4" s="7" t="s">
        <v>406</v>
      </c>
    </row>
    <row r="5" spans="1:15" s="16" customFormat="1" x14ac:dyDescent="0.25">
      <c r="A5" s="7"/>
      <c r="B5" s="7" t="s">
        <v>0</v>
      </c>
      <c r="C5" s="7"/>
      <c r="D5" s="7" t="s">
        <v>0</v>
      </c>
      <c r="E5" s="7"/>
      <c r="F5" s="7" t="s">
        <v>0</v>
      </c>
      <c r="G5" s="7" t="s">
        <v>10</v>
      </c>
      <c r="H5" s="7" t="s">
        <v>0</v>
      </c>
      <c r="I5" s="7" t="s">
        <v>14</v>
      </c>
      <c r="J5" s="7" t="s">
        <v>0</v>
      </c>
      <c r="K5" s="7" t="s">
        <v>11</v>
      </c>
      <c r="L5" s="16" t="s">
        <v>390</v>
      </c>
      <c r="M5" s="16" t="s">
        <v>391</v>
      </c>
    </row>
    <row r="6" spans="1:15" s="16" customFormat="1" x14ac:dyDescent="0.25">
      <c r="A6" s="16" t="s">
        <v>190</v>
      </c>
      <c r="B6" s="16" t="s">
        <v>0</v>
      </c>
      <c r="C6" s="16" t="s">
        <v>5</v>
      </c>
      <c r="D6" s="16" t="s">
        <v>0</v>
      </c>
      <c r="E6" s="51">
        <v>6.05</v>
      </c>
      <c r="F6" s="20" t="s">
        <v>0</v>
      </c>
      <c r="G6" s="52">
        <v>0.38190000000000002</v>
      </c>
      <c r="H6" s="16" t="s">
        <v>0</v>
      </c>
      <c r="J6" s="16" t="s">
        <v>0</v>
      </c>
      <c r="K6" s="52">
        <v>0.31240000000000001</v>
      </c>
      <c r="L6" s="16">
        <f>K6*2</f>
        <v>0.62480000000000002</v>
      </c>
      <c r="M6" s="16">
        <v>2</v>
      </c>
      <c r="O6" s="16">
        <v>0.01</v>
      </c>
    </row>
    <row r="7" spans="1:15" s="7" customFormat="1" x14ac:dyDescent="0.25">
      <c r="A7" s="7" t="s">
        <v>193</v>
      </c>
      <c r="B7" s="7" t="s">
        <v>0</v>
      </c>
      <c r="C7" s="7" t="s">
        <v>5</v>
      </c>
      <c r="D7" s="7" t="s">
        <v>0</v>
      </c>
      <c r="E7" s="10">
        <v>6.62</v>
      </c>
      <c r="F7" s="14" t="s">
        <v>0</v>
      </c>
      <c r="G7" s="6">
        <v>0.38179999999999997</v>
      </c>
      <c r="H7" s="7" t="s">
        <v>0</v>
      </c>
      <c r="J7" s="7" t="s">
        <v>0</v>
      </c>
      <c r="K7" s="6">
        <v>0.316</v>
      </c>
      <c r="L7" s="16">
        <f t="shared" ref="L7:L34" si="0">K7*2</f>
        <v>0.63200000000000001</v>
      </c>
      <c r="M7" s="7">
        <v>3</v>
      </c>
      <c r="O7" s="7">
        <v>2.5000000000000001E-2</v>
      </c>
    </row>
    <row r="8" spans="1:15" s="16" customFormat="1" x14ac:dyDescent="0.25">
      <c r="A8" s="16" t="s">
        <v>194</v>
      </c>
      <c r="B8" s="16" t="s">
        <v>0</v>
      </c>
      <c r="C8" s="16" t="s">
        <v>5</v>
      </c>
      <c r="D8" s="16" t="s">
        <v>0</v>
      </c>
      <c r="E8" s="51">
        <v>2.41</v>
      </c>
      <c r="F8" s="20" t="s">
        <v>0</v>
      </c>
      <c r="G8" s="52">
        <v>0.38229999999999997</v>
      </c>
      <c r="H8" s="16" t="s">
        <v>0</v>
      </c>
      <c r="J8" s="16" t="s">
        <v>0</v>
      </c>
      <c r="K8" s="52">
        <v>0.316</v>
      </c>
      <c r="L8" s="16">
        <f t="shared" si="0"/>
        <v>0.63200000000000001</v>
      </c>
      <c r="M8" s="16">
        <v>1</v>
      </c>
      <c r="O8" s="16">
        <v>2.5000000000000001E-2</v>
      </c>
    </row>
    <row r="9" spans="1:15" s="53" customFormat="1" x14ac:dyDescent="0.25">
      <c r="A9" s="50" t="s">
        <v>197</v>
      </c>
      <c r="B9" s="53" t="s">
        <v>0</v>
      </c>
      <c r="C9" s="53" t="s">
        <v>5</v>
      </c>
      <c r="D9" s="53" t="s">
        <v>0</v>
      </c>
      <c r="E9" s="54">
        <v>57.82</v>
      </c>
      <c r="F9" s="55" t="s">
        <v>0</v>
      </c>
      <c r="G9" s="56">
        <v>0.38234000000000001</v>
      </c>
      <c r="H9" s="53" t="s">
        <v>0</v>
      </c>
      <c r="J9" s="53" t="s">
        <v>0</v>
      </c>
      <c r="K9" s="53">
        <v>0.31268000000000001</v>
      </c>
      <c r="L9" s="16">
        <f t="shared" si="0"/>
        <v>0.62536000000000003</v>
      </c>
      <c r="M9" s="53">
        <v>24</v>
      </c>
      <c r="O9" s="53">
        <v>0.05</v>
      </c>
    </row>
    <row r="10" spans="1:15" x14ac:dyDescent="0.25">
      <c r="A10" s="7" t="s">
        <v>204</v>
      </c>
      <c r="B10" s="7" t="s">
        <v>0</v>
      </c>
      <c r="C10" s="7" t="s">
        <v>5</v>
      </c>
      <c r="D10" s="7" t="s">
        <v>0</v>
      </c>
      <c r="E10" s="10">
        <v>12.72</v>
      </c>
      <c r="F10" s="14" t="s">
        <v>0</v>
      </c>
      <c r="G10" s="6">
        <v>0.3821</v>
      </c>
      <c r="H10" s="7" t="s">
        <v>0</v>
      </c>
      <c r="I10" s="7"/>
      <c r="J10" s="7" t="s">
        <v>0</v>
      </c>
      <c r="K10" s="6">
        <v>0.31261</v>
      </c>
      <c r="L10" s="16">
        <f t="shared" si="0"/>
        <v>0.62522</v>
      </c>
      <c r="M10" s="6">
        <v>5</v>
      </c>
      <c r="O10" s="53">
        <v>0.05</v>
      </c>
    </row>
    <row r="11" spans="1:15" x14ac:dyDescent="0.25">
      <c r="A11" s="7" t="s">
        <v>205</v>
      </c>
      <c r="B11" s="7" t="s">
        <v>0</v>
      </c>
      <c r="C11" s="7" t="s">
        <v>5</v>
      </c>
      <c r="D11" s="7" t="s">
        <v>0</v>
      </c>
      <c r="E11" s="10">
        <v>11.52</v>
      </c>
      <c r="F11" s="14" t="s">
        <v>0</v>
      </c>
      <c r="G11" s="6">
        <v>0.38224000000000002</v>
      </c>
      <c r="H11" s="7" t="s">
        <v>0</v>
      </c>
      <c r="I11" s="7"/>
      <c r="J11" s="7" t="s">
        <v>0</v>
      </c>
      <c r="K11" s="6">
        <v>0.31270999999999999</v>
      </c>
      <c r="L11" s="16">
        <f t="shared" si="0"/>
        <v>0.62541999999999998</v>
      </c>
      <c r="M11" s="6">
        <v>5</v>
      </c>
      <c r="O11" s="53">
        <v>0.05</v>
      </c>
    </row>
    <row r="12" spans="1:15" x14ac:dyDescent="0.25">
      <c r="A12" s="7" t="s">
        <v>206</v>
      </c>
      <c r="B12" s="7" t="s">
        <v>0</v>
      </c>
      <c r="C12" s="7" t="s">
        <v>5</v>
      </c>
      <c r="D12" s="7" t="s">
        <v>0</v>
      </c>
      <c r="E12" s="10">
        <v>5.82</v>
      </c>
      <c r="F12" s="14" t="s">
        <v>0</v>
      </c>
      <c r="G12" s="6">
        <v>0.38162000000000001</v>
      </c>
      <c r="H12" s="7" t="s">
        <v>0</v>
      </c>
      <c r="I12" s="7"/>
      <c r="J12" s="7" t="s">
        <v>0</v>
      </c>
      <c r="K12" s="6">
        <v>0.3125</v>
      </c>
      <c r="L12" s="16">
        <f t="shared" si="0"/>
        <v>0.625</v>
      </c>
      <c r="M12" s="6">
        <v>3</v>
      </c>
      <c r="O12" s="53">
        <v>0.05</v>
      </c>
    </row>
    <row r="13" spans="1:15" x14ac:dyDescent="0.25">
      <c r="A13" s="7" t="s">
        <v>207</v>
      </c>
      <c r="B13" s="7" t="s">
        <v>0</v>
      </c>
      <c r="C13" s="7" t="s">
        <v>5</v>
      </c>
      <c r="D13" s="7" t="s">
        <v>0</v>
      </c>
      <c r="E13" s="10">
        <v>8.31</v>
      </c>
      <c r="F13" s="14" t="s">
        <v>0</v>
      </c>
      <c r="G13" s="6">
        <v>0.38161</v>
      </c>
      <c r="H13" s="7" t="s">
        <v>0</v>
      </c>
      <c r="I13" s="7"/>
      <c r="J13" s="7" t="s">
        <v>0</v>
      </c>
      <c r="K13" s="6">
        <v>0.31230000000000002</v>
      </c>
      <c r="L13" s="16">
        <f t="shared" si="0"/>
        <v>0.62460000000000004</v>
      </c>
      <c r="M13" s="6">
        <v>3</v>
      </c>
      <c r="O13" s="53">
        <v>0.05</v>
      </c>
    </row>
    <row r="14" spans="1:15" x14ac:dyDescent="0.25">
      <c r="A14" s="7" t="s">
        <v>223</v>
      </c>
      <c r="B14" s="7" t="s">
        <v>0</v>
      </c>
      <c r="C14" s="7" t="s">
        <v>5</v>
      </c>
      <c r="D14" s="7" t="s">
        <v>0</v>
      </c>
      <c r="E14" s="10">
        <v>13.73</v>
      </c>
      <c r="F14" s="14" t="s">
        <v>0</v>
      </c>
      <c r="G14" s="6">
        <v>0.38211000000000001</v>
      </c>
      <c r="H14" s="7" t="s">
        <v>0</v>
      </c>
      <c r="I14" s="7"/>
      <c r="J14" s="7" t="s">
        <v>0</v>
      </c>
      <c r="K14" s="6">
        <v>0.31195000000000001</v>
      </c>
      <c r="L14" s="16">
        <f t="shared" si="0"/>
        <v>0.62390000000000001</v>
      </c>
      <c r="M14" s="6">
        <v>5</v>
      </c>
      <c r="O14" s="53">
        <v>0.05</v>
      </c>
    </row>
    <row r="15" spans="1:15" s="7" customFormat="1" x14ac:dyDescent="0.25">
      <c r="A15" s="7" t="s">
        <v>231</v>
      </c>
      <c r="B15" s="7" t="s">
        <v>0</v>
      </c>
      <c r="C15" s="7" t="s">
        <v>5</v>
      </c>
      <c r="D15" s="7" t="s">
        <v>0</v>
      </c>
      <c r="E15" s="10">
        <v>12.02</v>
      </c>
      <c r="F15" s="14" t="s">
        <v>0</v>
      </c>
      <c r="G15" s="6">
        <v>0.38200000000000001</v>
      </c>
      <c r="H15" s="7" t="s">
        <v>0</v>
      </c>
      <c r="J15" s="7" t="s">
        <v>0</v>
      </c>
      <c r="K15" s="6">
        <v>0.31263999999999997</v>
      </c>
      <c r="L15" s="16">
        <f t="shared" si="0"/>
        <v>0.62527999999999995</v>
      </c>
      <c r="M15" s="6">
        <v>5</v>
      </c>
      <c r="O15" s="53">
        <v>0.05</v>
      </c>
    </row>
    <row r="16" spans="1:15" s="7" customFormat="1" x14ac:dyDescent="0.25">
      <c r="A16" s="7" t="s">
        <v>237</v>
      </c>
      <c r="B16" s="7" t="s">
        <v>0</v>
      </c>
      <c r="C16" s="7" t="s">
        <v>5</v>
      </c>
      <c r="D16" s="7" t="s">
        <v>0</v>
      </c>
      <c r="E16" s="10">
        <v>2.2000000000000002</v>
      </c>
      <c r="F16" s="14" t="s">
        <v>0</v>
      </c>
      <c r="G16" s="6">
        <v>0.38069999999999998</v>
      </c>
      <c r="H16" s="7" t="s">
        <v>0</v>
      </c>
      <c r="J16" s="7" t="s">
        <v>0</v>
      </c>
      <c r="K16" s="6">
        <v>0.316</v>
      </c>
      <c r="L16" s="16">
        <f t="shared" si="0"/>
        <v>0.63200000000000001</v>
      </c>
      <c r="M16" s="6">
        <v>1</v>
      </c>
      <c r="O16" s="53">
        <v>0.05</v>
      </c>
    </row>
    <row r="17" spans="1:15" s="16" customFormat="1" x14ac:dyDescent="0.25">
      <c r="A17" s="57" t="s">
        <v>239</v>
      </c>
      <c r="B17" s="16" t="s">
        <v>0</v>
      </c>
      <c r="C17" s="16" t="s">
        <v>5</v>
      </c>
      <c r="D17" s="16" t="s">
        <v>0</v>
      </c>
      <c r="E17" s="51">
        <v>15.91</v>
      </c>
      <c r="F17" s="20" t="s">
        <v>0</v>
      </c>
      <c r="G17" s="52">
        <v>0.38255</v>
      </c>
      <c r="H17" s="16" t="s">
        <v>0</v>
      </c>
      <c r="J17" s="16" t="s">
        <v>0</v>
      </c>
      <c r="K17" s="52">
        <v>0.31269000000000002</v>
      </c>
      <c r="L17" s="16">
        <f t="shared" si="0"/>
        <v>0.62538000000000005</v>
      </c>
      <c r="M17" s="16">
        <v>7</v>
      </c>
      <c r="O17" s="53">
        <v>0.05</v>
      </c>
    </row>
    <row r="18" spans="1:15" s="7" customFormat="1" x14ac:dyDescent="0.25">
      <c r="A18" s="7" t="s">
        <v>245</v>
      </c>
      <c r="B18" s="7" t="s">
        <v>0</v>
      </c>
      <c r="C18" s="7" t="s">
        <v>5</v>
      </c>
      <c r="D18" s="7" t="s">
        <v>0</v>
      </c>
      <c r="E18" s="10">
        <v>17.21</v>
      </c>
      <c r="F18" s="14" t="s">
        <v>0</v>
      </c>
      <c r="G18" s="6">
        <v>0.38186999999999999</v>
      </c>
      <c r="H18" s="7" t="s">
        <v>0</v>
      </c>
      <c r="J18" s="7" t="s">
        <v>0</v>
      </c>
      <c r="K18" s="6">
        <v>0.31230000000000002</v>
      </c>
      <c r="L18" s="16">
        <f t="shared" si="0"/>
        <v>0.62460000000000004</v>
      </c>
      <c r="M18" s="6">
        <v>7</v>
      </c>
      <c r="O18" s="53">
        <v>0.05</v>
      </c>
    </row>
    <row r="19" spans="1:15" s="7" customFormat="1" x14ac:dyDescent="0.25">
      <c r="A19" s="7" t="s">
        <v>246</v>
      </c>
      <c r="B19" s="7" t="s">
        <v>0</v>
      </c>
      <c r="C19" s="7" t="s">
        <v>5</v>
      </c>
      <c r="D19" s="7" t="s">
        <v>0</v>
      </c>
      <c r="E19" s="10">
        <v>22</v>
      </c>
      <c r="F19" s="14" t="s">
        <v>0</v>
      </c>
      <c r="G19" s="6">
        <v>0.38214999999999999</v>
      </c>
      <c r="H19" s="7" t="s">
        <v>0</v>
      </c>
      <c r="J19" s="7" t="s">
        <v>0</v>
      </c>
      <c r="K19" s="6">
        <v>0.31192999999999999</v>
      </c>
      <c r="L19" s="16">
        <f t="shared" si="0"/>
        <v>0.62385999999999997</v>
      </c>
      <c r="M19" s="6">
        <v>9</v>
      </c>
      <c r="O19" s="53">
        <v>0.05</v>
      </c>
    </row>
    <row r="20" spans="1:15" s="16" customFormat="1" x14ac:dyDescent="0.25">
      <c r="A20" s="16" t="s">
        <v>262</v>
      </c>
      <c r="B20" s="16" t="s">
        <v>0</v>
      </c>
      <c r="C20" s="16" t="s">
        <v>5</v>
      </c>
      <c r="D20" s="16" t="s">
        <v>0</v>
      </c>
      <c r="E20" s="51">
        <v>37.67</v>
      </c>
      <c r="F20" s="20" t="s">
        <v>0</v>
      </c>
      <c r="G20" s="52">
        <v>0.38231999999999999</v>
      </c>
      <c r="H20" s="16" t="s">
        <v>0</v>
      </c>
      <c r="J20" s="16" t="s">
        <v>0</v>
      </c>
      <c r="K20" s="52">
        <v>0.31190000000000001</v>
      </c>
      <c r="L20" s="16">
        <f t="shared" si="0"/>
        <v>0.62380000000000002</v>
      </c>
      <c r="M20" s="16">
        <v>15</v>
      </c>
      <c r="O20" s="53">
        <v>0.05</v>
      </c>
    </row>
    <row r="21" spans="1:15" s="7" customFormat="1" x14ac:dyDescent="0.25">
      <c r="A21" s="7" t="s">
        <v>273</v>
      </c>
      <c r="B21" s="14" t="s">
        <v>0</v>
      </c>
      <c r="C21" s="7" t="s">
        <v>4</v>
      </c>
      <c r="D21" s="14" t="s">
        <v>0</v>
      </c>
      <c r="E21" s="11">
        <v>99.721000000000004</v>
      </c>
      <c r="F21" s="14" t="s">
        <v>0</v>
      </c>
      <c r="G21" s="7">
        <v>0.54096999999999995</v>
      </c>
      <c r="H21" s="7" t="s">
        <v>0</v>
      </c>
      <c r="J21" s="7" t="s">
        <v>0</v>
      </c>
      <c r="L21" s="16">
        <f t="shared" si="0"/>
        <v>0</v>
      </c>
      <c r="O21" s="7">
        <v>0.1</v>
      </c>
    </row>
    <row r="22" spans="1:15" s="7" customFormat="1" x14ac:dyDescent="0.25">
      <c r="A22" s="7" t="s">
        <v>276</v>
      </c>
      <c r="B22" s="7" t="s">
        <v>0</v>
      </c>
      <c r="C22" s="7" t="s">
        <v>5</v>
      </c>
      <c r="D22" s="7" t="s">
        <v>0</v>
      </c>
      <c r="E22" s="10">
        <v>13.54</v>
      </c>
      <c r="F22" s="14" t="s">
        <v>0</v>
      </c>
      <c r="G22" s="6">
        <v>0.38220999999999999</v>
      </c>
      <c r="H22" s="7" t="s">
        <v>0</v>
      </c>
      <c r="J22" s="7" t="s">
        <v>0</v>
      </c>
      <c r="K22" s="6">
        <v>0.31226999999999999</v>
      </c>
      <c r="L22" s="16">
        <f t="shared" si="0"/>
        <v>0.62453999999999998</v>
      </c>
      <c r="M22" s="6">
        <v>5</v>
      </c>
      <c r="O22" s="7">
        <v>0.1</v>
      </c>
    </row>
    <row r="23" spans="1:15" s="16" customFormat="1" x14ac:dyDescent="0.25">
      <c r="A23" s="57" t="s">
        <v>282</v>
      </c>
      <c r="B23" s="16" t="s">
        <v>0</v>
      </c>
      <c r="C23" s="16" t="s">
        <v>5</v>
      </c>
      <c r="D23" s="16" t="s">
        <v>0</v>
      </c>
      <c r="E23" s="51">
        <v>13.53</v>
      </c>
      <c r="F23" s="20" t="s">
        <v>0</v>
      </c>
      <c r="G23" s="52">
        <v>0.38234000000000001</v>
      </c>
      <c r="H23" s="16" t="s">
        <v>0</v>
      </c>
      <c r="J23" s="16" t="s">
        <v>0</v>
      </c>
      <c r="K23" s="52">
        <v>0.31291000000000002</v>
      </c>
      <c r="L23" s="16">
        <f t="shared" si="0"/>
        <v>0.62582000000000004</v>
      </c>
      <c r="M23" s="16">
        <v>11</v>
      </c>
      <c r="O23" s="7">
        <v>0.1</v>
      </c>
    </row>
    <row r="24" spans="1:15" s="7" customFormat="1" x14ac:dyDescent="0.25">
      <c r="A24" s="7" t="s">
        <v>297</v>
      </c>
      <c r="B24" s="7" t="s">
        <v>0</v>
      </c>
      <c r="C24" s="7" t="s">
        <v>5</v>
      </c>
      <c r="D24" s="7" t="s">
        <v>0</v>
      </c>
      <c r="E24" s="10">
        <v>10.91</v>
      </c>
      <c r="F24" s="14" t="s">
        <v>0</v>
      </c>
      <c r="G24" s="6">
        <v>0.38174000000000002</v>
      </c>
      <c r="H24" s="7" t="s">
        <v>0</v>
      </c>
      <c r="J24" s="7" t="s">
        <v>0</v>
      </c>
      <c r="K24" s="6">
        <v>0.31248999999999999</v>
      </c>
      <c r="L24" s="16">
        <f t="shared" si="0"/>
        <v>0.62497999999999998</v>
      </c>
      <c r="M24" s="6">
        <v>4</v>
      </c>
      <c r="O24" s="7">
        <v>0.1</v>
      </c>
    </row>
    <row r="25" spans="1:15" s="16" customFormat="1" x14ac:dyDescent="0.25">
      <c r="A25" s="7" t="s">
        <v>306</v>
      </c>
      <c r="B25" s="7" t="s">
        <v>0</v>
      </c>
      <c r="C25" s="7" t="s">
        <v>5</v>
      </c>
      <c r="D25" s="7" t="s">
        <v>0</v>
      </c>
      <c r="E25" s="7">
        <v>19.100000000000001</v>
      </c>
      <c r="F25" s="7" t="s">
        <v>0</v>
      </c>
      <c r="G25" s="7">
        <v>0.38224999999999998</v>
      </c>
      <c r="H25" s="7" t="s">
        <v>0</v>
      </c>
      <c r="I25" s="7"/>
      <c r="J25" s="7" t="s">
        <v>0</v>
      </c>
      <c r="K25" s="7">
        <v>0.31235000000000002</v>
      </c>
      <c r="L25" s="16">
        <f t="shared" si="0"/>
        <v>0.62470000000000003</v>
      </c>
      <c r="M25" s="16">
        <v>2</v>
      </c>
      <c r="O25" s="7">
        <v>0.1</v>
      </c>
    </row>
    <row r="26" spans="1:15" s="7" customFormat="1" x14ac:dyDescent="0.25">
      <c r="A26" s="7" t="s">
        <v>310</v>
      </c>
      <c r="B26" s="7" t="s">
        <v>0</v>
      </c>
      <c r="C26" s="7" t="s">
        <v>5</v>
      </c>
      <c r="D26" s="7" t="s">
        <v>0</v>
      </c>
      <c r="E26" s="10">
        <v>14.73</v>
      </c>
      <c r="F26" s="14" t="s">
        <v>0</v>
      </c>
      <c r="G26" s="6">
        <v>0.38252999999999998</v>
      </c>
      <c r="H26" s="7" t="s">
        <v>0</v>
      </c>
      <c r="J26" s="7" t="s">
        <v>0</v>
      </c>
      <c r="K26" s="6">
        <v>0.31236999999999998</v>
      </c>
      <c r="L26" s="16">
        <f t="shared" si="0"/>
        <v>0.62473999999999996</v>
      </c>
      <c r="M26" s="6">
        <v>1</v>
      </c>
      <c r="O26" s="7">
        <v>0.1</v>
      </c>
    </row>
    <row r="27" spans="1:15" s="7" customFormat="1" x14ac:dyDescent="0.25">
      <c r="A27" s="7" t="s">
        <v>314</v>
      </c>
      <c r="B27" s="7" t="s">
        <v>0</v>
      </c>
      <c r="C27" s="7" t="s">
        <v>5</v>
      </c>
      <c r="D27" s="7" t="s">
        <v>0</v>
      </c>
      <c r="E27" s="10">
        <v>6.11</v>
      </c>
      <c r="F27" s="14" t="s">
        <v>0</v>
      </c>
      <c r="G27" s="6">
        <v>0.38172899999999998</v>
      </c>
      <c r="H27" s="7" t="s">
        <v>0</v>
      </c>
      <c r="J27" s="7" t="s">
        <v>0</v>
      </c>
      <c r="K27" s="6">
        <v>0.316</v>
      </c>
      <c r="L27" s="16">
        <f t="shared" si="0"/>
        <v>0.63200000000000001</v>
      </c>
      <c r="M27" s="6">
        <v>2</v>
      </c>
      <c r="O27" s="7">
        <v>0.1</v>
      </c>
    </row>
    <row r="28" spans="1:15" s="16" customFormat="1" x14ac:dyDescent="0.25">
      <c r="A28" s="57" t="s">
        <v>325</v>
      </c>
      <c r="B28" s="16" t="s">
        <v>0</v>
      </c>
      <c r="C28" s="16" t="s">
        <v>5</v>
      </c>
      <c r="D28" s="16" t="s">
        <v>0</v>
      </c>
      <c r="E28" s="51">
        <v>18.11</v>
      </c>
      <c r="F28" s="20" t="s">
        <v>0</v>
      </c>
      <c r="G28" s="52">
        <v>0.38245699999999999</v>
      </c>
      <c r="H28" s="16" t="s">
        <v>0</v>
      </c>
      <c r="J28" s="16" t="s">
        <v>0</v>
      </c>
      <c r="K28" s="52">
        <v>0.31259999999999999</v>
      </c>
      <c r="L28" s="16">
        <f t="shared" si="0"/>
        <v>0.62519999999999998</v>
      </c>
      <c r="M28" s="16">
        <v>8</v>
      </c>
      <c r="O28" s="7">
        <v>0.1</v>
      </c>
    </row>
    <row r="29" spans="1:15" s="7" customFormat="1" x14ac:dyDescent="0.25">
      <c r="A29" s="7" t="s">
        <v>331</v>
      </c>
      <c r="B29" s="7" t="s">
        <v>0</v>
      </c>
      <c r="C29" s="7" t="s">
        <v>5</v>
      </c>
      <c r="D29" s="7" t="s">
        <v>0</v>
      </c>
      <c r="E29" s="10">
        <v>16.899999999999999</v>
      </c>
      <c r="F29" s="14" t="s">
        <v>0</v>
      </c>
      <c r="G29" s="6">
        <v>0.38188800000000001</v>
      </c>
      <c r="H29" s="7" t="s">
        <v>0</v>
      </c>
      <c r="J29" s="7" t="s">
        <v>0</v>
      </c>
      <c r="K29" s="6">
        <v>0.31222</v>
      </c>
      <c r="L29" s="16">
        <f t="shared" si="0"/>
        <v>0.62444</v>
      </c>
      <c r="M29" s="6">
        <v>2</v>
      </c>
      <c r="O29" s="7">
        <v>0.1</v>
      </c>
    </row>
    <row r="30" spans="1:15" s="7" customFormat="1" x14ac:dyDescent="0.25">
      <c r="A30" s="7" t="s">
        <v>334</v>
      </c>
      <c r="B30" s="7" t="s">
        <v>0</v>
      </c>
      <c r="C30" s="7" t="s">
        <v>5</v>
      </c>
      <c r="D30" s="7" t="s">
        <v>0</v>
      </c>
      <c r="E30" s="10">
        <v>22.75</v>
      </c>
      <c r="F30" s="14" t="s">
        <v>0</v>
      </c>
      <c r="G30" s="6">
        <v>0.38206000000000001</v>
      </c>
      <c r="H30" s="7" t="s">
        <v>0</v>
      </c>
      <c r="J30" s="7" t="s">
        <v>0</v>
      </c>
      <c r="K30" s="6">
        <v>0.31249700000000002</v>
      </c>
      <c r="L30" s="16">
        <f t="shared" si="0"/>
        <v>0.62499400000000005</v>
      </c>
      <c r="M30" s="6">
        <v>3</v>
      </c>
      <c r="O30" s="7">
        <v>0.1</v>
      </c>
    </row>
    <row r="31" spans="1:15" s="7" customFormat="1" x14ac:dyDescent="0.25">
      <c r="A31" s="7" t="s">
        <v>340</v>
      </c>
      <c r="B31" s="7" t="s">
        <v>0</v>
      </c>
      <c r="C31" s="7" t="s">
        <v>5</v>
      </c>
      <c r="D31" s="7" t="s">
        <v>0</v>
      </c>
      <c r="E31" s="10">
        <v>24.66</v>
      </c>
      <c r="F31" s="14" t="s">
        <v>0</v>
      </c>
      <c r="G31" s="6">
        <v>0.382164</v>
      </c>
      <c r="H31" s="7" t="s">
        <v>0</v>
      </c>
      <c r="J31" s="7" t="s">
        <v>0</v>
      </c>
      <c r="K31" s="6">
        <v>0.31234000000000001</v>
      </c>
      <c r="L31" s="16">
        <f t="shared" si="0"/>
        <v>0.62468000000000001</v>
      </c>
      <c r="M31" s="6">
        <v>3</v>
      </c>
      <c r="O31" s="7">
        <v>0.1</v>
      </c>
    </row>
    <row r="32" spans="1:15" s="16" customFormat="1" x14ac:dyDescent="0.25">
      <c r="A32" s="16" t="s">
        <v>341</v>
      </c>
      <c r="B32" s="16" t="s">
        <v>0</v>
      </c>
      <c r="C32" s="16" t="s">
        <v>5</v>
      </c>
      <c r="D32" s="16" t="s">
        <v>0</v>
      </c>
      <c r="E32" s="51">
        <v>28.13</v>
      </c>
      <c r="F32" s="20" t="s">
        <v>0</v>
      </c>
      <c r="G32" s="52">
        <v>0.38217000000000001</v>
      </c>
      <c r="H32" s="16" t="s">
        <v>0</v>
      </c>
      <c r="J32" s="16" t="s">
        <v>0</v>
      </c>
      <c r="K32" s="52">
        <v>0.31231999999999999</v>
      </c>
      <c r="L32" s="16">
        <f t="shared" si="0"/>
        <v>0.62463999999999997</v>
      </c>
      <c r="M32" s="16">
        <v>6</v>
      </c>
      <c r="O32" s="7">
        <v>0.1</v>
      </c>
    </row>
    <row r="33" spans="1:15" s="7" customFormat="1" x14ac:dyDescent="0.25">
      <c r="A33" s="7" t="s">
        <v>351</v>
      </c>
      <c r="B33" s="7" t="s">
        <v>0</v>
      </c>
      <c r="C33" s="7" t="s">
        <v>5</v>
      </c>
      <c r="D33" s="7" t="s">
        <v>0</v>
      </c>
      <c r="E33" s="10">
        <v>70.400000000000006</v>
      </c>
      <c r="F33" s="14" t="s">
        <v>0</v>
      </c>
      <c r="G33" s="6">
        <v>0.38227</v>
      </c>
      <c r="H33" s="7" t="s">
        <v>0</v>
      </c>
      <c r="J33" s="7" t="s">
        <v>0</v>
      </c>
      <c r="K33" s="6">
        <v>0.31317</v>
      </c>
      <c r="L33" s="16">
        <f t="shared" si="0"/>
        <v>0.62634000000000001</v>
      </c>
      <c r="M33" s="6">
        <v>28</v>
      </c>
      <c r="O33" s="6">
        <v>8.5</v>
      </c>
    </row>
    <row r="34" spans="1:15" s="7" customFormat="1" x14ac:dyDescent="0.25">
      <c r="A34" s="7" t="s">
        <v>353</v>
      </c>
      <c r="B34" s="7" t="s">
        <v>0</v>
      </c>
      <c r="C34" s="7" t="s">
        <v>5</v>
      </c>
      <c r="D34" s="7" t="s">
        <v>0</v>
      </c>
      <c r="E34" s="10">
        <v>71.14</v>
      </c>
      <c r="F34" s="14" t="s">
        <v>0</v>
      </c>
      <c r="G34" s="6">
        <v>0.38216</v>
      </c>
      <c r="H34" s="7" t="s">
        <v>0</v>
      </c>
      <c r="J34" s="7" t="s">
        <v>0</v>
      </c>
      <c r="K34" s="6">
        <v>0.31308000000000002</v>
      </c>
      <c r="L34" s="16">
        <f t="shared" si="0"/>
        <v>0.62616000000000005</v>
      </c>
      <c r="M34" s="6">
        <v>30</v>
      </c>
      <c r="O34" s="6">
        <v>5</v>
      </c>
    </row>
    <row r="35" spans="1:1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5" x14ac:dyDescent="0.25">
      <c r="A37" t="s">
        <v>361</v>
      </c>
      <c r="H37" s="7"/>
      <c r="I37" s="7"/>
      <c r="J37" s="7"/>
      <c r="K37" s="7"/>
    </row>
    <row r="38" spans="1:15" ht="18.75" x14ac:dyDescent="0.3">
      <c r="A38" s="58" t="s">
        <v>388</v>
      </c>
      <c r="H38" s="7"/>
      <c r="I38" s="7"/>
      <c r="J38" s="7"/>
      <c r="K38" s="7"/>
    </row>
    <row r="39" spans="1:15" ht="45" x14ac:dyDescent="0.25">
      <c r="C39" t="s">
        <v>365</v>
      </c>
      <c r="E39" t="s">
        <v>375</v>
      </c>
      <c r="G39" t="s">
        <v>386</v>
      </c>
      <c r="I39" t="s">
        <v>387</v>
      </c>
      <c r="M39" s="59" t="s">
        <v>392</v>
      </c>
      <c r="N39">
        <f>AVERAGE(M6:M8,M10:M16,M18:M20,M22,M24:M27,M29:M32)</f>
        <v>4.1818181818181817</v>
      </c>
    </row>
    <row r="40" spans="1:15" ht="30" x14ac:dyDescent="0.25">
      <c r="A40" t="s">
        <v>362</v>
      </c>
      <c r="C40" s="42">
        <f>AVERAGE(G6:G20,G22:G32)</f>
        <v>0.38204415384615381</v>
      </c>
      <c r="E40" s="42">
        <f>AVERAGE(G6:G8,G10:G16,G18:G20,G22,G24:G27,G29:G32)</f>
        <v>0.38197550000000002</v>
      </c>
      <c r="G40" s="42">
        <f>AVERAGE(G10:G16,G18:G20)</f>
        <v>0.38187199999999999</v>
      </c>
      <c r="I40" s="42">
        <f>AVERAGE(G22,G24:G27,G29:G32)</f>
        <v>0.3820823333333333</v>
      </c>
      <c r="M40" s="59" t="s">
        <v>393</v>
      </c>
      <c r="N40">
        <f>AVERAGE(M7:M8)</f>
        <v>2</v>
      </c>
    </row>
    <row r="41" spans="1:15" ht="30" x14ac:dyDescent="0.25">
      <c r="A41" t="s">
        <v>363</v>
      </c>
      <c r="C41" s="44">
        <f>VAR(G6:G20,G22:G32)</f>
        <v>1.4561365538461573E-7</v>
      </c>
      <c r="E41" s="44">
        <f>VAR(G6:G8,G10:G16,G18:G20,G22,G24:G27,G29:G32)</f>
        <v>1.3977502380952352E-7</v>
      </c>
      <c r="G41" s="44">
        <f>VAR(G10:G16,G18:G20)</f>
        <v>2.2712888888889312E-7</v>
      </c>
      <c r="I41" s="44">
        <f>VAR(G22,G24:G27,G29:G32)</f>
        <v>6.7433999999996089E-8</v>
      </c>
      <c r="M41" s="59" t="s">
        <v>394</v>
      </c>
      <c r="N41">
        <f>AVERAGE(M11:M16,M18:M20)</f>
        <v>5.8888888888888893</v>
      </c>
      <c r="O41">
        <f>AVERAGE(M11:M16)</f>
        <v>3.6666666666666665</v>
      </c>
    </row>
    <row r="42" spans="1:15" ht="30" x14ac:dyDescent="0.25">
      <c r="A42" t="s">
        <v>364</v>
      </c>
      <c r="C42" s="43">
        <f>STDEV(G6:G20,G22:G32)</f>
        <v>3.8159357356304591E-4</v>
      </c>
      <c r="E42" s="43">
        <f>STDEV(G6:G8,G10:G16,G18:G20,G22,G24:G27,G29:G32)</f>
        <v>3.7386498072101314E-4</v>
      </c>
      <c r="G42" s="43">
        <f>STDEV(G10:G16,G18:G20)</f>
        <v>4.7658041177632668E-4</v>
      </c>
      <c r="I42" s="43">
        <f>STDEV(G22,G24:G27,G29:G32)</f>
        <v>2.5968057301229927E-4</v>
      </c>
      <c r="M42" s="59" t="s">
        <v>395</v>
      </c>
      <c r="N42">
        <f>AVERAGE(M24:M27,M29:M32)</f>
        <v>2.875</v>
      </c>
    </row>
    <row r="45" spans="1:15" ht="18.75" x14ac:dyDescent="0.3">
      <c r="A45" s="58" t="s">
        <v>389</v>
      </c>
      <c r="H45" s="7"/>
      <c r="I45" s="7"/>
      <c r="J45" s="7"/>
    </row>
    <row r="46" spans="1:15" x14ac:dyDescent="0.25">
      <c r="C46" t="s">
        <v>365</v>
      </c>
      <c r="E46" t="s">
        <v>375</v>
      </c>
      <c r="G46" t="s">
        <v>386</v>
      </c>
      <c r="I46" t="s">
        <v>387</v>
      </c>
    </row>
    <row r="47" spans="1:15" x14ac:dyDescent="0.25">
      <c r="A47" t="s">
        <v>362</v>
      </c>
      <c r="C47" s="42">
        <f>AVERAGE(K6:K20,K22:K32)</f>
        <v>0.31296065384615385</v>
      </c>
      <c r="E47" s="42">
        <f>AVERAGE(K6:K8,K10:K16,K18:K20,K22,K24:K27,K29:K32)</f>
        <v>0.31300440909090904</v>
      </c>
      <c r="G47" s="42">
        <f>AVERAGE(K10:K16,K18:K20)</f>
        <v>0.31268399999999996</v>
      </c>
      <c r="I47" s="42">
        <f>AVERAGE(K22,K24:K27,K29:K32)</f>
        <v>0.31276188888888889</v>
      </c>
    </row>
    <row r="48" spans="1:15" x14ac:dyDescent="0.25">
      <c r="A48" t="s">
        <v>363</v>
      </c>
      <c r="C48" s="44">
        <f>VAR(K6:K20,K22:K32)</f>
        <v>1.8044543153846165E-6</v>
      </c>
      <c r="E48" s="44">
        <f>VAR(K6:K8,K10:K16,K18:K20,K22,K24:K27,K29:K32)</f>
        <v>2.1325991103896119E-6</v>
      </c>
      <c r="G48" s="44">
        <f>VAR(K10:K16,K18:K20)</f>
        <v>1.4505155555555542E-6</v>
      </c>
      <c r="I48" s="44">
        <f>VAR(K22,K24:K27,K29:K32)</f>
        <v>1.4826921111111149E-6</v>
      </c>
    </row>
    <row r="49" spans="1:9" x14ac:dyDescent="0.25">
      <c r="A49" t="s">
        <v>364</v>
      </c>
      <c r="C49" s="43">
        <f>STDEV(K6:K20,K22:K32)</f>
        <v>1.3432997861179822E-3</v>
      </c>
      <c r="E49" s="43">
        <f>STDEV(K6:K8,K10:K16,K18:K20,K22,K24:K27,K29:K32)</f>
        <v>1.4603421210078178E-3</v>
      </c>
      <c r="G49" s="43">
        <f>STDEV(K10:K16,K18:K20)</f>
        <v>1.2043735116464302E-3</v>
      </c>
      <c r="I49" s="43">
        <f>STDEV(K22,K24:K27,K29:K32)</f>
        <v>1.2176584542108329E-3</v>
      </c>
    </row>
    <row r="50" spans="1:9" x14ac:dyDescent="0.25">
      <c r="A50" t="s">
        <v>379</v>
      </c>
      <c r="C50">
        <f>C47*2</f>
        <v>0.62592130769230769</v>
      </c>
      <c r="E50">
        <f>E47*2</f>
        <v>0.62600881818181808</v>
      </c>
      <c r="G50">
        <f>G47*2</f>
        <v>0.62536799999999992</v>
      </c>
      <c r="I50">
        <f t="shared" ref="I50" si="1">I47*2</f>
        <v>0.62552377777777779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70" zoomScaleNormal="70" workbookViewId="0">
      <pane ySplit="5" topLeftCell="A6" activePane="bottomLeft" state="frozen"/>
      <selection pane="bottomLeft" activeCell="B41" sqref="B41"/>
    </sheetView>
  </sheetViews>
  <sheetFormatPr baseColWidth="10" defaultRowHeight="15" x14ac:dyDescent="0.25"/>
  <cols>
    <col min="1" max="1" width="42" bestFit="1" customWidth="1"/>
    <col min="2" max="2" width="2.42578125" bestFit="1" customWidth="1"/>
    <col min="3" max="3" width="14.5703125" style="7" bestFit="1" customWidth="1"/>
    <col min="4" max="4" width="2.42578125" style="7" bestFit="1" customWidth="1"/>
    <col min="5" max="5" width="19.140625" style="7" customWidth="1"/>
    <col min="6" max="6" width="2.42578125" style="7" customWidth="1"/>
    <col min="7" max="7" width="42.28515625" style="7" bestFit="1" customWidth="1"/>
    <col min="8" max="8" width="2.85546875" style="7" customWidth="1"/>
    <col min="9" max="9" width="10.5703125" style="7" bestFit="1" customWidth="1"/>
    <col min="10" max="10" width="3.140625" style="7" customWidth="1"/>
    <col min="11" max="11" width="4.28515625" style="64" bestFit="1" customWidth="1"/>
    <col min="12" max="12" width="2.42578125" style="7" customWidth="1"/>
    <col min="13" max="13" width="12" style="7" bestFit="1" customWidth="1"/>
    <col min="14" max="14" width="2.42578125" style="7" bestFit="1" customWidth="1"/>
    <col min="15" max="19" width="11.42578125" style="7"/>
  </cols>
  <sheetData>
    <row r="1" spans="1:19" s="28" customFormat="1" x14ac:dyDescent="0.25">
      <c r="A1" s="27" t="s">
        <v>24</v>
      </c>
      <c r="C1" s="48"/>
      <c r="D1" s="48"/>
      <c r="E1" s="48"/>
      <c r="F1" s="48"/>
      <c r="G1" s="48"/>
      <c r="H1" s="48"/>
      <c r="I1" s="48"/>
      <c r="J1" s="48"/>
      <c r="K1" s="60"/>
      <c r="L1" s="48"/>
      <c r="M1" s="48"/>
      <c r="N1" s="48"/>
      <c r="O1" s="48" t="s">
        <v>32</v>
      </c>
      <c r="P1" s="48"/>
      <c r="Q1" s="48"/>
      <c r="R1" s="48"/>
      <c r="S1" s="48"/>
    </row>
    <row r="3" spans="1:19" x14ac:dyDescent="0.25">
      <c r="A3" s="1" t="s">
        <v>7</v>
      </c>
      <c r="B3" s="1" t="s">
        <v>0</v>
      </c>
      <c r="C3" s="14" t="s">
        <v>8</v>
      </c>
      <c r="D3" s="14" t="s">
        <v>0</v>
      </c>
      <c r="E3" s="14" t="s">
        <v>9</v>
      </c>
      <c r="F3" s="14" t="s">
        <v>0</v>
      </c>
      <c r="G3" s="15" t="s">
        <v>15</v>
      </c>
      <c r="H3" s="15"/>
      <c r="I3" s="15"/>
      <c r="K3" s="11"/>
      <c r="M3" s="11"/>
      <c r="N3" s="61" t="s">
        <v>1</v>
      </c>
    </row>
    <row r="4" spans="1:19" s="7" customFormat="1" x14ac:dyDescent="0.25">
      <c r="B4" s="7" t="s">
        <v>0</v>
      </c>
      <c r="D4" s="7" t="s">
        <v>0</v>
      </c>
      <c r="E4" s="7" t="s">
        <v>30</v>
      </c>
      <c r="F4" s="7" t="s">
        <v>0</v>
      </c>
      <c r="G4" s="15" t="s">
        <v>16</v>
      </c>
      <c r="K4" s="11"/>
      <c r="M4" s="11"/>
      <c r="N4" s="13" t="s">
        <v>1</v>
      </c>
    </row>
    <row r="5" spans="1:19" s="16" customFormat="1" x14ac:dyDescent="0.25">
      <c r="B5" s="16" t="s">
        <v>0</v>
      </c>
      <c r="C5" s="7"/>
      <c r="D5" s="7" t="s">
        <v>0</v>
      </c>
      <c r="E5" s="7"/>
      <c r="F5" s="7" t="s">
        <v>0</v>
      </c>
      <c r="G5" s="7" t="s">
        <v>10</v>
      </c>
      <c r="H5" s="7" t="s">
        <v>0</v>
      </c>
      <c r="I5" s="7" t="s">
        <v>11</v>
      </c>
      <c r="J5" s="7" t="s">
        <v>0</v>
      </c>
      <c r="K5" s="11" t="s">
        <v>25</v>
      </c>
      <c r="L5" s="7" t="s">
        <v>0</v>
      </c>
      <c r="M5" s="11" t="s">
        <v>12</v>
      </c>
      <c r="N5" s="13" t="s">
        <v>1</v>
      </c>
      <c r="O5" s="7"/>
      <c r="P5" s="7"/>
      <c r="Q5" s="7"/>
      <c r="R5" s="7"/>
      <c r="S5" s="7"/>
    </row>
    <row r="6" spans="1:19" s="7" customFormat="1" x14ac:dyDescent="0.25">
      <c r="A6" s="45" t="s">
        <v>33</v>
      </c>
      <c r="B6" s="7" t="s">
        <v>0</v>
      </c>
      <c r="C6" s="6" t="s">
        <v>13</v>
      </c>
      <c r="D6" s="7" t="s">
        <v>0</v>
      </c>
      <c r="E6" s="10">
        <v>1.94</v>
      </c>
      <c r="F6" s="14" t="s">
        <v>0</v>
      </c>
      <c r="G6" s="6" t="s">
        <v>42</v>
      </c>
      <c r="H6" s="7" t="s">
        <v>0</v>
      </c>
      <c r="I6" s="7" t="s">
        <v>43</v>
      </c>
      <c r="J6" s="7" t="s">
        <v>0</v>
      </c>
      <c r="L6" s="7" t="s">
        <v>0</v>
      </c>
      <c r="M6" s="7">
        <v>17</v>
      </c>
      <c r="N6" s="13" t="s">
        <v>1</v>
      </c>
      <c r="O6" s="7" t="s">
        <v>34</v>
      </c>
    </row>
    <row r="7" spans="1:19" s="7" customFormat="1" x14ac:dyDescent="0.25">
      <c r="A7" s="45" t="s">
        <v>49</v>
      </c>
      <c r="B7" s="7" t="s">
        <v>0</v>
      </c>
      <c r="C7" s="6" t="s">
        <v>51</v>
      </c>
      <c r="D7" s="7" t="s">
        <v>0</v>
      </c>
      <c r="E7" s="10">
        <v>1.21</v>
      </c>
      <c r="F7" s="14" t="s">
        <v>0</v>
      </c>
      <c r="G7" s="6" t="s">
        <v>54</v>
      </c>
      <c r="H7" s="7" t="s">
        <v>0</v>
      </c>
      <c r="I7" s="7" t="s">
        <v>55</v>
      </c>
      <c r="J7" s="7" t="s">
        <v>0</v>
      </c>
      <c r="L7" s="7" t="s">
        <v>0</v>
      </c>
      <c r="M7" s="7">
        <v>10</v>
      </c>
      <c r="N7" s="13" t="s">
        <v>1</v>
      </c>
      <c r="O7" s="7" t="s">
        <v>57</v>
      </c>
    </row>
    <row r="8" spans="1:19" s="7" customFormat="1" x14ac:dyDescent="0.25">
      <c r="A8" s="21" t="s">
        <v>56</v>
      </c>
      <c r="B8" s="7" t="s">
        <v>0</v>
      </c>
      <c r="C8" s="6" t="s">
        <v>51</v>
      </c>
      <c r="D8" s="7" t="s">
        <v>0</v>
      </c>
      <c r="E8" s="10">
        <v>0.33600000000000002</v>
      </c>
      <c r="F8" s="14" t="s">
        <v>0</v>
      </c>
      <c r="G8" s="6" t="s">
        <v>61</v>
      </c>
      <c r="H8" s="7" t="s">
        <v>0</v>
      </c>
      <c r="I8" s="6" t="s">
        <v>62</v>
      </c>
      <c r="J8" s="7" t="s">
        <v>0</v>
      </c>
      <c r="L8" s="7" t="s">
        <v>0</v>
      </c>
      <c r="M8" s="7">
        <v>3</v>
      </c>
      <c r="N8" s="13" t="s">
        <v>1</v>
      </c>
      <c r="O8" s="7" t="s">
        <v>44</v>
      </c>
    </row>
    <row r="9" spans="1:19" s="7" customFormat="1" x14ac:dyDescent="0.25">
      <c r="A9" s="45" t="s">
        <v>122</v>
      </c>
      <c r="B9" s="7" t="s">
        <v>0</v>
      </c>
      <c r="C9" s="6" t="s">
        <v>13</v>
      </c>
      <c r="D9" s="7" t="s">
        <v>0</v>
      </c>
      <c r="E9" s="10">
        <v>1.083</v>
      </c>
      <c r="F9" s="14" t="s">
        <v>0</v>
      </c>
      <c r="G9" s="6" t="s">
        <v>125</v>
      </c>
      <c r="H9" s="7" t="s">
        <v>0</v>
      </c>
      <c r="I9" s="6" t="s">
        <v>126</v>
      </c>
      <c r="J9" s="7" t="s">
        <v>0</v>
      </c>
      <c r="K9" s="7">
        <v>1</v>
      </c>
      <c r="L9" s="7" t="s">
        <v>0</v>
      </c>
      <c r="M9" s="11"/>
      <c r="N9" s="13" t="s">
        <v>1</v>
      </c>
      <c r="O9" s="7" t="s">
        <v>123</v>
      </c>
    </row>
    <row r="10" spans="1:19" s="7" customFormat="1" x14ac:dyDescent="0.25">
      <c r="A10" s="21" t="s">
        <v>132</v>
      </c>
      <c r="B10" s="7" t="s">
        <v>0</v>
      </c>
      <c r="C10" s="6" t="s">
        <v>13</v>
      </c>
      <c r="D10" s="7" t="s">
        <v>0</v>
      </c>
      <c r="E10" s="10">
        <v>1.093</v>
      </c>
      <c r="F10" s="14" t="s">
        <v>0</v>
      </c>
      <c r="G10" s="6" t="s">
        <v>125</v>
      </c>
      <c r="H10" s="7" t="s">
        <v>0</v>
      </c>
      <c r="I10" s="6" t="s">
        <v>134</v>
      </c>
      <c r="J10" s="7" t="s">
        <v>0</v>
      </c>
      <c r="L10" s="7" t="s">
        <v>0</v>
      </c>
      <c r="M10" s="11"/>
      <c r="N10" s="13" t="s">
        <v>1</v>
      </c>
      <c r="O10" s="7" t="s">
        <v>44</v>
      </c>
    </row>
    <row r="11" spans="1:19" s="7" customFormat="1" x14ac:dyDescent="0.25">
      <c r="A11" s="45" t="s">
        <v>139</v>
      </c>
      <c r="B11" s="7" t="s">
        <v>0</v>
      </c>
      <c r="C11" s="6" t="s">
        <v>13</v>
      </c>
      <c r="D11" s="7" t="s">
        <v>0</v>
      </c>
      <c r="E11" s="10">
        <v>1.181</v>
      </c>
      <c r="F11" s="14" t="s">
        <v>0</v>
      </c>
      <c r="G11" s="6" t="s">
        <v>141</v>
      </c>
      <c r="H11" s="7" t="s">
        <v>0</v>
      </c>
      <c r="I11" s="6" t="s">
        <v>142</v>
      </c>
      <c r="J11" s="7" t="s">
        <v>0</v>
      </c>
      <c r="L11" s="7" t="s">
        <v>0</v>
      </c>
      <c r="M11" s="11"/>
      <c r="N11" s="13" t="s">
        <v>1</v>
      </c>
      <c r="O11" s="7" t="s">
        <v>123</v>
      </c>
    </row>
    <row r="12" spans="1:19" x14ac:dyDescent="0.25">
      <c r="A12" s="21" t="s">
        <v>177</v>
      </c>
      <c r="B12" s="7" t="s">
        <v>0</v>
      </c>
      <c r="C12" s="6" t="s">
        <v>13</v>
      </c>
      <c r="D12" s="7" t="s">
        <v>0</v>
      </c>
      <c r="E12" s="10">
        <v>0.48599999999999999</v>
      </c>
      <c r="F12" s="14" t="s">
        <v>0</v>
      </c>
      <c r="G12" s="6" t="s">
        <v>182</v>
      </c>
      <c r="H12" s="7" t="s">
        <v>0</v>
      </c>
      <c r="I12" s="6" t="s">
        <v>183</v>
      </c>
      <c r="J12" s="7" t="s">
        <v>0</v>
      </c>
      <c r="K12" s="7"/>
      <c r="L12" s="7" t="s">
        <v>0</v>
      </c>
      <c r="M12" s="11">
        <v>9</v>
      </c>
      <c r="N12" s="13" t="s">
        <v>1</v>
      </c>
      <c r="O12" s="7" t="s">
        <v>160</v>
      </c>
    </row>
    <row r="13" spans="1:19" s="7" customFormat="1" x14ac:dyDescent="0.25">
      <c r="A13" s="46" t="s">
        <v>197</v>
      </c>
      <c r="B13" s="7" t="s">
        <v>0</v>
      </c>
      <c r="C13" s="6" t="s">
        <v>13</v>
      </c>
      <c r="D13" s="7" t="s">
        <v>0</v>
      </c>
      <c r="E13" s="10">
        <v>1.64</v>
      </c>
      <c r="F13" s="14" t="s">
        <v>0</v>
      </c>
      <c r="G13" s="6" t="s">
        <v>199</v>
      </c>
      <c r="H13" s="7" t="s">
        <v>0</v>
      </c>
      <c r="I13" s="6" t="s">
        <v>200</v>
      </c>
      <c r="J13" s="7" t="s">
        <v>0</v>
      </c>
      <c r="K13" s="11">
        <f>E13+E14</f>
        <v>4.8600000000000003</v>
      </c>
      <c r="L13" s="7" t="s">
        <v>0</v>
      </c>
      <c r="M13" s="7">
        <v>24</v>
      </c>
      <c r="N13" s="13" t="s">
        <v>1</v>
      </c>
      <c r="O13" s="7" t="s">
        <v>34</v>
      </c>
    </row>
    <row r="14" spans="1:19" s="7" customFormat="1" x14ac:dyDescent="0.25">
      <c r="A14" s="46" t="s">
        <v>197</v>
      </c>
      <c r="B14" s="7" t="s">
        <v>0</v>
      </c>
      <c r="C14" s="6" t="s">
        <v>51</v>
      </c>
      <c r="D14" s="7" t="s">
        <v>0</v>
      </c>
      <c r="E14" s="11">
        <v>3.22</v>
      </c>
      <c r="F14" s="14" t="s">
        <v>0</v>
      </c>
      <c r="G14" s="6" t="s">
        <v>201</v>
      </c>
      <c r="H14" s="7" t="s">
        <v>0</v>
      </c>
      <c r="I14" s="6" t="s">
        <v>202</v>
      </c>
      <c r="J14" s="7" t="s">
        <v>0</v>
      </c>
      <c r="L14" s="7" t="s">
        <v>0</v>
      </c>
      <c r="M14" s="7">
        <v>24</v>
      </c>
      <c r="N14" s="13" t="s">
        <v>1</v>
      </c>
      <c r="O14" s="7" t="s">
        <v>34</v>
      </c>
    </row>
    <row r="15" spans="1:19" x14ac:dyDescent="0.25">
      <c r="A15" s="21" t="s">
        <v>204</v>
      </c>
      <c r="B15" s="7" t="s">
        <v>0</v>
      </c>
      <c r="C15" s="6" t="s">
        <v>51</v>
      </c>
      <c r="D15" s="7" t="s">
        <v>0</v>
      </c>
      <c r="E15" s="10">
        <v>0.65</v>
      </c>
      <c r="F15" s="14" t="s">
        <v>0</v>
      </c>
      <c r="G15" s="6" t="s">
        <v>61</v>
      </c>
      <c r="H15" s="7" t="s">
        <v>0</v>
      </c>
      <c r="I15" s="6" t="s">
        <v>211</v>
      </c>
      <c r="J15" s="7" t="s">
        <v>0</v>
      </c>
      <c r="K15" s="7"/>
      <c r="L15" s="7" t="s">
        <v>0</v>
      </c>
      <c r="M15" s="11">
        <v>5</v>
      </c>
      <c r="N15" s="13" t="s">
        <v>1</v>
      </c>
      <c r="O15" s="6" t="s">
        <v>44</v>
      </c>
    </row>
    <row r="16" spans="1:19" x14ac:dyDescent="0.25">
      <c r="A16" s="21" t="s">
        <v>205</v>
      </c>
      <c r="B16" s="7" t="s">
        <v>0</v>
      </c>
      <c r="C16" s="6" t="s">
        <v>51</v>
      </c>
      <c r="D16" s="7" t="s">
        <v>0</v>
      </c>
      <c r="E16" s="10">
        <v>0.60899999999999999</v>
      </c>
      <c r="F16" s="14" t="s">
        <v>0</v>
      </c>
      <c r="G16" s="6" t="s">
        <v>192</v>
      </c>
      <c r="H16" s="7" t="s">
        <v>0</v>
      </c>
      <c r="I16" s="6" t="s">
        <v>215</v>
      </c>
      <c r="J16" s="7" t="s">
        <v>0</v>
      </c>
      <c r="K16" s="7"/>
      <c r="L16" s="7" t="s">
        <v>0</v>
      </c>
      <c r="M16" s="11">
        <v>5</v>
      </c>
      <c r="N16" s="13" t="s">
        <v>1</v>
      </c>
      <c r="O16" s="6" t="s">
        <v>44</v>
      </c>
    </row>
    <row r="17" spans="1:18" x14ac:dyDescent="0.25">
      <c r="A17" s="21" t="s">
        <v>206</v>
      </c>
      <c r="B17" s="7" t="s">
        <v>0</v>
      </c>
      <c r="C17" s="6" t="s">
        <v>51</v>
      </c>
      <c r="D17" s="7" t="s">
        <v>0</v>
      </c>
      <c r="E17" s="10">
        <v>0.505</v>
      </c>
      <c r="F17" s="14" t="s">
        <v>0</v>
      </c>
      <c r="G17" s="6" t="s">
        <v>199</v>
      </c>
      <c r="H17" s="7" t="s">
        <v>0</v>
      </c>
      <c r="I17" s="6" t="s">
        <v>219</v>
      </c>
      <c r="J17" s="7" t="s">
        <v>0</v>
      </c>
      <c r="K17" s="7"/>
      <c r="L17" s="7" t="s">
        <v>0</v>
      </c>
      <c r="M17" s="11">
        <v>3</v>
      </c>
      <c r="N17" s="13" t="s">
        <v>1</v>
      </c>
      <c r="O17" s="6" t="s">
        <v>44</v>
      </c>
    </row>
    <row r="18" spans="1:18" x14ac:dyDescent="0.25">
      <c r="A18" s="21" t="s">
        <v>207</v>
      </c>
      <c r="B18" s="7" t="s">
        <v>0</v>
      </c>
      <c r="C18" s="6" t="s">
        <v>51</v>
      </c>
      <c r="D18" s="7" t="s">
        <v>0</v>
      </c>
      <c r="E18" s="10">
        <v>0.216</v>
      </c>
      <c r="F18" s="14" t="s">
        <v>0</v>
      </c>
      <c r="G18" s="6" t="s">
        <v>80</v>
      </c>
      <c r="H18" s="7" t="s">
        <v>0</v>
      </c>
      <c r="I18" s="6" t="s">
        <v>215</v>
      </c>
      <c r="J18" s="7" t="s">
        <v>0</v>
      </c>
      <c r="K18" s="7"/>
      <c r="L18" s="7" t="s">
        <v>0</v>
      </c>
      <c r="M18" s="7">
        <v>3</v>
      </c>
      <c r="N18" s="13" t="s">
        <v>1</v>
      </c>
      <c r="O18" s="7" t="s">
        <v>44</v>
      </c>
    </row>
    <row r="19" spans="1:18" x14ac:dyDescent="0.25">
      <c r="A19" s="21" t="s">
        <v>223</v>
      </c>
      <c r="B19" s="7" t="s">
        <v>0</v>
      </c>
      <c r="C19" s="6" t="s">
        <v>13</v>
      </c>
      <c r="D19" s="7" t="s">
        <v>0</v>
      </c>
      <c r="E19" s="10">
        <v>1.2010000000000001</v>
      </c>
      <c r="F19" s="14" t="s">
        <v>0</v>
      </c>
      <c r="G19" s="6" t="s">
        <v>86</v>
      </c>
      <c r="H19" s="7" t="s">
        <v>0</v>
      </c>
      <c r="I19" s="6" t="s">
        <v>228</v>
      </c>
      <c r="J19" s="7" t="s">
        <v>0</v>
      </c>
      <c r="K19" s="11">
        <f>E19+E20</f>
        <v>2.4089999999999998</v>
      </c>
      <c r="L19" s="7" t="s">
        <v>0</v>
      </c>
      <c r="M19" s="7">
        <v>5</v>
      </c>
      <c r="N19" s="13" t="s">
        <v>1</v>
      </c>
      <c r="O19" s="7" t="s">
        <v>44</v>
      </c>
    </row>
    <row r="20" spans="1:18" x14ac:dyDescent="0.25">
      <c r="A20" s="21" t="s">
        <v>223</v>
      </c>
      <c r="B20" s="7" t="s">
        <v>0</v>
      </c>
      <c r="C20" s="6" t="s">
        <v>51</v>
      </c>
      <c r="D20" s="7" t="s">
        <v>0</v>
      </c>
      <c r="E20" s="10">
        <v>1.208</v>
      </c>
      <c r="F20" s="14" t="s">
        <v>0</v>
      </c>
      <c r="G20" s="6" t="s">
        <v>227</v>
      </c>
      <c r="H20" s="7" t="s">
        <v>0</v>
      </c>
      <c r="I20" s="6" t="s">
        <v>219</v>
      </c>
      <c r="J20" s="7" t="s">
        <v>0</v>
      </c>
      <c r="K20" s="7"/>
      <c r="L20" s="7" t="s">
        <v>0</v>
      </c>
      <c r="M20" s="7">
        <v>5</v>
      </c>
      <c r="N20" s="13" t="s">
        <v>1</v>
      </c>
      <c r="O20" s="7" t="s">
        <v>44</v>
      </c>
    </row>
    <row r="21" spans="1:18" s="7" customFormat="1" x14ac:dyDescent="0.25">
      <c r="A21" s="21" t="s">
        <v>231</v>
      </c>
      <c r="B21" s="7" t="s">
        <v>0</v>
      </c>
      <c r="C21" s="6" t="s">
        <v>13</v>
      </c>
      <c r="D21" s="7" t="s">
        <v>0</v>
      </c>
      <c r="E21" s="10">
        <v>0.253</v>
      </c>
      <c r="F21" s="14" t="s">
        <v>0</v>
      </c>
      <c r="G21" s="6" t="s">
        <v>242</v>
      </c>
      <c r="H21" s="7" t="s">
        <v>0</v>
      </c>
      <c r="I21" s="6" t="s">
        <v>236</v>
      </c>
      <c r="J21" s="7" t="s">
        <v>0</v>
      </c>
      <c r="K21" s="11">
        <f>SUM(E21:E22)</f>
        <v>1.7989999999999999</v>
      </c>
      <c r="L21" s="7" t="s">
        <v>0</v>
      </c>
      <c r="M21" s="7">
        <v>5</v>
      </c>
      <c r="N21" s="13" t="s">
        <v>1</v>
      </c>
      <c r="O21" s="7" t="s">
        <v>44</v>
      </c>
    </row>
    <row r="22" spans="1:18" s="7" customFormat="1" x14ac:dyDescent="0.25">
      <c r="A22" s="21" t="s">
        <v>231</v>
      </c>
      <c r="B22" s="7" t="s">
        <v>0</v>
      </c>
      <c r="C22" s="6" t="s">
        <v>51</v>
      </c>
      <c r="D22" s="7" t="s">
        <v>0</v>
      </c>
      <c r="E22" s="11">
        <v>1.546</v>
      </c>
      <c r="F22" s="14" t="s">
        <v>0</v>
      </c>
      <c r="G22" s="6" t="s">
        <v>234</v>
      </c>
      <c r="H22" s="7" t="s">
        <v>0</v>
      </c>
      <c r="I22" s="6" t="s">
        <v>235</v>
      </c>
      <c r="J22" s="7" t="s">
        <v>0</v>
      </c>
      <c r="L22" s="7" t="s">
        <v>0</v>
      </c>
      <c r="M22" s="7">
        <v>5</v>
      </c>
      <c r="N22" s="13" t="s">
        <v>1</v>
      </c>
      <c r="O22" s="7" t="s">
        <v>44</v>
      </c>
    </row>
    <row r="23" spans="1:18" x14ac:dyDescent="0.25">
      <c r="A23" s="45" t="s">
        <v>239</v>
      </c>
      <c r="B23" s="7" t="s">
        <v>0</v>
      </c>
      <c r="C23" s="6" t="s">
        <v>13</v>
      </c>
      <c r="D23" s="7" t="s">
        <v>0</v>
      </c>
      <c r="E23" s="10">
        <v>0.56399999999999995</v>
      </c>
      <c r="F23" s="14" t="s">
        <v>0</v>
      </c>
      <c r="G23" s="6" t="s">
        <v>244</v>
      </c>
      <c r="H23" s="7" t="s">
        <v>0</v>
      </c>
      <c r="I23" s="6" t="s">
        <v>236</v>
      </c>
      <c r="J23" s="7" t="s">
        <v>0</v>
      </c>
      <c r="K23" s="7"/>
      <c r="L23" s="7" t="s">
        <v>0</v>
      </c>
      <c r="M23" s="7">
        <v>7</v>
      </c>
      <c r="N23" s="13" t="s">
        <v>1</v>
      </c>
      <c r="O23" s="62" t="s">
        <v>240</v>
      </c>
    </row>
    <row r="24" spans="1:18" s="7" customFormat="1" x14ac:dyDescent="0.25">
      <c r="A24" s="21" t="s">
        <v>245</v>
      </c>
      <c r="B24" s="7" t="s">
        <v>0</v>
      </c>
      <c r="C24" s="6" t="s">
        <v>13</v>
      </c>
      <c r="D24" s="7" t="s">
        <v>0</v>
      </c>
      <c r="E24" s="10">
        <v>0.99299999999999999</v>
      </c>
      <c r="F24" s="14" t="s">
        <v>0</v>
      </c>
      <c r="G24" s="6" t="s">
        <v>255</v>
      </c>
      <c r="H24" s="7" t="s">
        <v>0</v>
      </c>
      <c r="I24" s="6" t="s">
        <v>256</v>
      </c>
      <c r="J24" s="7" t="s">
        <v>0</v>
      </c>
      <c r="K24" s="11">
        <f>SUM(E24:E25)</f>
        <v>1.63</v>
      </c>
      <c r="L24" s="7" t="s">
        <v>0</v>
      </c>
      <c r="M24" s="7">
        <v>7</v>
      </c>
      <c r="N24" s="13" t="s">
        <v>1</v>
      </c>
      <c r="O24" s="62" t="s">
        <v>248</v>
      </c>
    </row>
    <row r="25" spans="1:18" s="7" customFormat="1" x14ac:dyDescent="0.25">
      <c r="A25" s="21" t="s">
        <v>245</v>
      </c>
      <c r="B25" s="7" t="s">
        <v>0</v>
      </c>
      <c r="C25" s="6" t="s">
        <v>51</v>
      </c>
      <c r="D25" s="7" t="s">
        <v>0</v>
      </c>
      <c r="E25" s="11">
        <v>0.63700000000000001</v>
      </c>
      <c r="F25" s="14" t="s">
        <v>0</v>
      </c>
      <c r="G25" s="6" t="s">
        <v>253</v>
      </c>
      <c r="H25" s="7" t="s">
        <v>0</v>
      </c>
      <c r="I25" s="6" t="s">
        <v>254</v>
      </c>
      <c r="J25" s="7" t="s">
        <v>0</v>
      </c>
      <c r="L25" s="7" t="s">
        <v>0</v>
      </c>
      <c r="M25" s="7">
        <v>7</v>
      </c>
      <c r="N25" s="13" t="s">
        <v>1</v>
      </c>
      <c r="O25" s="62" t="s">
        <v>248</v>
      </c>
    </row>
    <row r="26" spans="1:18" s="7" customFormat="1" x14ac:dyDescent="0.25">
      <c r="A26" s="21" t="s">
        <v>246</v>
      </c>
      <c r="B26" s="7" t="s">
        <v>0</v>
      </c>
      <c r="C26" s="6" t="s">
        <v>13</v>
      </c>
      <c r="D26" s="7" t="s">
        <v>0</v>
      </c>
      <c r="E26" s="10">
        <v>0.44400000000000001</v>
      </c>
      <c r="F26" s="14" t="s">
        <v>0</v>
      </c>
      <c r="G26" s="6" t="s">
        <v>227</v>
      </c>
      <c r="H26" s="7" t="s">
        <v>0</v>
      </c>
      <c r="I26" s="6" t="s">
        <v>260</v>
      </c>
      <c r="J26" s="7" t="s">
        <v>0</v>
      </c>
      <c r="K26" s="11">
        <f>SUM(E26:E27)</f>
        <v>2.6840000000000002</v>
      </c>
      <c r="L26" s="7" t="s">
        <v>0</v>
      </c>
      <c r="M26" s="7">
        <v>9</v>
      </c>
      <c r="N26" s="13" t="s">
        <v>1</v>
      </c>
      <c r="O26" s="62" t="s">
        <v>249</v>
      </c>
    </row>
    <row r="27" spans="1:18" s="7" customFormat="1" x14ac:dyDescent="0.25">
      <c r="A27" s="21" t="s">
        <v>246</v>
      </c>
      <c r="B27" s="7" t="s">
        <v>0</v>
      </c>
      <c r="C27" s="6" t="s">
        <v>247</v>
      </c>
      <c r="D27" s="7" t="s">
        <v>0</v>
      </c>
      <c r="E27" s="11">
        <v>2.2400000000000002</v>
      </c>
      <c r="F27" s="14" t="s">
        <v>0</v>
      </c>
      <c r="G27" s="6" t="s">
        <v>253</v>
      </c>
      <c r="H27" s="7" t="s">
        <v>0</v>
      </c>
      <c r="I27" s="6" t="s">
        <v>261</v>
      </c>
      <c r="J27" s="7" t="s">
        <v>0</v>
      </c>
      <c r="L27" s="7" t="s">
        <v>0</v>
      </c>
      <c r="M27" s="7">
        <v>9</v>
      </c>
      <c r="N27" s="13" t="s">
        <v>1</v>
      </c>
      <c r="O27" s="62" t="s">
        <v>249</v>
      </c>
    </row>
    <row r="28" spans="1:18" x14ac:dyDescent="0.25">
      <c r="A28" s="21" t="s">
        <v>262</v>
      </c>
      <c r="B28" s="7" t="s">
        <v>0</v>
      </c>
      <c r="C28" s="6" t="s">
        <v>13</v>
      </c>
      <c r="D28" s="7" t="s">
        <v>0</v>
      </c>
      <c r="E28" s="10">
        <v>3.67</v>
      </c>
      <c r="F28" s="14" t="s">
        <v>0</v>
      </c>
      <c r="G28" s="6" t="s">
        <v>265</v>
      </c>
      <c r="H28" s="7" t="s">
        <v>0</v>
      </c>
      <c r="I28" s="6" t="s">
        <v>266</v>
      </c>
      <c r="J28" s="7" t="s">
        <v>0</v>
      </c>
      <c r="K28" s="11">
        <f>E28+E29</f>
        <v>4.3609999999999998</v>
      </c>
      <c r="L28" s="7" t="s">
        <v>0</v>
      </c>
      <c r="M28" s="7">
        <v>15</v>
      </c>
      <c r="N28" s="13" t="s">
        <v>1</v>
      </c>
      <c r="O28" s="62" t="s">
        <v>248</v>
      </c>
    </row>
    <row r="29" spans="1:18" x14ac:dyDescent="0.25">
      <c r="A29" s="21" t="s">
        <v>262</v>
      </c>
      <c r="B29" s="7" t="s">
        <v>0</v>
      </c>
      <c r="C29" s="6" t="s">
        <v>51</v>
      </c>
      <c r="D29" s="7" t="s">
        <v>0</v>
      </c>
      <c r="E29" s="10">
        <v>0.69099999999999995</v>
      </c>
      <c r="F29" s="14" t="s">
        <v>0</v>
      </c>
      <c r="G29" s="6" t="s">
        <v>80</v>
      </c>
      <c r="H29" s="7" t="s">
        <v>0</v>
      </c>
      <c r="I29" s="6" t="s">
        <v>267</v>
      </c>
      <c r="J29" s="7" t="s">
        <v>0</v>
      </c>
      <c r="K29" s="7"/>
      <c r="L29" s="7" t="s">
        <v>0</v>
      </c>
      <c r="M29" s="7">
        <v>15</v>
      </c>
      <c r="N29" s="13" t="s">
        <v>1</v>
      </c>
      <c r="O29" s="62" t="s">
        <v>248</v>
      </c>
      <c r="R29" s="7" t="s">
        <v>382</v>
      </c>
    </row>
    <row r="30" spans="1:18" x14ac:dyDescent="0.25">
      <c r="A30" s="7" t="s">
        <v>273</v>
      </c>
      <c r="B30" s="7" t="s">
        <v>0</v>
      </c>
      <c r="C30" s="6" t="s">
        <v>13</v>
      </c>
      <c r="D30" s="7" t="s">
        <v>0</v>
      </c>
      <c r="E30" s="10">
        <v>0.28799999999999998</v>
      </c>
      <c r="F30" s="14" t="s">
        <v>0</v>
      </c>
      <c r="G30" s="6" t="s">
        <v>86</v>
      </c>
      <c r="H30" s="7" t="s">
        <v>0</v>
      </c>
      <c r="I30" s="6" t="s">
        <v>275</v>
      </c>
      <c r="J30" s="7" t="s">
        <v>0</v>
      </c>
      <c r="K30" s="7"/>
      <c r="L30" s="7" t="s">
        <v>0</v>
      </c>
      <c r="M30" s="11"/>
      <c r="N30" s="13" t="s">
        <v>1</v>
      </c>
      <c r="O30" s="7" t="s">
        <v>44</v>
      </c>
    </row>
    <row r="31" spans="1:18" s="7" customFormat="1" x14ac:dyDescent="0.25">
      <c r="A31" s="21" t="s">
        <v>276</v>
      </c>
      <c r="B31" s="7" t="s">
        <v>0</v>
      </c>
      <c r="C31" s="6" t="s">
        <v>13</v>
      </c>
      <c r="D31" s="7" t="s">
        <v>0</v>
      </c>
      <c r="E31" s="10">
        <v>0.68799999999999994</v>
      </c>
      <c r="F31" s="14" t="s">
        <v>0</v>
      </c>
      <c r="G31" s="6" t="s">
        <v>192</v>
      </c>
      <c r="H31" s="7" t="s">
        <v>0</v>
      </c>
      <c r="I31" s="6" t="s">
        <v>228</v>
      </c>
      <c r="J31" s="7" t="s">
        <v>0</v>
      </c>
      <c r="K31" s="11">
        <f>SUM(E31:E32)</f>
        <v>1.337</v>
      </c>
      <c r="L31" s="7" t="s">
        <v>0</v>
      </c>
      <c r="M31" s="7">
        <v>5</v>
      </c>
      <c r="N31" s="13" t="s">
        <v>1</v>
      </c>
      <c r="O31" s="7" t="s">
        <v>44</v>
      </c>
    </row>
    <row r="32" spans="1:18" s="7" customFormat="1" x14ac:dyDescent="0.25">
      <c r="A32" s="21" t="s">
        <v>276</v>
      </c>
      <c r="B32" s="7" t="s">
        <v>0</v>
      </c>
      <c r="C32" s="6" t="s">
        <v>51</v>
      </c>
      <c r="D32" s="7" t="s">
        <v>0</v>
      </c>
      <c r="E32" s="11">
        <v>0.64900000000000002</v>
      </c>
      <c r="F32" s="14" t="s">
        <v>0</v>
      </c>
      <c r="G32" s="6" t="s">
        <v>279</v>
      </c>
      <c r="H32" s="7" t="s">
        <v>0</v>
      </c>
      <c r="I32" s="6" t="s">
        <v>280</v>
      </c>
      <c r="J32" s="7" t="s">
        <v>0</v>
      </c>
      <c r="L32" s="7" t="s">
        <v>0</v>
      </c>
      <c r="M32" s="7">
        <v>5</v>
      </c>
      <c r="N32" s="13" t="s">
        <v>1</v>
      </c>
      <c r="O32" s="7" t="s">
        <v>44</v>
      </c>
    </row>
    <row r="33" spans="1:18" s="7" customFormat="1" x14ac:dyDescent="0.25">
      <c r="A33" s="45" t="s">
        <v>282</v>
      </c>
      <c r="B33" s="7" t="s">
        <v>0</v>
      </c>
      <c r="C33" s="6" t="s">
        <v>13</v>
      </c>
      <c r="D33" s="7" t="s">
        <v>0</v>
      </c>
      <c r="E33" s="10">
        <v>35.1</v>
      </c>
      <c r="F33" s="14" t="s">
        <v>0</v>
      </c>
      <c r="G33" s="6" t="s">
        <v>288</v>
      </c>
      <c r="H33" s="7" t="s">
        <v>0</v>
      </c>
      <c r="I33" s="6" t="s">
        <v>289</v>
      </c>
      <c r="J33" s="7" t="s">
        <v>0</v>
      </c>
      <c r="K33" s="11">
        <f>SUM(E33)</f>
        <v>35.1</v>
      </c>
      <c r="L33" s="7" t="s">
        <v>0</v>
      </c>
      <c r="M33" s="7">
        <v>11</v>
      </c>
      <c r="N33" s="13" t="s">
        <v>1</v>
      </c>
      <c r="O33" s="62" t="s">
        <v>283</v>
      </c>
    </row>
    <row r="34" spans="1:18" s="7" customFormat="1" x14ac:dyDescent="0.25">
      <c r="A34" s="21" t="s">
        <v>297</v>
      </c>
      <c r="B34" s="7" t="s">
        <v>0</v>
      </c>
      <c r="C34" s="6" t="s">
        <v>13</v>
      </c>
      <c r="D34" s="7" t="s">
        <v>0</v>
      </c>
      <c r="E34" s="10">
        <v>0.59</v>
      </c>
      <c r="F34" s="14" t="s">
        <v>0</v>
      </c>
      <c r="G34" s="6" t="s">
        <v>265</v>
      </c>
      <c r="H34" s="7" t="s">
        <v>0</v>
      </c>
      <c r="I34" s="6" t="s">
        <v>300</v>
      </c>
      <c r="J34" s="7" t="s">
        <v>0</v>
      </c>
      <c r="K34" s="11">
        <f>SUM(E34)</f>
        <v>0.59</v>
      </c>
      <c r="L34" s="7" t="s">
        <v>0</v>
      </c>
      <c r="M34" s="7">
        <v>4</v>
      </c>
      <c r="N34" s="13" t="s">
        <v>1</v>
      </c>
      <c r="O34" s="63" t="s">
        <v>44</v>
      </c>
    </row>
    <row r="35" spans="1:18" s="7" customFormat="1" x14ac:dyDescent="0.25">
      <c r="A35" s="21" t="s">
        <v>314</v>
      </c>
      <c r="B35" s="7" t="s">
        <v>0</v>
      </c>
      <c r="C35" s="6" t="s">
        <v>13</v>
      </c>
      <c r="D35" s="7" t="s">
        <v>0</v>
      </c>
      <c r="E35" s="10">
        <v>0.36699999999999999</v>
      </c>
      <c r="F35" s="14" t="s">
        <v>0</v>
      </c>
      <c r="G35" s="6" t="s">
        <v>319</v>
      </c>
      <c r="H35" s="7" t="s">
        <v>0</v>
      </c>
      <c r="I35" s="6" t="s">
        <v>320</v>
      </c>
      <c r="J35" s="7" t="s">
        <v>0</v>
      </c>
      <c r="K35" s="11"/>
      <c r="L35" s="7" t="s">
        <v>0</v>
      </c>
      <c r="M35" s="7">
        <v>2</v>
      </c>
      <c r="N35" s="13" t="s">
        <v>1</v>
      </c>
      <c r="O35" s="63" t="s">
        <v>315</v>
      </c>
    </row>
    <row r="36" spans="1:18" s="7" customFormat="1" x14ac:dyDescent="0.25">
      <c r="A36" s="45" t="s">
        <v>325</v>
      </c>
      <c r="B36" s="7" t="s">
        <v>0</v>
      </c>
      <c r="C36" s="6" t="s">
        <v>13</v>
      </c>
      <c r="D36" s="7" t="s">
        <v>0</v>
      </c>
      <c r="E36" s="11">
        <v>0.36899999999999999</v>
      </c>
      <c r="F36" s="14" t="s">
        <v>0</v>
      </c>
      <c r="G36" s="6" t="s">
        <v>244</v>
      </c>
      <c r="H36" s="7" t="s">
        <v>0</v>
      </c>
      <c r="I36" s="6" t="s">
        <v>330</v>
      </c>
      <c r="J36" s="7" t="s">
        <v>0</v>
      </c>
      <c r="K36" s="11">
        <f>E36</f>
        <v>0.36899999999999999</v>
      </c>
      <c r="L36" s="7" t="s">
        <v>0</v>
      </c>
      <c r="M36" s="7">
        <v>8</v>
      </c>
      <c r="N36" s="13" t="s">
        <v>1</v>
      </c>
      <c r="O36" s="62" t="s">
        <v>326</v>
      </c>
    </row>
    <row r="37" spans="1:18" s="7" customFormat="1" x14ac:dyDescent="0.25">
      <c r="A37" s="21" t="s">
        <v>334</v>
      </c>
      <c r="B37" s="7" t="s">
        <v>0</v>
      </c>
      <c r="C37" s="6" t="s">
        <v>13</v>
      </c>
      <c r="D37" s="7" t="s">
        <v>0</v>
      </c>
      <c r="E37" s="10">
        <v>0.36199999999999999</v>
      </c>
      <c r="F37" s="14" t="s">
        <v>0</v>
      </c>
      <c r="G37" s="6" t="s">
        <v>61</v>
      </c>
      <c r="H37" s="7" t="s">
        <v>0</v>
      </c>
      <c r="I37" s="6" t="s">
        <v>339</v>
      </c>
      <c r="J37" s="7" t="s">
        <v>0</v>
      </c>
      <c r="K37" s="11">
        <f>SUM(E37:E38)</f>
        <v>0.752</v>
      </c>
      <c r="L37" s="7" t="s">
        <v>0</v>
      </c>
      <c r="M37" s="7">
        <v>3</v>
      </c>
      <c r="N37" s="13" t="s">
        <v>1</v>
      </c>
      <c r="O37" s="63" t="s">
        <v>335</v>
      </c>
    </row>
    <row r="38" spans="1:18" s="7" customFormat="1" x14ac:dyDescent="0.25">
      <c r="A38" s="21" t="s">
        <v>334</v>
      </c>
      <c r="B38" s="7" t="s">
        <v>0</v>
      </c>
      <c r="C38" s="6" t="s">
        <v>51</v>
      </c>
      <c r="D38" s="7" t="s">
        <v>0</v>
      </c>
      <c r="E38" s="11">
        <v>0.39</v>
      </c>
      <c r="F38" s="14" t="s">
        <v>0</v>
      </c>
      <c r="G38" s="6" t="s">
        <v>265</v>
      </c>
      <c r="H38" s="7" t="s">
        <v>0</v>
      </c>
      <c r="I38" s="6" t="s">
        <v>385</v>
      </c>
      <c r="J38" s="7" t="s">
        <v>0</v>
      </c>
      <c r="L38" s="7" t="s">
        <v>0</v>
      </c>
      <c r="M38" s="7">
        <v>3</v>
      </c>
      <c r="N38" s="13" t="s">
        <v>1</v>
      </c>
      <c r="O38" s="63" t="s">
        <v>335</v>
      </c>
    </row>
    <row r="39" spans="1:18" s="7" customFormat="1" x14ac:dyDescent="0.25">
      <c r="A39" s="21" t="s">
        <v>340</v>
      </c>
      <c r="B39" s="7" t="s">
        <v>0</v>
      </c>
      <c r="C39" s="6" t="s">
        <v>13</v>
      </c>
      <c r="D39" s="7" t="s">
        <v>0</v>
      </c>
      <c r="E39" s="11">
        <v>0.46700000000000003</v>
      </c>
      <c r="F39" s="14" t="s">
        <v>0</v>
      </c>
      <c r="G39" s="6" t="s">
        <v>344</v>
      </c>
      <c r="H39" s="7" t="s">
        <v>0</v>
      </c>
      <c r="I39" s="6" t="s">
        <v>345</v>
      </c>
      <c r="J39" s="7" t="s">
        <v>0</v>
      </c>
      <c r="K39" s="11">
        <f>E39</f>
        <v>0.46700000000000003</v>
      </c>
      <c r="L39" s="7" t="s">
        <v>0</v>
      </c>
      <c r="M39" s="7">
        <v>3</v>
      </c>
      <c r="N39" s="13" t="s">
        <v>1</v>
      </c>
      <c r="O39" s="7" t="s">
        <v>44</v>
      </c>
    </row>
    <row r="40" spans="1:18" s="7" customFormat="1" x14ac:dyDescent="0.25">
      <c r="A40" s="21" t="s">
        <v>341</v>
      </c>
      <c r="B40" s="7" t="s">
        <v>0</v>
      </c>
      <c r="C40" s="6" t="s">
        <v>13</v>
      </c>
      <c r="D40" s="7" t="s">
        <v>0</v>
      </c>
      <c r="E40" s="10">
        <v>1.7370000000000001</v>
      </c>
      <c r="F40" s="14" t="s">
        <v>0</v>
      </c>
      <c r="G40" s="6" t="s">
        <v>192</v>
      </c>
      <c r="H40" s="7" t="s">
        <v>0</v>
      </c>
      <c r="I40" s="6" t="s">
        <v>349</v>
      </c>
      <c r="J40" s="7" t="s">
        <v>0</v>
      </c>
      <c r="K40" s="11">
        <f>SUM(E40:E41)</f>
        <v>2.8370000000000002</v>
      </c>
      <c r="L40" s="7" t="s">
        <v>0</v>
      </c>
      <c r="M40" s="7">
        <v>6</v>
      </c>
      <c r="N40" s="13" t="s">
        <v>1</v>
      </c>
      <c r="O40" s="7" t="s">
        <v>44</v>
      </c>
      <c r="R40" s="11" t="e">
        <f>AVERAGE(#REF!,#REF!,#REF!,#REF!,#REF!,#REF!)</f>
        <v>#REF!</v>
      </c>
    </row>
    <row r="41" spans="1:18" x14ac:dyDescent="0.25">
      <c r="A41" s="21" t="s">
        <v>341</v>
      </c>
      <c r="B41" s="7" t="s">
        <v>0</v>
      </c>
      <c r="C41" s="6" t="s">
        <v>247</v>
      </c>
      <c r="D41" s="7" t="s">
        <v>0</v>
      </c>
      <c r="E41" s="10">
        <v>1.1000000000000001</v>
      </c>
      <c r="F41" s="14" t="s">
        <v>0</v>
      </c>
      <c r="G41" s="6" t="s">
        <v>227</v>
      </c>
      <c r="H41" s="7" t="s">
        <v>0</v>
      </c>
      <c r="I41" s="6" t="s">
        <v>350</v>
      </c>
      <c r="J41" s="7" t="s">
        <v>0</v>
      </c>
      <c r="K41" s="7"/>
      <c r="L41" s="7" t="s">
        <v>0</v>
      </c>
      <c r="M41" s="7">
        <v>6</v>
      </c>
      <c r="N41" s="13" t="s">
        <v>1</v>
      </c>
      <c r="O41" s="7" t="s">
        <v>44</v>
      </c>
    </row>
    <row r="42" spans="1:18" s="7" customFormat="1" x14ac:dyDescent="0.25">
      <c r="A42" s="21" t="s">
        <v>351</v>
      </c>
      <c r="B42" s="7" t="s">
        <v>0</v>
      </c>
      <c r="C42" s="6" t="s">
        <v>13</v>
      </c>
      <c r="D42" s="7" t="s">
        <v>0</v>
      </c>
      <c r="E42" s="10">
        <v>6.87</v>
      </c>
      <c r="F42" s="14" t="s">
        <v>0</v>
      </c>
      <c r="G42" s="6" t="s">
        <v>354</v>
      </c>
      <c r="H42" s="7" t="s">
        <v>0</v>
      </c>
      <c r="I42" s="6" t="s">
        <v>355</v>
      </c>
      <c r="J42" s="7" t="s">
        <v>0</v>
      </c>
      <c r="K42" s="11">
        <f>E42</f>
        <v>6.87</v>
      </c>
      <c r="L42" s="7" t="s">
        <v>0</v>
      </c>
      <c r="M42" s="7">
        <v>28</v>
      </c>
      <c r="N42" s="13" t="s">
        <v>1</v>
      </c>
      <c r="O42" s="63" t="s">
        <v>44</v>
      </c>
    </row>
    <row r="43" spans="1:18" s="7" customFormat="1" x14ac:dyDescent="0.25">
      <c r="A43" s="21" t="s">
        <v>353</v>
      </c>
      <c r="B43" s="7" t="s">
        <v>0</v>
      </c>
      <c r="C43" s="6" t="s">
        <v>13</v>
      </c>
      <c r="D43" s="7" t="s">
        <v>0</v>
      </c>
      <c r="E43" s="10">
        <v>12.23</v>
      </c>
      <c r="F43" s="14" t="s">
        <v>0</v>
      </c>
      <c r="G43" s="6" t="s">
        <v>357</v>
      </c>
      <c r="H43" s="7" t="s">
        <v>0</v>
      </c>
      <c r="I43" s="6" t="s">
        <v>358</v>
      </c>
      <c r="J43" s="7" t="s">
        <v>0</v>
      </c>
      <c r="K43" s="11">
        <f>E43</f>
        <v>12.23</v>
      </c>
      <c r="L43" s="7" t="s">
        <v>0</v>
      </c>
      <c r="M43" s="7">
        <v>30</v>
      </c>
      <c r="N43" s="13" t="s">
        <v>1</v>
      </c>
      <c r="O43" s="63" t="s">
        <v>44</v>
      </c>
    </row>
  </sheetData>
  <hyperlinks>
    <hyperlink ref="N3" r:id="rId1"/>
    <hyperlink ref="N4" r:id="rId2"/>
    <hyperlink ref="N6" r:id="rId3"/>
    <hyperlink ref="N7" r:id="rId4"/>
    <hyperlink ref="N8" r:id="rId5"/>
    <hyperlink ref="N9" r:id="rId6"/>
    <hyperlink ref="N10" r:id="rId7"/>
    <hyperlink ref="N11" r:id="rId8"/>
    <hyperlink ref="N12" r:id="rId9"/>
    <hyperlink ref="N13:N14" r:id="rId10" display="\\"/>
    <hyperlink ref="N15" r:id="rId11"/>
    <hyperlink ref="N16" r:id="rId12"/>
    <hyperlink ref="N17" r:id="rId13"/>
    <hyperlink ref="N18" r:id="rId14"/>
    <hyperlink ref="N19" r:id="rId15"/>
    <hyperlink ref="N20" r:id="rId16"/>
    <hyperlink ref="N21:N22" r:id="rId17" display="\\"/>
    <hyperlink ref="N23" r:id="rId18"/>
    <hyperlink ref="N24:N25" r:id="rId19" display="\\"/>
    <hyperlink ref="N26:N27" r:id="rId20" display="\\"/>
    <hyperlink ref="N28" r:id="rId21"/>
    <hyperlink ref="N29" r:id="rId22"/>
    <hyperlink ref="N30" r:id="rId23"/>
    <hyperlink ref="N31:N32" r:id="rId24" display="\\"/>
    <hyperlink ref="N33" r:id="rId25"/>
    <hyperlink ref="N34" r:id="rId26"/>
    <hyperlink ref="N35" r:id="rId27"/>
    <hyperlink ref="N36" r:id="rId28"/>
    <hyperlink ref="N37:N38" r:id="rId29" display="\\"/>
    <hyperlink ref="N39" r:id="rId30"/>
    <hyperlink ref="N40:N41" r:id="rId31" display="\\"/>
    <hyperlink ref="N42" r:id="rId32"/>
    <hyperlink ref="N43" r:id="rId33"/>
  </hyperlinks>
  <pageMargins left="0.7" right="0.7" top="0.78740157499999996" bottom="0.78740157499999996" header="0.3" footer="0.3"/>
  <pageSetup paperSize="9" orientation="portrait" horizontalDpi="4294967293" verticalDpi="0" r:id="rId3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85" zoomScaleNormal="85" workbookViewId="0">
      <pane ySplit="5" topLeftCell="A64" activePane="bottomLeft" state="frozen"/>
      <selection pane="bottomLeft" activeCell="U86" sqref="U86"/>
    </sheetView>
  </sheetViews>
  <sheetFormatPr baseColWidth="10" defaultRowHeight="15" x14ac:dyDescent="0.25"/>
  <cols>
    <col min="1" max="1" width="42" bestFit="1" customWidth="1"/>
    <col min="2" max="2" width="2.42578125" bestFit="1" customWidth="1"/>
    <col min="3" max="3" width="14.5703125" style="7" bestFit="1" customWidth="1"/>
    <col min="4" max="4" width="2.42578125" style="7" customWidth="1"/>
    <col min="5" max="5" width="19.140625" style="7" customWidth="1"/>
    <col min="6" max="6" width="2.42578125" style="7" customWidth="1"/>
    <col min="7" max="7" width="14.5703125" style="7" customWidth="1"/>
    <col min="8" max="8" width="2.85546875" style="7" customWidth="1"/>
    <col min="9" max="9" width="10.5703125" style="7" bestFit="1" customWidth="1"/>
    <col min="10" max="10" width="3.140625" style="7" customWidth="1"/>
    <col min="11" max="11" width="4.28515625" style="64" bestFit="1" customWidth="1"/>
    <col min="12" max="12" width="2.42578125" style="7" customWidth="1"/>
    <col min="13" max="13" width="12" style="7" bestFit="1" customWidth="1"/>
    <col min="14" max="14" width="2.42578125" style="7" bestFit="1" customWidth="1"/>
    <col min="15" max="19" width="11.42578125" style="7"/>
  </cols>
  <sheetData>
    <row r="1" spans="1:19" s="28" customFormat="1" x14ac:dyDescent="0.25">
      <c r="A1" s="27" t="s">
        <v>24</v>
      </c>
      <c r="C1" s="48"/>
      <c r="D1" s="48"/>
      <c r="E1" s="48"/>
      <c r="F1" s="48"/>
      <c r="G1" s="48"/>
      <c r="H1" s="48"/>
      <c r="I1" s="48"/>
      <c r="J1" s="48"/>
      <c r="K1" s="60"/>
      <c r="L1" s="48"/>
      <c r="M1" s="48"/>
      <c r="N1" s="48"/>
      <c r="O1" s="48" t="s">
        <v>32</v>
      </c>
      <c r="P1" s="48"/>
      <c r="Q1" s="48"/>
      <c r="R1" s="48"/>
      <c r="S1" s="48"/>
    </row>
    <row r="3" spans="1:19" x14ac:dyDescent="0.25">
      <c r="A3" s="1" t="s">
        <v>7</v>
      </c>
      <c r="B3" s="1" t="s">
        <v>0</v>
      </c>
      <c r="C3" s="14" t="s">
        <v>8</v>
      </c>
      <c r="D3" s="14" t="s">
        <v>0</v>
      </c>
      <c r="E3" s="14" t="s">
        <v>9</v>
      </c>
      <c r="F3" s="14" t="s">
        <v>0</v>
      </c>
      <c r="G3" s="15" t="s">
        <v>15</v>
      </c>
      <c r="H3" s="15"/>
      <c r="I3" s="15"/>
      <c r="K3" s="11"/>
      <c r="M3" s="11"/>
      <c r="N3" s="61" t="s">
        <v>1</v>
      </c>
    </row>
    <row r="4" spans="1:19" s="7" customFormat="1" x14ac:dyDescent="0.25">
      <c r="B4" s="7" t="s">
        <v>0</v>
      </c>
      <c r="D4" s="7" t="s">
        <v>0</v>
      </c>
      <c r="E4" s="7" t="s">
        <v>30</v>
      </c>
      <c r="F4" s="7" t="s">
        <v>0</v>
      </c>
      <c r="G4" s="15" t="s">
        <v>16</v>
      </c>
      <c r="K4" s="11"/>
      <c r="M4" s="11"/>
      <c r="N4" s="13" t="s">
        <v>1</v>
      </c>
    </row>
    <row r="5" spans="1:19" s="16" customFormat="1" x14ac:dyDescent="0.25">
      <c r="B5" s="16" t="s">
        <v>0</v>
      </c>
      <c r="C5" s="7"/>
      <c r="D5" s="7" t="s">
        <v>0</v>
      </c>
      <c r="E5" s="7"/>
      <c r="F5" s="7" t="s">
        <v>0</v>
      </c>
      <c r="G5" s="7" t="s">
        <v>10</v>
      </c>
      <c r="H5" s="7" t="s">
        <v>0</v>
      </c>
      <c r="I5" s="7" t="s">
        <v>11</v>
      </c>
      <c r="J5" s="7" t="s">
        <v>0</v>
      </c>
      <c r="K5" s="11" t="s">
        <v>25</v>
      </c>
      <c r="L5" s="7" t="s">
        <v>0</v>
      </c>
      <c r="M5" s="11" t="s">
        <v>12</v>
      </c>
      <c r="N5" s="13" t="s">
        <v>1</v>
      </c>
      <c r="O5" s="7"/>
      <c r="P5" s="7"/>
      <c r="Q5" s="7"/>
      <c r="R5" s="7"/>
      <c r="S5" s="7"/>
    </row>
    <row r="6" spans="1:19" s="7" customFormat="1" x14ac:dyDescent="0.25">
      <c r="A6" s="45" t="s">
        <v>33</v>
      </c>
      <c r="B6" s="7" t="s">
        <v>0</v>
      </c>
      <c r="C6" s="6" t="s">
        <v>13</v>
      </c>
      <c r="D6" s="7" t="s">
        <v>0</v>
      </c>
      <c r="E6" s="10">
        <v>1.94</v>
      </c>
      <c r="F6" s="14" t="s">
        <v>0</v>
      </c>
      <c r="G6" s="6">
        <v>0.37763999999999998</v>
      </c>
      <c r="H6" s="7" t="s">
        <v>0</v>
      </c>
      <c r="I6" s="7">
        <v>0.62963000000000002</v>
      </c>
      <c r="J6" s="7" t="s">
        <v>0</v>
      </c>
      <c r="L6" s="7" t="s">
        <v>0</v>
      </c>
      <c r="M6" s="7">
        <v>17</v>
      </c>
      <c r="N6" s="13" t="s">
        <v>1</v>
      </c>
      <c r="O6" s="7" t="s">
        <v>34</v>
      </c>
    </row>
    <row r="7" spans="1:19" s="7" customFormat="1" x14ac:dyDescent="0.25">
      <c r="A7" s="45" t="s">
        <v>122</v>
      </c>
      <c r="B7" s="7" t="s">
        <v>0</v>
      </c>
      <c r="C7" s="6" t="s">
        <v>13</v>
      </c>
      <c r="D7" s="7" t="s">
        <v>0</v>
      </c>
      <c r="E7" s="10">
        <v>1.083</v>
      </c>
      <c r="F7" s="14" t="s">
        <v>0</v>
      </c>
      <c r="G7" s="6">
        <v>0.38119999999999998</v>
      </c>
      <c r="H7" s="7" t="s">
        <v>0</v>
      </c>
      <c r="I7" s="6">
        <v>0.62960000000000005</v>
      </c>
      <c r="J7" s="7" t="s">
        <v>0</v>
      </c>
      <c r="K7" s="7">
        <v>1</v>
      </c>
      <c r="L7" s="7" t="s">
        <v>0</v>
      </c>
      <c r="M7" s="11">
        <v>0</v>
      </c>
      <c r="N7" s="13" t="s">
        <v>1</v>
      </c>
      <c r="O7" s="7" t="s">
        <v>123</v>
      </c>
    </row>
    <row r="8" spans="1:19" s="7" customFormat="1" x14ac:dyDescent="0.25">
      <c r="A8" s="21" t="s">
        <v>132</v>
      </c>
      <c r="B8" s="7" t="s">
        <v>0</v>
      </c>
      <c r="C8" s="6" t="s">
        <v>13</v>
      </c>
      <c r="D8" s="7" t="s">
        <v>0</v>
      </c>
      <c r="E8" s="10">
        <v>1.093</v>
      </c>
      <c r="F8" s="14" t="s">
        <v>0</v>
      </c>
      <c r="G8" s="6">
        <v>0.38119999999999998</v>
      </c>
      <c r="H8" s="7" t="s">
        <v>0</v>
      </c>
      <c r="I8" s="6">
        <v>0.62890000000000001</v>
      </c>
      <c r="J8" s="7" t="s">
        <v>0</v>
      </c>
      <c r="L8" s="7" t="s">
        <v>0</v>
      </c>
      <c r="M8" s="11">
        <v>0</v>
      </c>
      <c r="N8" s="13" t="s">
        <v>1</v>
      </c>
      <c r="O8" s="7" t="s">
        <v>44</v>
      </c>
    </row>
    <row r="9" spans="1:19" s="7" customFormat="1" x14ac:dyDescent="0.25">
      <c r="A9" s="45" t="s">
        <v>139</v>
      </c>
      <c r="B9" s="7" t="s">
        <v>0</v>
      </c>
      <c r="C9" s="6" t="s">
        <v>13</v>
      </c>
      <c r="D9" s="7" t="s">
        <v>0</v>
      </c>
      <c r="E9" s="10">
        <v>1.181</v>
      </c>
      <c r="F9" s="14" t="s">
        <v>0</v>
      </c>
      <c r="G9" s="6">
        <v>0.38080000000000003</v>
      </c>
      <c r="H9" s="7" t="s">
        <v>0</v>
      </c>
      <c r="I9" s="6">
        <v>0.62860000000000005</v>
      </c>
      <c r="J9" s="7" t="s">
        <v>0</v>
      </c>
      <c r="L9" s="7" t="s">
        <v>0</v>
      </c>
      <c r="M9" s="11">
        <v>0</v>
      </c>
      <c r="N9" s="13" t="s">
        <v>1</v>
      </c>
      <c r="O9" s="7" t="s">
        <v>123</v>
      </c>
    </row>
    <row r="10" spans="1:19" s="7" customFormat="1" x14ac:dyDescent="0.25">
      <c r="A10" s="21" t="s">
        <v>177</v>
      </c>
      <c r="B10" s="7" t="s">
        <v>0</v>
      </c>
      <c r="C10" s="6" t="s">
        <v>13</v>
      </c>
      <c r="D10" s="7" t="s">
        <v>0</v>
      </c>
      <c r="E10" s="10">
        <v>0.48599999999999999</v>
      </c>
      <c r="F10" s="14" t="s">
        <v>0</v>
      </c>
      <c r="G10" s="6">
        <v>0.37959999999999999</v>
      </c>
      <c r="H10" s="7" t="s">
        <v>0</v>
      </c>
      <c r="I10" s="6">
        <v>0.62380000000000002</v>
      </c>
      <c r="J10" s="7" t="s">
        <v>0</v>
      </c>
      <c r="L10" s="7" t="s">
        <v>0</v>
      </c>
      <c r="M10" s="11">
        <v>9</v>
      </c>
      <c r="N10" s="13" t="s">
        <v>1</v>
      </c>
      <c r="O10" s="7" t="s">
        <v>160</v>
      </c>
    </row>
    <row r="11" spans="1:19" s="7" customFormat="1" x14ac:dyDescent="0.25">
      <c r="A11" s="45" t="s">
        <v>197</v>
      </c>
      <c r="B11" s="7" t="s">
        <v>0</v>
      </c>
      <c r="C11" s="6" t="s">
        <v>13</v>
      </c>
      <c r="D11" s="7" t="s">
        <v>0</v>
      </c>
      <c r="E11" s="10">
        <v>1.64</v>
      </c>
      <c r="F11" s="14" t="s">
        <v>0</v>
      </c>
      <c r="G11" s="6">
        <v>0.38150000000000001</v>
      </c>
      <c r="H11" s="7" t="s">
        <v>0</v>
      </c>
      <c r="I11" s="6">
        <v>0.627</v>
      </c>
      <c r="J11" s="7" t="s">
        <v>0</v>
      </c>
      <c r="K11" s="11">
        <f>E11+E12</f>
        <v>2.8410000000000002</v>
      </c>
      <c r="L11" s="7" t="s">
        <v>0</v>
      </c>
      <c r="M11" s="7">
        <v>24</v>
      </c>
      <c r="N11" s="13" t="s">
        <v>1</v>
      </c>
      <c r="O11" s="7" t="s">
        <v>34</v>
      </c>
    </row>
    <row r="12" spans="1:19" x14ac:dyDescent="0.25">
      <c r="A12" s="21" t="s">
        <v>223</v>
      </c>
      <c r="B12" s="7" t="s">
        <v>0</v>
      </c>
      <c r="C12" s="6" t="s">
        <v>13</v>
      </c>
      <c r="D12" s="7" t="s">
        <v>0</v>
      </c>
      <c r="E12" s="10">
        <v>1.2010000000000001</v>
      </c>
      <c r="F12" s="14" t="s">
        <v>0</v>
      </c>
      <c r="G12" s="6">
        <v>0.38169999999999998</v>
      </c>
      <c r="H12" s="7" t="s">
        <v>0</v>
      </c>
      <c r="I12" s="6">
        <v>0.62629999999999997</v>
      </c>
      <c r="J12" s="7" t="s">
        <v>0</v>
      </c>
      <c r="K12" s="11">
        <f>E12+E13</f>
        <v>1.4540000000000002</v>
      </c>
      <c r="L12" s="7" t="s">
        <v>0</v>
      </c>
      <c r="M12" s="7">
        <v>5</v>
      </c>
      <c r="N12" s="13" t="s">
        <v>1</v>
      </c>
      <c r="O12" s="7" t="s">
        <v>44</v>
      </c>
    </row>
    <row r="13" spans="1:19" s="7" customFormat="1" x14ac:dyDescent="0.25">
      <c r="A13" s="7" t="s">
        <v>231</v>
      </c>
      <c r="B13" s="7" t="s">
        <v>0</v>
      </c>
      <c r="C13" s="6" t="s">
        <v>13</v>
      </c>
      <c r="D13" s="7" t="s">
        <v>0</v>
      </c>
      <c r="E13" s="10">
        <v>0.253</v>
      </c>
      <c r="F13" s="14" t="s">
        <v>0</v>
      </c>
      <c r="G13" s="6">
        <v>0.38255</v>
      </c>
      <c r="H13" s="7" t="s">
        <v>0</v>
      </c>
      <c r="I13" s="6">
        <v>0.62809999999999999</v>
      </c>
      <c r="J13" s="7" t="s">
        <v>0</v>
      </c>
      <c r="K13" s="11">
        <f>SUM(E13:E14)</f>
        <v>0.81699999999999995</v>
      </c>
      <c r="L13" s="7" t="s">
        <v>0</v>
      </c>
      <c r="M13" s="7">
        <v>5</v>
      </c>
      <c r="N13" s="13" t="s">
        <v>1</v>
      </c>
      <c r="O13" s="7" t="s">
        <v>44</v>
      </c>
    </row>
    <row r="14" spans="1:19" s="7" customFormat="1" x14ac:dyDescent="0.25">
      <c r="A14" s="46" t="s">
        <v>239</v>
      </c>
      <c r="B14" s="7" t="s">
        <v>0</v>
      </c>
      <c r="C14" s="6" t="s">
        <v>13</v>
      </c>
      <c r="D14" s="7" t="s">
        <v>0</v>
      </c>
      <c r="E14" s="10">
        <v>0.56399999999999995</v>
      </c>
      <c r="F14" s="14" t="s">
        <v>0</v>
      </c>
      <c r="G14" s="6">
        <v>0.37890000000000001</v>
      </c>
      <c r="H14" s="7" t="s">
        <v>0</v>
      </c>
      <c r="I14" s="6">
        <v>0.62809999999999999</v>
      </c>
      <c r="J14" s="7" t="s">
        <v>0</v>
      </c>
      <c r="L14" s="7" t="s">
        <v>0</v>
      </c>
      <c r="M14" s="7">
        <v>7</v>
      </c>
      <c r="N14" s="13" t="s">
        <v>1</v>
      </c>
      <c r="O14" s="62" t="s">
        <v>240</v>
      </c>
    </row>
    <row r="15" spans="1:19" x14ac:dyDescent="0.25">
      <c r="A15" s="21" t="s">
        <v>245</v>
      </c>
      <c r="B15" s="7" t="s">
        <v>0</v>
      </c>
      <c r="C15" s="6" t="s">
        <v>13</v>
      </c>
      <c r="D15" s="7" t="s">
        <v>0</v>
      </c>
      <c r="E15" s="10">
        <v>0.99299999999999999</v>
      </c>
      <c r="F15" s="14" t="s">
        <v>0</v>
      </c>
      <c r="G15" s="6">
        <v>0.38197999999999999</v>
      </c>
      <c r="H15" s="7" t="s">
        <v>0</v>
      </c>
      <c r="I15" s="6">
        <v>0.62529999999999997</v>
      </c>
      <c r="J15" s="7" t="s">
        <v>0</v>
      </c>
      <c r="K15" s="11">
        <f>SUM(E15:E16)</f>
        <v>1.4370000000000001</v>
      </c>
      <c r="L15" s="7" t="s">
        <v>0</v>
      </c>
      <c r="M15" s="7">
        <v>7</v>
      </c>
      <c r="N15" s="13" t="s">
        <v>1</v>
      </c>
      <c r="O15" s="62" t="s">
        <v>248</v>
      </c>
    </row>
    <row r="16" spans="1:19" x14ac:dyDescent="0.25">
      <c r="A16" s="21" t="s">
        <v>246</v>
      </c>
      <c r="B16" s="7" t="s">
        <v>0</v>
      </c>
      <c r="C16" s="6" t="s">
        <v>13</v>
      </c>
      <c r="D16" s="7" t="s">
        <v>0</v>
      </c>
      <c r="E16" s="10">
        <v>0.44400000000000001</v>
      </c>
      <c r="F16" s="14" t="s">
        <v>0</v>
      </c>
      <c r="G16" s="6">
        <v>0.38240000000000002</v>
      </c>
      <c r="H16" s="7" t="s">
        <v>0</v>
      </c>
      <c r="I16" s="6">
        <v>0.62770000000000004</v>
      </c>
      <c r="J16" s="7" t="s">
        <v>0</v>
      </c>
      <c r="K16" s="11">
        <f>SUM(E16:E17)</f>
        <v>4.1139999999999999</v>
      </c>
      <c r="L16" s="7" t="s">
        <v>0</v>
      </c>
      <c r="M16" s="7">
        <v>9</v>
      </c>
      <c r="N16" s="13" t="s">
        <v>1</v>
      </c>
      <c r="O16" s="62" t="s">
        <v>249</v>
      </c>
    </row>
    <row r="17" spans="1:15" x14ac:dyDescent="0.25">
      <c r="A17" s="21" t="s">
        <v>262</v>
      </c>
      <c r="B17" s="7" t="s">
        <v>0</v>
      </c>
      <c r="C17" s="6" t="s">
        <v>13</v>
      </c>
      <c r="D17" s="7" t="s">
        <v>0</v>
      </c>
      <c r="E17" s="10">
        <v>3.67</v>
      </c>
      <c r="F17" s="14" t="s">
        <v>0</v>
      </c>
      <c r="G17" s="6">
        <v>0.3826</v>
      </c>
      <c r="H17" s="7" t="s">
        <v>0</v>
      </c>
      <c r="I17" s="6">
        <v>0.62590000000000001</v>
      </c>
      <c r="J17" s="7" t="s">
        <v>0</v>
      </c>
      <c r="K17" s="11">
        <f>E17+E18</f>
        <v>3.9579999999999997</v>
      </c>
      <c r="L17" s="7" t="s">
        <v>0</v>
      </c>
      <c r="M17" s="7">
        <v>15</v>
      </c>
      <c r="N17" s="13" t="s">
        <v>1</v>
      </c>
      <c r="O17" s="62" t="s">
        <v>248</v>
      </c>
    </row>
    <row r="18" spans="1:15" x14ac:dyDescent="0.25">
      <c r="A18" s="21" t="s">
        <v>273</v>
      </c>
      <c r="B18" s="7" t="s">
        <v>0</v>
      </c>
      <c r="C18" s="6" t="s">
        <v>13</v>
      </c>
      <c r="D18" s="7" t="s">
        <v>0</v>
      </c>
      <c r="E18" s="10">
        <v>0.28799999999999998</v>
      </c>
      <c r="F18" s="14" t="s">
        <v>0</v>
      </c>
      <c r="G18" s="6">
        <v>0.38169999999999998</v>
      </c>
      <c r="H18" s="7" t="s">
        <v>0</v>
      </c>
      <c r="I18" s="6">
        <v>0.62560000000000004</v>
      </c>
      <c r="J18" s="7" t="s">
        <v>0</v>
      </c>
      <c r="K18" s="7"/>
      <c r="L18" s="7" t="s">
        <v>0</v>
      </c>
      <c r="M18" s="11">
        <v>0</v>
      </c>
      <c r="N18" s="13" t="s">
        <v>1</v>
      </c>
      <c r="O18" s="7" t="s">
        <v>44</v>
      </c>
    </row>
    <row r="19" spans="1:15" x14ac:dyDescent="0.25">
      <c r="A19" s="21" t="s">
        <v>276</v>
      </c>
      <c r="B19" s="7" t="s">
        <v>0</v>
      </c>
      <c r="C19" s="6" t="s">
        <v>13</v>
      </c>
      <c r="D19" s="7" t="s">
        <v>0</v>
      </c>
      <c r="E19" s="10">
        <v>0.68799999999999994</v>
      </c>
      <c r="F19" s="14" t="s">
        <v>0</v>
      </c>
      <c r="G19" s="6">
        <v>0.38190000000000002</v>
      </c>
      <c r="H19" s="7" t="s">
        <v>0</v>
      </c>
      <c r="I19" s="6">
        <v>0.62629999999999997</v>
      </c>
      <c r="J19" s="7" t="s">
        <v>0</v>
      </c>
      <c r="K19" s="11">
        <f>SUM(E19:E20)</f>
        <v>35.788000000000004</v>
      </c>
      <c r="L19" s="7" t="s">
        <v>0</v>
      </c>
      <c r="M19" s="7">
        <v>5</v>
      </c>
      <c r="N19" s="13" t="s">
        <v>1</v>
      </c>
      <c r="O19" s="7" t="s">
        <v>44</v>
      </c>
    </row>
    <row r="20" spans="1:15" x14ac:dyDescent="0.25">
      <c r="A20" s="45" t="s">
        <v>282</v>
      </c>
      <c r="B20" s="7" t="s">
        <v>0</v>
      </c>
      <c r="C20" s="6" t="s">
        <v>13</v>
      </c>
      <c r="D20" s="7" t="s">
        <v>0</v>
      </c>
      <c r="E20" s="10">
        <v>35.1</v>
      </c>
      <c r="F20" s="14" t="s">
        <v>0</v>
      </c>
      <c r="G20" s="6">
        <v>0.38222</v>
      </c>
      <c r="H20" s="7" t="s">
        <v>0</v>
      </c>
      <c r="I20" s="6">
        <v>0.62599000000000005</v>
      </c>
      <c r="J20" s="7" t="s">
        <v>0</v>
      </c>
      <c r="K20" s="11">
        <f>SUM(E20)</f>
        <v>35.1</v>
      </c>
      <c r="L20" s="7" t="s">
        <v>0</v>
      </c>
      <c r="M20" s="7">
        <v>11</v>
      </c>
      <c r="N20" s="13" t="s">
        <v>1</v>
      </c>
      <c r="O20" s="62" t="s">
        <v>283</v>
      </c>
    </row>
    <row r="21" spans="1:15" s="7" customFormat="1" x14ac:dyDescent="0.25">
      <c r="A21" s="21" t="s">
        <v>297</v>
      </c>
      <c r="B21" s="7" t="s">
        <v>0</v>
      </c>
      <c r="C21" s="6" t="s">
        <v>13</v>
      </c>
      <c r="D21" s="7" t="s">
        <v>0</v>
      </c>
      <c r="E21" s="10">
        <v>0.59</v>
      </c>
      <c r="F21" s="14" t="s">
        <v>0</v>
      </c>
      <c r="G21" s="6">
        <v>0.3826</v>
      </c>
      <c r="H21" s="7" t="s">
        <v>0</v>
      </c>
      <c r="I21" s="6">
        <v>0.62460000000000004</v>
      </c>
      <c r="J21" s="7" t="s">
        <v>0</v>
      </c>
      <c r="K21" s="11">
        <f>SUM(E21)</f>
        <v>0.59</v>
      </c>
      <c r="L21" s="7" t="s">
        <v>0</v>
      </c>
      <c r="M21" s="7">
        <v>4</v>
      </c>
      <c r="N21" s="13" t="s">
        <v>1</v>
      </c>
      <c r="O21" s="63" t="s">
        <v>44</v>
      </c>
    </row>
    <row r="22" spans="1:15" s="7" customFormat="1" x14ac:dyDescent="0.25">
      <c r="A22" s="21" t="s">
        <v>314</v>
      </c>
      <c r="B22" s="7" t="s">
        <v>0</v>
      </c>
      <c r="C22" s="6" t="s">
        <v>13</v>
      </c>
      <c r="D22" s="7" t="s">
        <v>0</v>
      </c>
      <c r="E22" s="10">
        <v>0.36699999999999999</v>
      </c>
      <c r="F22" s="14" t="s">
        <v>0</v>
      </c>
      <c r="G22" s="6">
        <v>0.37569999999999998</v>
      </c>
      <c r="H22" s="7" t="s">
        <v>0</v>
      </c>
      <c r="I22" s="6">
        <v>0.61890000000000001</v>
      </c>
      <c r="J22" s="7" t="s">
        <v>0</v>
      </c>
      <c r="K22" s="11"/>
      <c r="L22" s="7" t="s">
        <v>0</v>
      </c>
      <c r="M22" s="7">
        <v>2</v>
      </c>
      <c r="N22" s="13" t="s">
        <v>1</v>
      </c>
      <c r="O22" s="63" t="s">
        <v>315</v>
      </c>
    </row>
    <row r="23" spans="1:15" x14ac:dyDescent="0.25">
      <c r="A23" s="45" t="s">
        <v>325</v>
      </c>
      <c r="B23" s="7" t="s">
        <v>0</v>
      </c>
      <c r="C23" s="6" t="s">
        <v>13</v>
      </c>
      <c r="D23" s="7" t="s">
        <v>0</v>
      </c>
      <c r="E23" s="11">
        <v>0.36899999999999999</v>
      </c>
      <c r="F23" s="14" t="s">
        <v>0</v>
      </c>
      <c r="G23" s="6">
        <v>0.37890000000000001</v>
      </c>
      <c r="H23" s="7" t="s">
        <v>0</v>
      </c>
      <c r="I23" s="6">
        <v>0.629</v>
      </c>
      <c r="J23" s="7" t="s">
        <v>0</v>
      </c>
      <c r="K23" s="11">
        <f>E23</f>
        <v>0.36899999999999999</v>
      </c>
      <c r="L23" s="7" t="s">
        <v>0</v>
      </c>
      <c r="M23" s="7">
        <v>8</v>
      </c>
      <c r="N23" s="13" t="s">
        <v>1</v>
      </c>
      <c r="O23" s="62" t="s">
        <v>326</v>
      </c>
    </row>
    <row r="24" spans="1:15" s="7" customFormat="1" x14ac:dyDescent="0.25">
      <c r="A24" s="21" t="s">
        <v>334</v>
      </c>
      <c r="B24" s="7" t="s">
        <v>0</v>
      </c>
      <c r="C24" s="6" t="s">
        <v>13</v>
      </c>
      <c r="D24" s="7" t="s">
        <v>0</v>
      </c>
      <c r="E24" s="10">
        <v>0.36199999999999999</v>
      </c>
      <c r="F24" s="14" t="s">
        <v>0</v>
      </c>
      <c r="G24" s="6">
        <v>0.38179999999999997</v>
      </c>
      <c r="H24" s="7" t="s">
        <v>0</v>
      </c>
      <c r="I24" s="6">
        <v>0.62450000000000006</v>
      </c>
      <c r="J24" s="7" t="s">
        <v>0</v>
      </c>
      <c r="K24" s="11">
        <f>SUM(E24:E25)</f>
        <v>0.82899999999999996</v>
      </c>
      <c r="L24" s="7" t="s">
        <v>0</v>
      </c>
      <c r="M24" s="7">
        <v>3</v>
      </c>
      <c r="N24" s="13" t="s">
        <v>1</v>
      </c>
      <c r="O24" s="63" t="s">
        <v>335</v>
      </c>
    </row>
    <row r="25" spans="1:15" s="7" customFormat="1" x14ac:dyDescent="0.25">
      <c r="A25" s="21" t="s">
        <v>340</v>
      </c>
      <c r="B25" s="7" t="s">
        <v>0</v>
      </c>
      <c r="C25" s="6" t="s">
        <v>13</v>
      </c>
      <c r="D25" s="7" t="s">
        <v>0</v>
      </c>
      <c r="E25" s="11">
        <v>0.46700000000000003</v>
      </c>
      <c r="F25" s="14" t="s">
        <v>0</v>
      </c>
      <c r="G25" s="6">
        <v>0.38219999999999998</v>
      </c>
      <c r="H25" s="7" t="s">
        <v>0</v>
      </c>
      <c r="I25" s="6">
        <v>0.62590000000000001</v>
      </c>
      <c r="J25" s="7" t="s">
        <v>0</v>
      </c>
      <c r="K25" s="11">
        <f>E25</f>
        <v>0.46700000000000003</v>
      </c>
      <c r="L25" s="7" t="s">
        <v>0</v>
      </c>
      <c r="M25" s="7">
        <v>3</v>
      </c>
      <c r="N25" s="13" t="s">
        <v>1</v>
      </c>
      <c r="O25" s="7" t="s">
        <v>44</v>
      </c>
    </row>
    <row r="26" spans="1:15" s="7" customFormat="1" x14ac:dyDescent="0.25">
      <c r="A26" s="21" t="s">
        <v>341</v>
      </c>
      <c r="B26" s="7" t="s">
        <v>0</v>
      </c>
      <c r="C26" s="6" t="s">
        <v>13</v>
      </c>
      <c r="D26" s="7" t="s">
        <v>0</v>
      </c>
      <c r="E26" s="10">
        <v>1.7370000000000001</v>
      </c>
      <c r="F26" s="14" t="s">
        <v>0</v>
      </c>
      <c r="G26" s="6">
        <v>0.38190000000000002</v>
      </c>
      <c r="H26" s="7" t="s">
        <v>0</v>
      </c>
      <c r="I26" s="6">
        <v>0.62729999999999997</v>
      </c>
      <c r="J26" s="7" t="s">
        <v>0</v>
      </c>
      <c r="K26" s="11">
        <f>SUM(E26:E27)</f>
        <v>8.6069999999999993</v>
      </c>
      <c r="L26" s="7" t="s">
        <v>0</v>
      </c>
      <c r="M26" s="7">
        <v>6</v>
      </c>
      <c r="N26" s="13" t="s">
        <v>1</v>
      </c>
      <c r="O26" s="7" t="s">
        <v>44</v>
      </c>
    </row>
    <row r="27" spans="1:15" s="7" customFormat="1" x14ac:dyDescent="0.25">
      <c r="A27" s="21" t="s">
        <v>351</v>
      </c>
      <c r="B27" s="7" t="s">
        <v>0</v>
      </c>
      <c r="C27" s="6" t="s">
        <v>13</v>
      </c>
      <c r="D27" s="7" t="s">
        <v>0</v>
      </c>
      <c r="E27" s="10">
        <v>6.87</v>
      </c>
      <c r="F27" s="14" t="s">
        <v>0</v>
      </c>
      <c r="G27" s="6">
        <v>0.38340000000000002</v>
      </c>
      <c r="H27" s="7" t="s">
        <v>0</v>
      </c>
      <c r="I27" s="6">
        <v>0.62639999999999996</v>
      </c>
      <c r="J27" s="7" t="s">
        <v>0</v>
      </c>
      <c r="K27" s="11">
        <f>E27</f>
        <v>6.87</v>
      </c>
      <c r="L27" s="7" t="s">
        <v>0</v>
      </c>
      <c r="M27" s="7">
        <v>28</v>
      </c>
      <c r="N27" s="13" t="s">
        <v>1</v>
      </c>
      <c r="O27" s="63" t="s">
        <v>44</v>
      </c>
    </row>
    <row r="28" spans="1:15" x14ac:dyDescent="0.25">
      <c r="A28" s="21" t="s">
        <v>353</v>
      </c>
      <c r="B28" s="7" t="s">
        <v>0</v>
      </c>
      <c r="C28" s="6" t="s">
        <v>13</v>
      </c>
      <c r="D28" s="7" t="s">
        <v>0</v>
      </c>
      <c r="E28" s="10">
        <v>12.23</v>
      </c>
      <c r="F28" s="14" t="s">
        <v>0</v>
      </c>
      <c r="G28" s="6">
        <v>0.382745</v>
      </c>
      <c r="H28" s="7" t="s">
        <v>0</v>
      </c>
      <c r="I28" s="6">
        <v>0.62619999999999998</v>
      </c>
      <c r="J28" s="7" t="s">
        <v>0</v>
      </c>
      <c r="K28" s="11">
        <f>E28</f>
        <v>12.23</v>
      </c>
      <c r="L28" s="7" t="s">
        <v>0</v>
      </c>
      <c r="M28" s="7">
        <v>30</v>
      </c>
      <c r="N28" s="13" t="s">
        <v>1</v>
      </c>
      <c r="O28" s="63" t="s">
        <v>44</v>
      </c>
    </row>
    <row r="29" spans="1:15" s="21" customFormat="1" x14ac:dyDescent="0.25">
      <c r="A29" s="65" t="s">
        <v>246</v>
      </c>
      <c r="B29" s="21" t="s">
        <v>0</v>
      </c>
      <c r="C29" s="32" t="s">
        <v>247</v>
      </c>
      <c r="D29" s="21" t="s">
        <v>0</v>
      </c>
      <c r="E29" s="23">
        <v>2.2400000000000002</v>
      </c>
      <c r="F29" s="22" t="s">
        <v>0</v>
      </c>
      <c r="G29" s="32">
        <v>0.3821</v>
      </c>
      <c r="H29" s="21" t="s">
        <v>0</v>
      </c>
      <c r="I29" s="32">
        <v>1.2494000000000001</v>
      </c>
      <c r="J29" s="21" t="s">
        <v>0</v>
      </c>
      <c r="L29" s="21" t="s">
        <v>0</v>
      </c>
      <c r="M29" s="21">
        <v>9</v>
      </c>
      <c r="N29" s="26" t="s">
        <v>1</v>
      </c>
      <c r="O29" s="33" t="s">
        <v>249</v>
      </c>
    </row>
    <row r="30" spans="1:15" s="16" customFormat="1" x14ac:dyDescent="0.25">
      <c r="A30" s="66" t="s">
        <v>341</v>
      </c>
      <c r="B30" s="16" t="s">
        <v>0</v>
      </c>
      <c r="C30" s="52" t="s">
        <v>247</v>
      </c>
      <c r="D30" s="16" t="s">
        <v>0</v>
      </c>
      <c r="E30" s="51">
        <v>1.1000000000000001</v>
      </c>
      <c r="F30" s="20" t="s">
        <v>0</v>
      </c>
      <c r="G30" s="52">
        <v>0.38240000000000002</v>
      </c>
      <c r="H30" s="16" t="s">
        <v>0</v>
      </c>
      <c r="I30" s="52">
        <v>1.2477</v>
      </c>
      <c r="J30" s="16" t="s">
        <v>0</v>
      </c>
      <c r="L30" s="16" t="s">
        <v>0</v>
      </c>
      <c r="M30" s="16">
        <v>6</v>
      </c>
      <c r="N30" s="19" t="s">
        <v>1</v>
      </c>
      <c r="O30" s="16" t="s">
        <v>44</v>
      </c>
    </row>
    <row r="31" spans="1:15" s="7" customFormat="1" x14ac:dyDescent="0.25">
      <c r="A31" s="46" t="s">
        <v>49</v>
      </c>
      <c r="B31" s="7" t="s">
        <v>0</v>
      </c>
      <c r="C31" s="6" t="s">
        <v>51</v>
      </c>
      <c r="D31" s="7" t="s">
        <v>0</v>
      </c>
      <c r="E31" s="10">
        <v>1.21</v>
      </c>
      <c r="F31" s="14" t="s">
        <v>0</v>
      </c>
      <c r="G31" s="6">
        <v>0.38030000000000003</v>
      </c>
      <c r="H31" s="7" t="s">
        <v>0</v>
      </c>
      <c r="I31" s="7">
        <v>1.861</v>
      </c>
      <c r="J31" s="7" t="s">
        <v>0</v>
      </c>
      <c r="L31" s="7" t="s">
        <v>0</v>
      </c>
      <c r="M31" s="7">
        <v>10</v>
      </c>
      <c r="N31" s="13" t="s">
        <v>1</v>
      </c>
      <c r="O31" s="7" t="s">
        <v>57</v>
      </c>
    </row>
    <row r="32" spans="1:15" s="7" customFormat="1" x14ac:dyDescent="0.25">
      <c r="A32" s="21" t="s">
        <v>56</v>
      </c>
      <c r="B32" s="7" t="s">
        <v>0</v>
      </c>
      <c r="C32" s="6" t="s">
        <v>51</v>
      </c>
      <c r="D32" s="7" t="s">
        <v>0</v>
      </c>
      <c r="E32" s="10">
        <v>0.33600000000000002</v>
      </c>
      <c r="F32" s="14" t="s">
        <v>0</v>
      </c>
      <c r="G32" s="6">
        <v>0.38179999999999997</v>
      </c>
      <c r="H32" s="7" t="s">
        <v>0</v>
      </c>
      <c r="I32" s="6">
        <v>1.887</v>
      </c>
      <c r="J32" s="7" t="s">
        <v>0</v>
      </c>
      <c r="L32" s="7" t="s">
        <v>0</v>
      </c>
      <c r="M32" s="7">
        <v>3</v>
      </c>
      <c r="N32" s="13" t="s">
        <v>1</v>
      </c>
      <c r="O32" s="7" t="s">
        <v>44</v>
      </c>
    </row>
    <row r="33" spans="1:18" s="7" customFormat="1" x14ac:dyDescent="0.25">
      <c r="A33" s="45" t="s">
        <v>197</v>
      </c>
      <c r="B33" s="7" t="s">
        <v>0</v>
      </c>
      <c r="C33" s="6" t="s">
        <v>51</v>
      </c>
      <c r="D33" s="7" t="s">
        <v>0</v>
      </c>
      <c r="E33" s="11">
        <v>3.22</v>
      </c>
      <c r="F33" s="14" t="s">
        <v>0</v>
      </c>
      <c r="G33" s="6">
        <v>0.38269999999999998</v>
      </c>
      <c r="H33" s="7" t="s">
        <v>0</v>
      </c>
      <c r="I33" s="6">
        <v>1.8649</v>
      </c>
      <c r="J33" s="7" t="s">
        <v>0</v>
      </c>
      <c r="L33" s="7" t="s">
        <v>0</v>
      </c>
      <c r="M33" s="7">
        <v>24</v>
      </c>
      <c r="N33" s="13" t="s">
        <v>1</v>
      </c>
      <c r="O33" s="7" t="s">
        <v>34</v>
      </c>
    </row>
    <row r="34" spans="1:18" s="7" customFormat="1" x14ac:dyDescent="0.25">
      <c r="A34" s="21" t="s">
        <v>204</v>
      </c>
      <c r="B34" s="7" t="s">
        <v>0</v>
      </c>
      <c r="C34" s="6" t="s">
        <v>51</v>
      </c>
      <c r="D34" s="7" t="s">
        <v>0</v>
      </c>
      <c r="E34" s="10">
        <v>0.65</v>
      </c>
      <c r="F34" s="14" t="s">
        <v>0</v>
      </c>
      <c r="G34" s="6">
        <v>0.38179999999999997</v>
      </c>
      <c r="H34" s="7" t="s">
        <v>0</v>
      </c>
      <c r="I34" s="6">
        <v>1.8680000000000001</v>
      </c>
      <c r="J34" s="7" t="s">
        <v>0</v>
      </c>
      <c r="L34" s="7" t="s">
        <v>0</v>
      </c>
      <c r="M34" s="11">
        <v>5</v>
      </c>
      <c r="N34" s="13" t="s">
        <v>1</v>
      </c>
      <c r="O34" s="6" t="s">
        <v>44</v>
      </c>
    </row>
    <row r="35" spans="1:18" s="7" customFormat="1" x14ac:dyDescent="0.25">
      <c r="A35" s="21" t="s">
        <v>205</v>
      </c>
      <c r="B35" s="7" t="s">
        <v>0</v>
      </c>
      <c r="C35" s="6" t="s">
        <v>51</v>
      </c>
      <c r="D35" s="7" t="s">
        <v>0</v>
      </c>
      <c r="E35" s="10">
        <v>0.60899999999999999</v>
      </c>
      <c r="F35" s="14" t="s">
        <v>0</v>
      </c>
      <c r="G35" s="6">
        <v>0.38190000000000002</v>
      </c>
      <c r="H35" s="7" t="s">
        <v>0</v>
      </c>
      <c r="I35" s="6">
        <v>1.869</v>
      </c>
      <c r="J35" s="7" t="s">
        <v>0</v>
      </c>
      <c r="L35" s="7" t="s">
        <v>0</v>
      </c>
      <c r="M35" s="11">
        <v>5</v>
      </c>
      <c r="N35" s="13" t="s">
        <v>1</v>
      </c>
      <c r="O35" s="6" t="s">
        <v>44</v>
      </c>
    </row>
    <row r="36" spans="1:18" s="7" customFormat="1" x14ac:dyDescent="0.25">
      <c r="A36" s="21" t="s">
        <v>206</v>
      </c>
      <c r="B36" s="7" t="s">
        <v>0</v>
      </c>
      <c r="C36" s="6" t="s">
        <v>51</v>
      </c>
      <c r="D36" s="7" t="s">
        <v>0</v>
      </c>
      <c r="E36" s="10">
        <v>0.505</v>
      </c>
      <c r="F36" s="14" t="s">
        <v>0</v>
      </c>
      <c r="G36" s="6">
        <v>0.38150000000000001</v>
      </c>
      <c r="H36" s="7" t="s">
        <v>0</v>
      </c>
      <c r="I36" s="6">
        <v>1.873</v>
      </c>
      <c r="J36" s="7" t="s">
        <v>0</v>
      </c>
      <c r="L36" s="7" t="s">
        <v>0</v>
      </c>
      <c r="M36" s="11">
        <v>3</v>
      </c>
      <c r="N36" s="13" t="s">
        <v>1</v>
      </c>
      <c r="O36" s="6" t="s">
        <v>44</v>
      </c>
    </row>
    <row r="37" spans="1:18" s="7" customFormat="1" x14ac:dyDescent="0.25">
      <c r="A37" s="21" t="s">
        <v>207</v>
      </c>
      <c r="B37" s="7" t="s">
        <v>0</v>
      </c>
      <c r="C37" s="6" t="s">
        <v>51</v>
      </c>
      <c r="D37" s="7" t="s">
        <v>0</v>
      </c>
      <c r="E37" s="10">
        <v>0.216</v>
      </c>
      <c r="F37" s="14" t="s">
        <v>0</v>
      </c>
      <c r="G37" s="6">
        <v>0.38159999999999999</v>
      </c>
      <c r="H37" s="7" t="s">
        <v>0</v>
      </c>
      <c r="I37" s="6">
        <v>1.869</v>
      </c>
      <c r="J37" s="7" t="s">
        <v>0</v>
      </c>
      <c r="L37" s="7" t="s">
        <v>0</v>
      </c>
      <c r="M37" s="7">
        <v>3</v>
      </c>
      <c r="N37" s="13" t="s">
        <v>1</v>
      </c>
      <c r="O37" s="7" t="s">
        <v>44</v>
      </c>
    </row>
    <row r="38" spans="1:18" s="7" customFormat="1" x14ac:dyDescent="0.25">
      <c r="A38" s="21" t="s">
        <v>223</v>
      </c>
      <c r="B38" s="7" t="s">
        <v>0</v>
      </c>
      <c r="C38" s="6" t="s">
        <v>51</v>
      </c>
      <c r="D38" s="7" t="s">
        <v>0</v>
      </c>
      <c r="E38" s="10">
        <v>1.208</v>
      </c>
      <c r="F38" s="14" t="s">
        <v>0</v>
      </c>
      <c r="G38" s="6">
        <v>0.38240000000000002</v>
      </c>
      <c r="H38" s="7" t="s">
        <v>0</v>
      </c>
      <c r="I38" s="6">
        <v>1.873</v>
      </c>
      <c r="J38" s="7" t="s">
        <v>0</v>
      </c>
      <c r="L38" s="7" t="s">
        <v>0</v>
      </c>
      <c r="M38" s="7">
        <v>5</v>
      </c>
      <c r="N38" s="13" t="s">
        <v>1</v>
      </c>
      <c r="O38" s="7" t="s">
        <v>44</v>
      </c>
    </row>
    <row r="39" spans="1:18" s="7" customFormat="1" x14ac:dyDescent="0.25">
      <c r="A39" s="21" t="s">
        <v>231</v>
      </c>
      <c r="B39" s="7" t="s">
        <v>0</v>
      </c>
      <c r="C39" s="6" t="s">
        <v>51</v>
      </c>
      <c r="D39" s="7" t="s">
        <v>0</v>
      </c>
      <c r="E39" s="11">
        <v>1.546</v>
      </c>
      <c r="F39" s="14" t="s">
        <v>0</v>
      </c>
      <c r="G39" s="6">
        <v>0.38203999999999999</v>
      </c>
      <c r="H39" s="7" t="s">
        <v>0</v>
      </c>
      <c r="I39" s="6">
        <v>1.8735999999999999</v>
      </c>
      <c r="J39" s="7" t="s">
        <v>0</v>
      </c>
      <c r="L39" s="7" t="s">
        <v>0</v>
      </c>
      <c r="M39" s="7">
        <v>5</v>
      </c>
      <c r="N39" s="13" t="s">
        <v>1</v>
      </c>
      <c r="O39" s="7" t="s">
        <v>44</v>
      </c>
    </row>
    <row r="40" spans="1:18" s="7" customFormat="1" x14ac:dyDescent="0.25">
      <c r="A40" s="21" t="s">
        <v>245</v>
      </c>
      <c r="B40" s="7" t="s">
        <v>0</v>
      </c>
      <c r="C40" s="6" t="s">
        <v>51</v>
      </c>
      <c r="D40" s="7" t="s">
        <v>0</v>
      </c>
      <c r="E40" s="11">
        <v>0.63700000000000001</v>
      </c>
      <c r="F40" s="14" t="s">
        <v>0</v>
      </c>
      <c r="G40" s="6">
        <v>0.3821</v>
      </c>
      <c r="H40" s="7" t="s">
        <v>0</v>
      </c>
      <c r="I40" s="6">
        <v>1.8672</v>
      </c>
      <c r="J40" s="7" t="s">
        <v>0</v>
      </c>
      <c r="L40" s="7" t="s">
        <v>0</v>
      </c>
      <c r="M40" s="7">
        <v>7</v>
      </c>
      <c r="N40" s="13" t="s">
        <v>1</v>
      </c>
      <c r="O40" s="62" t="s">
        <v>248</v>
      </c>
      <c r="R40" s="11"/>
    </row>
    <row r="41" spans="1:18" x14ac:dyDescent="0.25">
      <c r="A41" s="21" t="s">
        <v>262</v>
      </c>
      <c r="B41" s="7" t="s">
        <v>0</v>
      </c>
      <c r="C41" s="6" t="s">
        <v>51</v>
      </c>
      <c r="D41" s="7" t="s">
        <v>0</v>
      </c>
      <c r="E41" s="10">
        <v>0.69099999999999995</v>
      </c>
      <c r="F41" s="14" t="s">
        <v>0</v>
      </c>
      <c r="G41" s="6">
        <v>0.38159999999999999</v>
      </c>
      <c r="H41" s="7" t="s">
        <v>0</v>
      </c>
      <c r="I41" s="6">
        <v>1.8758999999999999</v>
      </c>
      <c r="J41" s="7" t="s">
        <v>0</v>
      </c>
      <c r="K41" s="7"/>
      <c r="L41" s="7" t="s">
        <v>0</v>
      </c>
      <c r="M41" s="7">
        <v>15</v>
      </c>
      <c r="N41" s="13" t="s">
        <v>1</v>
      </c>
      <c r="O41" s="62" t="s">
        <v>248</v>
      </c>
    </row>
    <row r="42" spans="1:18" s="7" customFormat="1" x14ac:dyDescent="0.25">
      <c r="A42" s="21" t="s">
        <v>276</v>
      </c>
      <c r="B42" s="7" t="s">
        <v>0</v>
      </c>
      <c r="C42" s="6" t="s">
        <v>51</v>
      </c>
      <c r="D42" s="7" t="s">
        <v>0</v>
      </c>
      <c r="E42" s="11">
        <v>0.64900000000000002</v>
      </c>
      <c r="F42" s="14" t="s">
        <v>0</v>
      </c>
      <c r="G42" s="6">
        <v>0.38500000000000001</v>
      </c>
      <c r="H42" s="7" t="s">
        <v>0</v>
      </c>
      <c r="I42" s="6">
        <v>1.8875999999999999</v>
      </c>
      <c r="J42" s="7" t="s">
        <v>0</v>
      </c>
      <c r="L42" s="7" t="s">
        <v>0</v>
      </c>
      <c r="M42" s="7">
        <v>5</v>
      </c>
      <c r="N42" s="13" t="s">
        <v>1</v>
      </c>
      <c r="O42" s="7" t="s">
        <v>44</v>
      </c>
    </row>
    <row r="43" spans="1:18" s="7" customFormat="1" x14ac:dyDescent="0.25">
      <c r="A43" s="21" t="s">
        <v>334</v>
      </c>
      <c r="B43" s="7" t="s">
        <v>0</v>
      </c>
      <c r="C43" s="6" t="s">
        <v>51</v>
      </c>
      <c r="D43" s="7" t="s">
        <v>0</v>
      </c>
      <c r="E43" s="11">
        <v>0.39</v>
      </c>
      <c r="F43" s="14" t="s">
        <v>0</v>
      </c>
      <c r="G43" s="6">
        <v>0.3826</v>
      </c>
      <c r="H43" s="7" t="s">
        <v>0</v>
      </c>
      <c r="I43" s="6">
        <v>1.877</v>
      </c>
      <c r="J43" s="7" t="s">
        <v>0</v>
      </c>
      <c r="L43" s="7" t="s">
        <v>0</v>
      </c>
      <c r="M43" s="7">
        <v>3</v>
      </c>
      <c r="N43" s="13" t="s">
        <v>1</v>
      </c>
      <c r="O43" s="63" t="s">
        <v>335</v>
      </c>
    </row>
  </sheetData>
  <hyperlinks>
    <hyperlink ref="N3" r:id="rId1"/>
    <hyperlink ref="N4" r:id="rId2"/>
    <hyperlink ref="N6" r:id="rId3"/>
    <hyperlink ref="N31" r:id="rId4"/>
    <hyperlink ref="N32" r:id="rId5"/>
    <hyperlink ref="N7" r:id="rId6"/>
    <hyperlink ref="N8" r:id="rId7"/>
    <hyperlink ref="N9" r:id="rId8"/>
    <hyperlink ref="N10" r:id="rId9"/>
    <hyperlink ref="N13:N14" r:id="rId10" display="\\"/>
    <hyperlink ref="N34" r:id="rId11"/>
    <hyperlink ref="N35" r:id="rId12"/>
    <hyperlink ref="N36" r:id="rId13"/>
    <hyperlink ref="N37" r:id="rId14"/>
    <hyperlink ref="N12" r:id="rId15"/>
    <hyperlink ref="N38" r:id="rId16"/>
    <hyperlink ref="N21:N22" r:id="rId17" display="\\"/>
    <hyperlink ref="N14" r:id="rId18"/>
    <hyperlink ref="N24:N25" r:id="rId19" display="\\"/>
    <hyperlink ref="N26:N27" r:id="rId20" display="\\"/>
    <hyperlink ref="N17" r:id="rId21"/>
    <hyperlink ref="N41" r:id="rId22"/>
    <hyperlink ref="N18" r:id="rId23"/>
    <hyperlink ref="N31:N32" r:id="rId24" display="\\"/>
    <hyperlink ref="N20" r:id="rId25"/>
    <hyperlink ref="N21" r:id="rId26"/>
    <hyperlink ref="N22" r:id="rId27"/>
    <hyperlink ref="N23" r:id="rId28"/>
    <hyperlink ref="N37:N38" r:id="rId29" display="\\"/>
    <hyperlink ref="N25" r:id="rId30"/>
    <hyperlink ref="N40:N41" r:id="rId31" display="\\"/>
    <hyperlink ref="N27" r:id="rId32"/>
    <hyperlink ref="N28" r:id="rId33"/>
  </hyperlinks>
  <pageMargins left="0.7" right="0.7" top="0.78740157499999996" bottom="0.78740157499999996" header="0.3" footer="0.3"/>
  <pageSetup paperSize="9" orientation="portrait" horizontalDpi="4294967293" verticalDpi="0" r:id="rId34"/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XRD-ZnS(p)_Phasen_verwe</vt:lpstr>
      <vt:lpstr>XRD-ZnS(p)_SP_GPvergleich</vt:lpstr>
      <vt:lpstr>XRD-ZnS(p)_ZnS2_GPvergleich</vt:lpstr>
      <vt:lpstr>XRD-ZnS(p)_ZnSdis_GPvergleich</vt:lpstr>
      <vt:lpstr>XRD-ZnS(p_xIn)_SP_GPvergl</vt:lpstr>
      <vt:lpstr>XRD-ZnS(p_xIn)_ZnSdis_GPvergl</vt:lpstr>
      <vt:lpstr>XRD-ZnS(p)_c-SF-Gehalt</vt:lpstr>
      <vt:lpstr>XRD-ZnS(p)_c-SF-Gehalt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Geo-Admin</dc:creator>
  <cp:lastModifiedBy>Geo-Admin</cp:lastModifiedBy>
  <dcterms:created xsi:type="dcterms:W3CDTF">2017-09-15T12:18:50Z</dcterms:created>
  <dcterms:modified xsi:type="dcterms:W3CDTF">2023-05-31T21:54:52Z</dcterms:modified>
</cp:coreProperties>
</file>