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filterPrivacy="1" codeName="DieseArbeitsmappe"/>
  <xr:revisionPtr revIDLastSave="0" documentId="13_ncr:1_{EC6FC083-AC8B-4C74-B88D-92F826721625}" xr6:coauthVersionLast="36" xr6:coauthVersionMax="36" xr10:uidLastSave="{00000000-0000-0000-0000-000000000000}"/>
  <bookViews>
    <workbookView xWindow="0" yWindow="0" windowWidth="23040" windowHeight="9768" xr2:uid="{BF8A428F-97F8-494C-B469-DEEB9823B37B}"/>
  </bookViews>
  <sheets>
    <sheet name="Introduction" sheetId="20" r:id="rId1"/>
    <sheet name="Planning Layout" sheetId="17" r:id="rId2"/>
    <sheet name="Confirmed Layout" sheetId="18" r:id="rId3"/>
    <sheet name="Example Table" sheetId="6" state="hidden" r:id="rId4"/>
  </sheets>
  <externalReferences>
    <externalReference r:id="rId5"/>
  </externalReferences>
  <definedNames>
    <definedName name="_xlnm._FilterDatabase" localSheetId="1" hidden="1">'Planning Layout'!$B$9:$AF$9</definedName>
    <definedName name="_xlcn.WorksheetConnection_6.WindSpeedA1AD273221" hidden="1">'[1]7'!$A$1:$AD$26986</definedName>
    <definedName name="_xlcn.WorksheetConnection_6.WindSpeedA1AD355091" hidden="1">'[1]7'!$A$1:$AD$26986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Bereich 1" name="Bereich 1" connection="WorksheetConnection_6. Wind Speed!$A$1:$AD$35509"/>
          <x15:modelTable id="Bereich 2" name="Bereich 2" connection="WorksheetConnection_6. Wind Speed!$A$1:$AD$27322"/>
        </x15:modelTables>
      </x15:dataModel>
    </ext>
  </extLst>
</workbook>
</file>

<file path=xl/calcChain.xml><?xml version="1.0" encoding="utf-8"?>
<calcChain xmlns="http://schemas.openxmlformats.org/spreadsheetml/2006/main">
  <c r="Y10" i="18" l="1"/>
  <c r="Y12" i="18"/>
  <c r="Y13" i="18"/>
  <c r="Q45" i="18" l="1"/>
  <c r="U45" i="18" s="1"/>
  <c r="P45" i="18"/>
  <c r="T45" i="18" s="1"/>
  <c r="O45" i="18"/>
  <c r="S45" i="18" s="1"/>
  <c r="N45" i="18"/>
  <c r="R45" i="18" s="1"/>
  <c r="Y25" i="17"/>
  <c r="Y24" i="17"/>
  <c r="Y23" i="17"/>
  <c r="Y22" i="17"/>
  <c r="Y21" i="17"/>
  <c r="Y20" i="17"/>
  <c r="Y19" i="17"/>
  <c r="Y18" i="17"/>
  <c r="Y16" i="17"/>
  <c r="Y15" i="17"/>
  <c r="Y14" i="17"/>
  <c r="Y13" i="17"/>
  <c r="Y12" i="17"/>
  <c r="Y11" i="17"/>
  <c r="N25" i="17"/>
  <c r="N24" i="17"/>
  <c r="N23" i="17"/>
  <c r="N22" i="17"/>
  <c r="N21" i="17"/>
  <c r="N20" i="17"/>
  <c r="N19" i="17"/>
  <c r="N18" i="17"/>
  <c r="N16" i="17"/>
  <c r="N15" i="17"/>
  <c r="N14" i="17"/>
  <c r="N13" i="17"/>
  <c r="N12" i="17"/>
  <c r="N11" i="17"/>
  <c r="Y60" i="18"/>
  <c r="Y58" i="18"/>
  <c r="N61" i="18"/>
  <c r="N59" i="18"/>
  <c r="N56" i="18"/>
  <c r="Y22" i="18"/>
  <c r="Y21" i="18"/>
  <c r="Y20" i="18"/>
  <c r="Y19" i="18"/>
  <c r="Y18" i="18"/>
  <c r="Y16" i="18"/>
  <c r="Y15" i="18"/>
  <c r="Y14" i="18"/>
  <c r="Y43" i="18"/>
  <c r="Y42" i="18"/>
  <c r="Y41" i="18"/>
  <c r="Y38" i="18"/>
  <c r="Y36" i="18"/>
  <c r="Y33" i="18"/>
  <c r="N44" i="18"/>
  <c r="N39" i="18"/>
  <c r="N37" i="18"/>
  <c r="N35" i="18"/>
  <c r="N22" i="18"/>
  <c r="N21" i="18"/>
  <c r="N20" i="18"/>
  <c r="N19" i="18"/>
  <c r="N18" i="18"/>
  <c r="N16" i="18"/>
  <c r="N15" i="18"/>
  <c r="N14" i="18"/>
  <c r="N13" i="18"/>
  <c r="N12" i="18"/>
  <c r="N10" i="18"/>
  <c r="G61" i="18"/>
  <c r="P37" i="18"/>
  <c r="Q37" i="18"/>
  <c r="G44" i="18" l="1"/>
  <c r="G37" i="18"/>
  <c r="H68" i="18"/>
  <c r="H67" i="18"/>
  <c r="G66" i="18"/>
  <c r="G65" i="18"/>
  <c r="G64" i="18"/>
  <c r="G63" i="18"/>
  <c r="H62" i="18"/>
  <c r="H60" i="18"/>
  <c r="G59" i="18"/>
  <c r="H58" i="18"/>
  <c r="G57" i="18"/>
  <c r="G56" i="18"/>
  <c r="H43" i="18"/>
  <c r="H42" i="18"/>
  <c r="I42" i="18" s="1"/>
  <c r="H41" i="18"/>
  <c r="H40" i="18"/>
  <c r="G39" i="18"/>
  <c r="H38" i="18"/>
  <c r="H36" i="18"/>
  <c r="G35" i="18"/>
  <c r="H34" i="18"/>
  <c r="H33" i="18"/>
  <c r="G10" i="18"/>
  <c r="H10" i="18"/>
  <c r="G14" i="18"/>
  <c r="H14" i="18"/>
  <c r="G12" i="18"/>
  <c r="H12" i="18"/>
  <c r="G13" i="18"/>
  <c r="H13" i="18"/>
  <c r="H22" i="18"/>
  <c r="G22" i="18"/>
  <c r="H21" i="18"/>
  <c r="G21" i="18"/>
  <c r="H20" i="18"/>
  <c r="G20" i="18"/>
  <c r="H19" i="18"/>
  <c r="G19" i="18"/>
  <c r="H18" i="18"/>
  <c r="G18" i="18"/>
  <c r="H17" i="18"/>
  <c r="G17" i="18"/>
  <c r="H16" i="18"/>
  <c r="G16" i="18"/>
  <c r="H15" i="18"/>
  <c r="G15" i="18"/>
  <c r="H11" i="18"/>
  <c r="G11" i="18"/>
  <c r="I40" i="18" l="1"/>
  <c r="U37" i="18"/>
  <c r="I19" i="18"/>
  <c r="R37" i="18"/>
  <c r="T37" i="18"/>
  <c r="I44" i="18"/>
  <c r="I38" i="18"/>
  <c r="I37" i="18"/>
  <c r="I36" i="18"/>
  <c r="I34" i="18"/>
  <c r="I60" i="18"/>
  <c r="I61" i="18"/>
  <c r="I62" i="18"/>
  <c r="I63" i="18"/>
  <c r="I65" i="18"/>
  <c r="I66" i="18"/>
  <c r="I68" i="18"/>
  <c r="I58" i="18"/>
  <c r="I59" i="18"/>
  <c r="I57" i="18"/>
  <c r="I45" i="18"/>
  <c r="I56" i="18"/>
  <c r="I64" i="18"/>
  <c r="I67" i="18"/>
  <c r="I12" i="18"/>
  <c r="I35" i="18"/>
  <c r="I43" i="18"/>
  <c r="I17" i="18"/>
  <c r="I21" i="18"/>
  <c r="I33" i="18"/>
  <c r="I41" i="18"/>
  <c r="I39" i="18"/>
  <c r="I13" i="18"/>
  <c r="I22" i="18"/>
  <c r="I16" i="18"/>
  <c r="I20" i="18"/>
  <c r="I10" i="18"/>
  <c r="I14" i="18"/>
  <c r="I15" i="18"/>
  <c r="I18" i="18"/>
  <c r="I11" i="18"/>
  <c r="AB48" i="17"/>
  <c r="AA48" i="17"/>
  <c r="Y48" i="17"/>
  <c r="AB47" i="17"/>
  <c r="AA47" i="17"/>
  <c r="Y47" i="17"/>
  <c r="AB46" i="17"/>
  <c r="AA46" i="17"/>
  <c r="Y46" i="17"/>
  <c r="AB45" i="17"/>
  <c r="AA45" i="17"/>
  <c r="Y45" i="17"/>
  <c r="AB44" i="17"/>
  <c r="AA44" i="17"/>
  <c r="Y44" i="17"/>
  <c r="AB43" i="17"/>
  <c r="Z43" i="17"/>
  <c r="AB42" i="17"/>
  <c r="AA42" i="17"/>
  <c r="Y42" i="17"/>
  <c r="AB41" i="17"/>
  <c r="AA41" i="17"/>
  <c r="Y41" i="17"/>
  <c r="AB38" i="17"/>
  <c r="AA38" i="17"/>
  <c r="Y38" i="17"/>
  <c r="AB37" i="17"/>
  <c r="AA37" i="17"/>
  <c r="Y37" i="17"/>
  <c r="AB36" i="17"/>
  <c r="Z36" i="17"/>
  <c r="Q51" i="17"/>
  <c r="P51" i="17"/>
  <c r="O51" i="17"/>
  <c r="N51" i="17"/>
  <c r="Q50" i="17"/>
  <c r="P50" i="17"/>
  <c r="N50" i="17"/>
  <c r="Q49" i="17"/>
  <c r="P49" i="17"/>
  <c r="N49" i="17"/>
  <c r="Q40" i="17"/>
  <c r="P40" i="17"/>
  <c r="N40" i="17"/>
  <c r="Q39" i="17"/>
  <c r="P39" i="17"/>
  <c r="N39" i="17"/>
  <c r="AB25" i="17"/>
  <c r="AA25" i="17"/>
  <c r="Z25" i="17"/>
  <c r="AB24" i="17"/>
  <c r="AA24" i="17"/>
  <c r="AB23" i="17"/>
  <c r="AA23" i="17"/>
  <c r="AB22" i="17"/>
  <c r="AA22" i="17"/>
  <c r="AB21" i="17"/>
  <c r="AA21" i="17"/>
  <c r="AB20" i="17"/>
  <c r="AA20" i="17"/>
  <c r="AB19" i="17"/>
  <c r="AA19" i="17"/>
  <c r="AB18" i="17"/>
  <c r="AA18" i="17"/>
  <c r="AB17" i="17"/>
  <c r="Z17" i="17"/>
  <c r="AB16" i="17"/>
  <c r="AA16" i="17"/>
  <c r="AB15" i="17"/>
  <c r="AA15" i="17"/>
  <c r="AB14" i="17"/>
  <c r="AA14" i="17"/>
  <c r="AB13" i="17"/>
  <c r="AA13" i="17"/>
  <c r="AB12" i="17"/>
  <c r="AA12" i="17"/>
  <c r="AB11" i="17"/>
  <c r="AA11" i="17"/>
  <c r="AB10" i="17"/>
  <c r="Z10" i="17"/>
  <c r="Q25" i="17"/>
  <c r="P25" i="17"/>
  <c r="O25" i="17"/>
  <c r="Q24" i="17"/>
  <c r="P24" i="17"/>
  <c r="Q23" i="17"/>
  <c r="P23" i="17"/>
  <c r="Q22" i="17"/>
  <c r="P22" i="17"/>
  <c r="Q21" i="17"/>
  <c r="P21" i="17"/>
  <c r="Q20" i="17"/>
  <c r="P20" i="17"/>
  <c r="Q19" i="17"/>
  <c r="P19" i="17"/>
  <c r="Q18" i="17"/>
  <c r="P18" i="17"/>
  <c r="Q17" i="17"/>
  <c r="O17" i="17"/>
  <c r="Q16" i="17"/>
  <c r="P16" i="17"/>
  <c r="Q15" i="17"/>
  <c r="P15" i="17"/>
  <c r="Q14" i="17"/>
  <c r="P14" i="17"/>
  <c r="Q13" i="17"/>
  <c r="P13" i="17"/>
  <c r="Q12" i="17"/>
  <c r="P12" i="17"/>
  <c r="Q11" i="17"/>
  <c r="P11" i="17"/>
  <c r="Q10" i="17"/>
  <c r="O10" i="17"/>
  <c r="G74" i="17" l="1"/>
  <c r="G72" i="17"/>
  <c r="G71" i="17" l="1"/>
  <c r="G64" i="17"/>
  <c r="H66" i="17"/>
  <c r="H77" i="17"/>
  <c r="I72" i="17"/>
  <c r="H75" i="17"/>
  <c r="H76" i="17"/>
  <c r="G70" i="17"/>
  <c r="G73" i="17"/>
  <c r="I73" i="17" s="1"/>
  <c r="G63" i="17"/>
  <c r="G62" i="17"/>
  <c r="G69" i="17"/>
  <c r="G68" i="17"/>
  <c r="G67" i="17"/>
  <c r="H65" i="17"/>
  <c r="H46" i="17"/>
  <c r="H47" i="17"/>
  <c r="AE46" i="17" l="1"/>
  <c r="AC46" i="17"/>
  <c r="AF46" i="17"/>
  <c r="AE47" i="17"/>
  <c r="AF47" i="17"/>
  <c r="AC47" i="17"/>
  <c r="I75" i="17"/>
  <c r="I76" i="17"/>
  <c r="I70" i="17"/>
  <c r="I67" i="17"/>
  <c r="I64" i="17"/>
  <c r="I77" i="17"/>
  <c r="I71" i="17"/>
  <c r="I68" i="17"/>
  <c r="I65" i="17"/>
  <c r="I62" i="17"/>
  <c r="I66" i="17"/>
  <c r="I63" i="17"/>
  <c r="I69" i="17"/>
  <c r="I74" i="17"/>
  <c r="G50" i="17"/>
  <c r="H45" i="17"/>
  <c r="H37" i="17"/>
  <c r="G49" i="17"/>
  <c r="H48" i="17"/>
  <c r="H44" i="17"/>
  <c r="G51" i="17"/>
  <c r="H38" i="17"/>
  <c r="G40" i="17"/>
  <c r="H41" i="17"/>
  <c r="H42" i="17"/>
  <c r="H43" i="17"/>
  <c r="AD43" i="17" s="1"/>
  <c r="H36" i="17"/>
  <c r="G39" i="17"/>
  <c r="H12" i="17"/>
  <c r="G17" i="17"/>
  <c r="H17" i="17"/>
  <c r="G16" i="17"/>
  <c r="H16" i="17"/>
  <c r="G15" i="17"/>
  <c r="H15" i="17"/>
  <c r="G14" i="17"/>
  <c r="H14" i="17"/>
  <c r="G12" i="17"/>
  <c r="G25" i="17"/>
  <c r="H25" i="17"/>
  <c r="G18" i="17"/>
  <c r="H18" i="17"/>
  <c r="G20" i="17"/>
  <c r="H20" i="17"/>
  <c r="G22" i="17"/>
  <c r="H22" i="17"/>
  <c r="G21" i="17"/>
  <c r="H21" i="17"/>
  <c r="G23" i="17"/>
  <c r="H23" i="17"/>
  <c r="G11" i="17"/>
  <c r="H11" i="17"/>
  <c r="G19" i="17"/>
  <c r="H19" i="17"/>
  <c r="G24" i="17"/>
  <c r="H10" i="17"/>
  <c r="G10" i="17"/>
  <c r="H13" i="17"/>
  <c r="G13" i="17"/>
  <c r="AE38" i="17" l="1"/>
  <c r="AC38" i="17"/>
  <c r="AF38" i="17"/>
  <c r="AE20" i="17"/>
  <c r="AE93" i="17" s="1"/>
  <c r="AC20" i="17"/>
  <c r="AC93" i="17" s="1"/>
  <c r="AF20" i="17"/>
  <c r="AF93" i="17" s="1"/>
  <c r="R11" i="17"/>
  <c r="U11" i="17"/>
  <c r="T11" i="17"/>
  <c r="AC15" i="17"/>
  <c r="AE15" i="17"/>
  <c r="AF15" i="17"/>
  <c r="T39" i="17"/>
  <c r="U39" i="17"/>
  <c r="R39" i="17"/>
  <c r="AC44" i="17"/>
  <c r="AE44" i="17"/>
  <c r="AF44" i="17"/>
  <c r="R51" i="17"/>
  <c r="T51" i="17"/>
  <c r="S51" i="17"/>
  <c r="U51" i="17"/>
  <c r="R13" i="17"/>
  <c r="T13" i="17"/>
  <c r="U13" i="17"/>
  <c r="AC23" i="17"/>
  <c r="AF23" i="17"/>
  <c r="AE23" i="17"/>
  <c r="AC18" i="17"/>
  <c r="AF18" i="17"/>
  <c r="AE18" i="17"/>
  <c r="U15" i="17"/>
  <c r="R15" i="17"/>
  <c r="T15" i="17"/>
  <c r="AE36" i="17"/>
  <c r="AD36" i="17"/>
  <c r="AC36" i="17"/>
  <c r="AF36" i="17"/>
  <c r="AE48" i="17"/>
  <c r="AF48" i="17"/>
  <c r="AC48" i="17"/>
  <c r="R22" i="17"/>
  <c r="U22" i="17"/>
  <c r="T22" i="17"/>
  <c r="AC12" i="17"/>
  <c r="AF12" i="17"/>
  <c r="AE12" i="17"/>
  <c r="U10" i="17"/>
  <c r="S10" i="17"/>
  <c r="R18" i="17"/>
  <c r="U18" i="17"/>
  <c r="T18" i="17"/>
  <c r="AE16" i="17"/>
  <c r="AF16" i="17"/>
  <c r="AC16" i="17"/>
  <c r="AC43" i="17"/>
  <c r="AE43" i="17"/>
  <c r="AF43" i="17"/>
  <c r="T49" i="17"/>
  <c r="R49" i="17"/>
  <c r="U49" i="17"/>
  <c r="AF14" i="17"/>
  <c r="AE14" i="17"/>
  <c r="AC14" i="17"/>
  <c r="AC11" i="17"/>
  <c r="AF11" i="17"/>
  <c r="AE11" i="17"/>
  <c r="AC13" i="17"/>
  <c r="AF13" i="17"/>
  <c r="AE13" i="17"/>
  <c r="U23" i="17"/>
  <c r="T23" i="17"/>
  <c r="R23" i="17"/>
  <c r="AD10" i="17"/>
  <c r="AF10" i="17"/>
  <c r="AC21" i="17"/>
  <c r="AC94" i="17" s="1"/>
  <c r="AF21" i="17"/>
  <c r="AF94" i="17" s="1"/>
  <c r="AE21" i="17"/>
  <c r="AE94" i="17" s="1"/>
  <c r="AC25" i="17"/>
  <c r="AD25" i="17"/>
  <c r="AE25" i="17"/>
  <c r="AF25" i="17"/>
  <c r="U16" i="17"/>
  <c r="R16" i="17"/>
  <c r="T16" i="17"/>
  <c r="AF42" i="17"/>
  <c r="AF89" i="17" s="1"/>
  <c r="AE42" i="17"/>
  <c r="AC42" i="17"/>
  <c r="AC37" i="17"/>
  <c r="AE37" i="17"/>
  <c r="AF37" i="17"/>
  <c r="U19" i="17"/>
  <c r="T19" i="17"/>
  <c r="R19" i="17"/>
  <c r="T24" i="17"/>
  <c r="U24" i="17"/>
  <c r="R24" i="17"/>
  <c r="AD17" i="17"/>
  <c r="AD90" i="17" s="1"/>
  <c r="AF17" i="17"/>
  <c r="AC45" i="17"/>
  <c r="AF45" i="17"/>
  <c r="AE45" i="17"/>
  <c r="R14" i="17"/>
  <c r="U14" i="17"/>
  <c r="T14" i="17"/>
  <c r="U20" i="17"/>
  <c r="T20" i="17"/>
  <c r="R20" i="17"/>
  <c r="U21" i="17"/>
  <c r="T21" i="17"/>
  <c r="R21" i="17"/>
  <c r="U25" i="17"/>
  <c r="S25" i="17"/>
  <c r="R25" i="17"/>
  <c r="T25" i="17"/>
  <c r="AC41" i="17"/>
  <c r="AE41" i="17"/>
  <c r="AF41" i="17"/>
  <c r="AF88" i="17" s="1"/>
  <c r="AC19" i="17"/>
  <c r="AF19" i="17"/>
  <c r="AE19" i="17"/>
  <c r="AE22" i="17"/>
  <c r="AC22" i="17"/>
  <c r="AF22" i="17"/>
  <c r="T12" i="17"/>
  <c r="U12" i="17"/>
  <c r="R12" i="17"/>
  <c r="S17" i="17"/>
  <c r="U17" i="17"/>
  <c r="T40" i="17"/>
  <c r="U40" i="17"/>
  <c r="R40" i="17"/>
  <c r="T50" i="17"/>
  <c r="U50" i="17"/>
  <c r="R50" i="17"/>
  <c r="I20" i="17"/>
  <c r="I48" i="17"/>
  <c r="I13" i="17"/>
  <c r="I21" i="17"/>
  <c r="I36" i="17"/>
  <c r="I15" i="17"/>
  <c r="I10" i="17"/>
  <c r="I23" i="17"/>
  <c r="I18" i="17"/>
  <c r="I16" i="17"/>
  <c r="I39" i="17"/>
  <c r="I42" i="17"/>
  <c r="I41" i="17"/>
  <c r="I17" i="17"/>
  <c r="I19" i="17"/>
  <c r="I22" i="17"/>
  <c r="I14" i="17"/>
  <c r="I11" i="17"/>
  <c r="I44" i="17"/>
  <c r="I51" i="17"/>
  <c r="I49" i="17"/>
  <c r="I50" i="17"/>
  <c r="I43" i="17"/>
  <c r="I47" i="17"/>
  <c r="I40" i="17"/>
  <c r="I37" i="17"/>
  <c r="I38" i="17"/>
  <c r="I45" i="17"/>
  <c r="I46" i="17"/>
  <c r="I25" i="17"/>
  <c r="I12" i="17"/>
  <c r="H24" i="17"/>
  <c r="AC92" i="17" l="1"/>
  <c r="AE88" i="17"/>
  <c r="AE89" i="17"/>
  <c r="AE85" i="17"/>
  <c r="AE91" i="17"/>
  <c r="AF85" i="17"/>
  <c r="AF95" i="17"/>
  <c r="AC91" i="17"/>
  <c r="AF92" i="17"/>
  <c r="T97" i="17"/>
  <c r="T96" i="17"/>
  <c r="R87" i="17"/>
  <c r="U96" i="17"/>
  <c r="R86" i="17"/>
  <c r="R98" i="17"/>
  <c r="AD83" i="17"/>
  <c r="AE92" i="17"/>
  <c r="S98" i="17"/>
  <c r="U86" i="17"/>
  <c r="U87" i="17"/>
  <c r="T86" i="17"/>
  <c r="AE95" i="17"/>
  <c r="AF84" i="17"/>
  <c r="T87" i="17"/>
  <c r="R97" i="17"/>
  <c r="R96" i="17"/>
  <c r="AC84" i="17"/>
  <c r="U98" i="17"/>
  <c r="U97" i="17"/>
  <c r="AC89" i="17"/>
  <c r="AF91" i="17"/>
  <c r="AC88" i="17"/>
  <c r="AC95" i="17"/>
  <c r="T98" i="17"/>
  <c r="AF90" i="17"/>
  <c r="AF83" i="17"/>
  <c r="AE84" i="17"/>
  <c r="AF24" i="17"/>
  <c r="AC24" i="17"/>
  <c r="AE24" i="17"/>
  <c r="I24" i="17"/>
  <c r="Z40" i="18" l="1"/>
  <c r="Z34" i="18"/>
  <c r="O63" i="18" l="1"/>
  <c r="S63" i="18" s="1"/>
  <c r="Z68" i="18"/>
  <c r="AD68" i="18" s="1"/>
  <c r="O57" i="18"/>
  <c r="S57" i="18" s="1"/>
  <c r="AD40" i="18"/>
  <c r="AD34" i="18"/>
  <c r="O22" i="18"/>
  <c r="S22" i="18" s="1"/>
  <c r="O17" i="18"/>
  <c r="S17" i="18" s="1"/>
  <c r="O11" i="18"/>
  <c r="S11" i="18" s="1"/>
  <c r="Z17" i="18"/>
  <c r="AD17" i="18" s="1"/>
  <c r="Z11" i="18"/>
  <c r="AD11" i="18" s="1"/>
  <c r="Z22" i="18"/>
  <c r="AD22" i="18" s="1"/>
  <c r="S81" i="18" l="1"/>
  <c r="AD86" i="18"/>
  <c r="S86" i="18"/>
  <c r="AD75" i="18"/>
  <c r="S75" i="18"/>
  <c r="AD81" i="18"/>
  <c r="F8" i="6" l="1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7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7" i="6"/>
  <c r="AA43" i="18" l="1"/>
  <c r="N66" i="18"/>
  <c r="N65" i="18"/>
  <c r="N64" i="18"/>
  <c r="Y62" i="18"/>
  <c r="Y68" i="18"/>
  <c r="Y67" i="18"/>
  <c r="P59" i="18"/>
  <c r="AA36" i="18"/>
  <c r="Z77" i="17"/>
  <c r="AD77" i="17" s="1"/>
  <c r="AD98" i="17" s="1"/>
  <c r="O69" i="17"/>
  <c r="S69" i="17" s="1"/>
  <c r="S90" i="17" s="1"/>
  <c r="O62" i="17"/>
  <c r="S62" i="17" s="1"/>
  <c r="S83" i="17" s="1"/>
  <c r="Q62" i="17"/>
  <c r="U62" i="17" s="1"/>
  <c r="U83" i="17" s="1"/>
  <c r="P56" i="18" l="1"/>
  <c r="T56" i="18" s="1"/>
  <c r="P64" i="18"/>
  <c r="T64" i="18" s="1"/>
  <c r="AA62" i="18"/>
  <c r="AE62" i="18" s="1"/>
  <c r="P66" i="18"/>
  <c r="T66" i="18" s="1"/>
  <c r="AA60" i="18"/>
  <c r="AE60" i="18" s="1"/>
  <c r="P65" i="18"/>
  <c r="T65" i="18" s="1"/>
  <c r="AA68" i="18"/>
  <c r="AE68" i="18" s="1"/>
  <c r="AA67" i="18"/>
  <c r="AE67" i="18" s="1"/>
  <c r="P61" i="18"/>
  <c r="T61" i="18" s="1"/>
  <c r="AA58" i="18"/>
  <c r="AE58" i="18" s="1"/>
  <c r="P35" i="18"/>
  <c r="T35" i="18" s="1"/>
  <c r="AA41" i="18"/>
  <c r="AE41" i="18" s="1"/>
  <c r="AA33" i="18"/>
  <c r="AE33" i="18" s="1"/>
  <c r="P44" i="18"/>
  <c r="T44" i="18" s="1"/>
  <c r="P39" i="18"/>
  <c r="T39" i="18" s="1"/>
  <c r="Q39" i="18"/>
  <c r="U39" i="18" s="1"/>
  <c r="AB38" i="18"/>
  <c r="AA38" i="18"/>
  <c r="AE38" i="18" s="1"/>
  <c r="AA42" i="18"/>
  <c r="AE42" i="18" s="1"/>
  <c r="T59" i="18"/>
  <c r="AE43" i="18"/>
  <c r="AE36" i="18"/>
  <c r="P10" i="18"/>
  <c r="T10" i="18" s="1"/>
  <c r="AA10" i="18"/>
  <c r="AE10" i="18" s="1"/>
  <c r="AE74" i="18" s="1"/>
  <c r="AA14" i="18"/>
  <c r="AE14" i="18" s="1"/>
  <c r="P14" i="18"/>
  <c r="T14" i="18" s="1"/>
  <c r="AA18" i="18"/>
  <c r="AE18" i="18" s="1"/>
  <c r="P21" i="18"/>
  <c r="T21" i="18" s="1"/>
  <c r="P12" i="18"/>
  <c r="T12" i="18" s="1"/>
  <c r="P19" i="18"/>
  <c r="T19" i="18" s="1"/>
  <c r="T83" i="18" s="1"/>
  <c r="AA16" i="18"/>
  <c r="AE16" i="18" s="1"/>
  <c r="P20" i="18"/>
  <c r="T20" i="18" s="1"/>
  <c r="P18" i="18"/>
  <c r="T18" i="18" s="1"/>
  <c r="AA13" i="18"/>
  <c r="AE13" i="18" s="1"/>
  <c r="AA12" i="18"/>
  <c r="AE12" i="18" s="1"/>
  <c r="AA20" i="18"/>
  <c r="AE20" i="18" s="1"/>
  <c r="AA22" i="18"/>
  <c r="AE22" i="18" s="1"/>
  <c r="AB40" i="18"/>
  <c r="P22" i="18"/>
  <c r="T22" i="18" s="1"/>
  <c r="AA21" i="18"/>
  <c r="AE21" i="18" s="1"/>
  <c r="P15" i="18"/>
  <c r="T15" i="18" s="1"/>
  <c r="AA15" i="18"/>
  <c r="AE15" i="18" s="1"/>
  <c r="P16" i="18"/>
  <c r="T16" i="18" s="1"/>
  <c r="P13" i="18"/>
  <c r="T13" i="18" s="1"/>
  <c r="T77" i="18" s="1"/>
  <c r="AA19" i="18"/>
  <c r="AE19" i="18" s="1"/>
  <c r="AE80" i="18" l="1"/>
  <c r="AE82" i="18"/>
  <c r="AE83" i="18"/>
  <c r="T76" i="18"/>
  <c r="AE86" i="18"/>
  <c r="AE79" i="18"/>
  <c r="T85" i="18"/>
  <c r="T79" i="18"/>
  <c r="AE76" i="18"/>
  <c r="T84" i="18"/>
  <c r="T74" i="18"/>
  <c r="T80" i="18"/>
  <c r="AE84" i="18"/>
  <c r="AE85" i="18"/>
  <c r="AE77" i="18"/>
  <c r="T78" i="18"/>
  <c r="T86" i="18"/>
  <c r="T82" i="18"/>
  <c r="AE78" i="18"/>
  <c r="AB67" i="18"/>
  <c r="AF67" i="18" s="1"/>
  <c r="AB68" i="18"/>
  <c r="AF68" i="18" s="1"/>
  <c r="AC68" i="18"/>
  <c r="AC62" i="18"/>
  <c r="AB62" i="18"/>
  <c r="AF62" i="18" s="1"/>
  <c r="AB58" i="18"/>
  <c r="AF58" i="18" s="1"/>
  <c r="Q57" i="18"/>
  <c r="U57" i="18" s="1"/>
  <c r="AC58" i="18"/>
  <c r="AB60" i="18"/>
  <c r="AF60" i="18" s="1"/>
  <c r="R59" i="18"/>
  <c r="Q59" i="18"/>
  <c r="U59" i="18" s="1"/>
  <c r="Q56" i="18"/>
  <c r="U56" i="18" s="1"/>
  <c r="R66" i="18"/>
  <c r="R56" i="18"/>
  <c r="R64" i="18"/>
  <c r="Q63" i="18"/>
  <c r="U63" i="18" s="1"/>
  <c r="Q66" i="18"/>
  <c r="U66" i="18" s="1"/>
  <c r="Q64" i="18"/>
  <c r="U64" i="18" s="1"/>
  <c r="R61" i="18"/>
  <c r="R65" i="18"/>
  <c r="AC67" i="18"/>
  <c r="AC60" i="18"/>
  <c r="Q61" i="18"/>
  <c r="U61" i="18" s="1"/>
  <c r="Q65" i="18"/>
  <c r="U65" i="18" s="1"/>
  <c r="AC38" i="18"/>
  <c r="R39" i="18"/>
  <c r="AC41" i="18"/>
  <c r="AB41" i="18"/>
  <c r="AF41" i="18" s="1"/>
  <c r="AC36" i="18"/>
  <c r="AC43" i="18"/>
  <c r="AB36" i="18"/>
  <c r="AF36" i="18" s="1"/>
  <c r="AB43" i="18"/>
  <c r="AF43" i="18" s="1"/>
  <c r="AB33" i="18"/>
  <c r="AF33" i="18" s="1"/>
  <c r="AC33" i="18"/>
  <c r="Q44" i="18"/>
  <c r="U44" i="18" s="1"/>
  <c r="R44" i="18"/>
  <c r="AC42" i="18"/>
  <c r="AB34" i="18"/>
  <c r="AF34" i="18" s="1"/>
  <c r="R35" i="18"/>
  <c r="AB42" i="18"/>
  <c r="AF42" i="18" s="1"/>
  <c r="Q35" i="18"/>
  <c r="U35" i="18" s="1"/>
  <c r="Q12" i="18"/>
  <c r="U12" i="18" s="1"/>
  <c r="AF40" i="18"/>
  <c r="AF38" i="18"/>
  <c r="R15" i="18"/>
  <c r="R19" i="18"/>
  <c r="AB18" i="18"/>
  <c r="AF18" i="18" s="1"/>
  <c r="R16" i="18"/>
  <c r="AC20" i="18"/>
  <c r="R13" i="18"/>
  <c r="R77" i="18" s="1"/>
  <c r="AB10" i="18"/>
  <c r="AF10" i="18" s="1"/>
  <c r="AC10" i="18"/>
  <c r="R20" i="18"/>
  <c r="R84" i="18" s="1"/>
  <c r="R10" i="18"/>
  <c r="R74" i="18" s="1"/>
  <c r="Q10" i="18"/>
  <c r="U10" i="18" s="1"/>
  <c r="AC18" i="18"/>
  <c r="Q16" i="18"/>
  <c r="U16" i="18" s="1"/>
  <c r="U80" i="18" s="1"/>
  <c r="Q15" i="18"/>
  <c r="U15" i="18" s="1"/>
  <c r="AB11" i="18"/>
  <c r="AF11" i="18" s="1"/>
  <c r="Q20" i="18"/>
  <c r="U20" i="18" s="1"/>
  <c r="U84" i="18" s="1"/>
  <c r="AC22" i="18"/>
  <c r="AB13" i="18"/>
  <c r="AF13" i="18" s="1"/>
  <c r="AC13" i="18"/>
  <c r="AC77" i="18" s="1"/>
  <c r="Q18" i="18"/>
  <c r="U18" i="18" s="1"/>
  <c r="AC14" i="18"/>
  <c r="AC78" i="18" s="1"/>
  <c r="R22" i="18"/>
  <c r="Q22" i="18"/>
  <c r="U22" i="18" s="1"/>
  <c r="U86" i="18" s="1"/>
  <c r="AB14" i="18"/>
  <c r="AF14" i="18" s="1"/>
  <c r="AF78" i="18" s="1"/>
  <c r="Q14" i="18"/>
  <c r="U14" i="18" s="1"/>
  <c r="U78" i="18" s="1"/>
  <c r="R14" i="18"/>
  <c r="R12" i="18"/>
  <c r="R76" i="18" s="1"/>
  <c r="AB17" i="18"/>
  <c r="AF17" i="18" s="1"/>
  <c r="R18" i="18"/>
  <c r="Q11" i="18"/>
  <c r="U11" i="18" s="1"/>
  <c r="AB15" i="18"/>
  <c r="AF15" i="18" s="1"/>
  <c r="R21" i="18"/>
  <c r="R85" i="18" s="1"/>
  <c r="AB22" i="18"/>
  <c r="AF22" i="18" s="1"/>
  <c r="AC15" i="18"/>
  <c r="AB19" i="18"/>
  <c r="AF19" i="18" s="1"/>
  <c r="AB21" i="18"/>
  <c r="AF21" i="18" s="1"/>
  <c r="AB16" i="18"/>
  <c r="AF16" i="18" s="1"/>
  <c r="AF80" i="18" s="1"/>
  <c r="Q13" i="18"/>
  <c r="U13" i="18" s="1"/>
  <c r="Q19" i="18"/>
  <c r="U19" i="18" s="1"/>
  <c r="AB20" i="18"/>
  <c r="AF20" i="18" s="1"/>
  <c r="AC19" i="18"/>
  <c r="AC83" i="18" s="1"/>
  <c r="AC21" i="18"/>
  <c r="AC85" i="18" s="1"/>
  <c r="Q17" i="18"/>
  <c r="U17" i="18" s="1"/>
  <c r="Q21" i="18"/>
  <c r="U21" i="18" s="1"/>
  <c r="AC16" i="18"/>
  <c r="AC12" i="18"/>
  <c r="AB12" i="18"/>
  <c r="AF12" i="18" s="1"/>
  <c r="P71" i="17"/>
  <c r="T71" i="17" s="1"/>
  <c r="T92" i="17" s="1"/>
  <c r="AA76" i="17"/>
  <c r="AE76" i="17" s="1"/>
  <c r="AE97" i="17" s="1"/>
  <c r="P74" i="17"/>
  <c r="T74" i="17" s="1"/>
  <c r="T95" i="17" s="1"/>
  <c r="P70" i="17"/>
  <c r="T70" i="17" s="1"/>
  <c r="T91" i="17" s="1"/>
  <c r="P64" i="17"/>
  <c r="T64" i="17" s="1"/>
  <c r="T85" i="17" s="1"/>
  <c r="P68" i="17"/>
  <c r="T68" i="17" s="1"/>
  <c r="T89" i="17" s="1"/>
  <c r="P67" i="17"/>
  <c r="T67" i="17" s="1"/>
  <c r="T88" i="17" s="1"/>
  <c r="AA75" i="17"/>
  <c r="AE75" i="17" s="1"/>
  <c r="AE96" i="17" s="1"/>
  <c r="P73" i="17"/>
  <c r="T73" i="17" s="1"/>
  <c r="T94" i="17" s="1"/>
  <c r="P63" i="17"/>
  <c r="T63" i="17" s="1"/>
  <c r="T84" i="17" s="1"/>
  <c r="P72" i="17"/>
  <c r="T72" i="17" s="1"/>
  <c r="T93" i="17" s="1"/>
  <c r="AA65" i="17"/>
  <c r="AE65" i="17" s="1"/>
  <c r="AE86" i="17" s="1"/>
  <c r="AA77" i="17"/>
  <c r="AE77" i="17" s="1"/>
  <c r="AE98" i="17" s="1"/>
  <c r="AA66" i="17"/>
  <c r="AE66" i="17" s="1"/>
  <c r="AE87" i="17" s="1"/>
  <c r="U83" i="18" l="1"/>
  <c r="AF75" i="18"/>
  <c r="AF76" i="18"/>
  <c r="AC76" i="18"/>
  <c r="AC84" i="18"/>
  <c r="AF74" i="18"/>
  <c r="U75" i="18"/>
  <c r="U79" i="18"/>
  <c r="AF85" i="18"/>
  <c r="AC79" i="18"/>
  <c r="U82" i="18"/>
  <c r="R82" i="18"/>
  <c r="R80" i="18"/>
  <c r="AF83" i="18"/>
  <c r="AF77" i="18"/>
  <c r="U81" i="18"/>
  <c r="AF86" i="18"/>
  <c r="AF84" i="18"/>
  <c r="AC74" i="18"/>
  <c r="U85" i="18"/>
  <c r="AF81" i="18"/>
  <c r="AC82" i="18"/>
  <c r="AF79" i="18"/>
  <c r="U74" i="18"/>
  <c r="AF82" i="18"/>
  <c r="R78" i="18"/>
  <c r="R83" i="18"/>
  <c r="AC86" i="18"/>
  <c r="R79" i="18"/>
  <c r="U77" i="18"/>
  <c r="R86" i="18"/>
  <c r="U76" i="18"/>
  <c r="AC80" i="18"/>
  <c r="N70" i="17" l="1"/>
  <c r="R70" i="17" s="1"/>
  <c r="Q70" i="17"/>
  <c r="U70" i="17" s="1"/>
  <c r="U91" i="17" s="1"/>
  <c r="Y66" i="17"/>
  <c r="AC66" i="17" s="1"/>
  <c r="AB66" i="17"/>
  <c r="AF66" i="17" s="1"/>
  <c r="AF87" i="17" s="1"/>
  <c r="N64" i="17"/>
  <c r="R64" i="17" s="1"/>
  <c r="Q64" i="17"/>
  <c r="U64" i="17" s="1"/>
  <c r="U85" i="17" s="1"/>
  <c r="N72" i="17"/>
  <c r="R72" i="17" s="1"/>
  <c r="Q72" i="17"/>
  <c r="U72" i="17" s="1"/>
  <c r="U93" i="17" s="1"/>
  <c r="Y75" i="17"/>
  <c r="AC75" i="17" s="1"/>
  <c r="AB75" i="17"/>
  <c r="AF75" i="17" s="1"/>
  <c r="AF96" i="17" s="1"/>
  <c r="N68" i="17"/>
  <c r="R68" i="17" s="1"/>
  <c r="Q68" i="17"/>
  <c r="U68" i="17" s="1"/>
  <c r="U89" i="17" s="1"/>
  <c r="Y77" i="17"/>
  <c r="AC77" i="17" s="1"/>
  <c r="AB77" i="17"/>
  <c r="AF77" i="17" s="1"/>
  <c r="AF98" i="17" s="1"/>
  <c r="N73" i="17"/>
  <c r="R73" i="17" s="1"/>
  <c r="Q73" i="17"/>
  <c r="U73" i="17" s="1"/>
  <c r="U94" i="17" s="1"/>
  <c r="Q69" i="17"/>
  <c r="U69" i="17" s="1"/>
  <c r="U90" i="17" s="1"/>
  <c r="Y65" i="17"/>
  <c r="AC65" i="17" s="1"/>
  <c r="AB65" i="17"/>
  <c r="AF65" i="17" s="1"/>
  <c r="AF86" i="17" s="1"/>
  <c r="N74" i="17"/>
  <c r="R74" i="17" s="1"/>
  <c r="Q74" i="17"/>
  <c r="U74" i="17" s="1"/>
  <c r="U95" i="17" s="1"/>
  <c r="N63" i="17"/>
  <c r="R63" i="17" s="1"/>
  <c r="R84" i="17" s="1"/>
  <c r="Q63" i="17"/>
  <c r="U63" i="17" s="1"/>
  <c r="U84" i="17" s="1"/>
  <c r="N71" i="17"/>
  <c r="R71" i="17" s="1"/>
  <c r="Q71" i="17"/>
  <c r="U71" i="17" s="1"/>
  <c r="U92" i="17" s="1"/>
  <c r="Y76" i="17"/>
  <c r="AC76" i="17" s="1"/>
  <c r="AB76" i="17"/>
  <c r="AF76" i="17" s="1"/>
  <c r="AF97" i="17" s="1"/>
  <c r="N67" i="17"/>
  <c r="R67" i="17" s="1"/>
  <c r="Q67" i="17"/>
  <c r="U67" i="17" s="1"/>
  <c r="U88" i="17" s="1"/>
  <c r="AC85" i="17"/>
  <c r="R92" i="17" l="1"/>
  <c r="AC98" i="17"/>
  <c r="R85" i="17"/>
  <c r="R94" i="17"/>
  <c r="R88" i="17"/>
  <c r="R95" i="17"/>
  <c r="R93" i="17"/>
  <c r="R89" i="17"/>
  <c r="AC87" i="17"/>
  <c r="AC97" i="17"/>
  <c r="AC86" i="17"/>
  <c r="AC96" i="17"/>
  <c r="R91" i="1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6794F42-9E9F-448E-A599-159D7336C197}" keepAlive="1" name="ThisWorkbookDataModel" description="Datenmodel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03ECC8C-4B06-4A72-8663-9A6EB7D4405D}" name="WorksheetConnection_6. Wind Speed!$A$1:$AD$27322" type="102" refreshedVersion="6" minRefreshableVersion="5">
    <extLst>
      <ext xmlns:x15="http://schemas.microsoft.com/office/spreadsheetml/2010/11/main" uri="{DE250136-89BD-433C-8126-D09CA5730AF9}">
        <x15:connection id="Bereich 2" autoDelete="1">
          <x15:rangePr sourceName="_xlcn.WorksheetConnection_6.WindSpeedA1AD273221"/>
        </x15:connection>
      </ext>
    </extLst>
  </connection>
  <connection id="3" xr16:uid="{148A0CFA-D64E-492F-9570-E5795C988A1B}" name="WorksheetConnection_6. Wind Speed!$A$1:$AD$35509" type="102" refreshedVersion="6" minRefreshableVersion="5">
    <extLst>
      <ext xmlns:x15="http://schemas.microsoft.com/office/spreadsheetml/2010/11/main" uri="{DE250136-89BD-433C-8126-D09CA5730AF9}">
        <x15:connection id="Bereich 1" autoDelete="1">
          <x15:rangePr sourceName="_xlcn.WorksheetConnection_6.WindSpeedA1AD355091"/>
        </x15:connection>
      </ext>
    </extLst>
  </connection>
</connections>
</file>

<file path=xl/sharedStrings.xml><?xml version="1.0" encoding="utf-8"?>
<sst xmlns="http://schemas.openxmlformats.org/spreadsheetml/2006/main" count="712" uniqueCount="91">
  <si>
    <t>Value</t>
  </si>
  <si>
    <t>Unit</t>
  </si>
  <si>
    <t>mm</t>
  </si>
  <si>
    <t>a</t>
  </si>
  <si>
    <t>mm/a</t>
  </si>
  <si>
    <t>%</t>
  </si>
  <si>
    <t>Nm</t>
  </si>
  <si>
    <t>-</t>
  </si>
  <si>
    <t>kg</t>
  </si>
  <si>
    <t>m</t>
  </si>
  <si>
    <t>m/s</t>
  </si>
  <si>
    <t>OM</t>
  </si>
  <si>
    <r>
      <t>Fictional Factor (</t>
    </r>
    <r>
      <rPr>
        <i/>
        <sz val="11"/>
        <color theme="1"/>
        <rFont val="Calibri"/>
        <family val="2"/>
        <scheme val="minor"/>
      </rPr>
      <t>FF</t>
    </r>
    <r>
      <rPr>
        <sz val="11"/>
        <color theme="1"/>
        <rFont val="Calibri"/>
        <family val="2"/>
        <scheme val="minor"/>
      </rPr>
      <t>)</t>
    </r>
  </si>
  <si>
    <t>F</t>
  </si>
  <si>
    <t>Output</t>
  </si>
  <si>
    <t>Variable</t>
  </si>
  <si>
    <t>Charge Mass</t>
  </si>
  <si>
    <t>P</t>
  </si>
  <si>
    <t>C</t>
  </si>
  <si>
    <t>E</t>
  </si>
  <si>
    <t>Risk Factor</t>
  </si>
  <si>
    <t>Input</t>
  </si>
  <si>
    <t>Overall</t>
  </si>
  <si>
    <t>Deviation in Input</t>
  </si>
  <si>
    <t>Base Case</t>
  </si>
  <si>
    <t>All Outputs</t>
  </si>
  <si>
    <t>Low Risk</t>
  </si>
  <si>
    <t>Decrease</t>
  </si>
  <si>
    <t>Increase</t>
  </si>
  <si>
    <t>High Risk</t>
  </si>
  <si>
    <t>Deviation in Output (Decrease)</t>
  </si>
  <si>
    <t>Output Decrease</t>
  </si>
  <si>
    <t>Output Increase</t>
  </si>
  <si>
    <t>Deviation in Output (Increase)</t>
  </si>
  <si>
    <t>RE</t>
  </si>
  <si>
    <t>FP</t>
  </si>
  <si>
    <t>D</t>
  </si>
  <si>
    <t>SAR</t>
  </si>
  <si>
    <t>R</t>
  </si>
  <si>
    <t>Rate of Corrosion - Buried</t>
  </si>
  <si>
    <t>Rate of Corrosion - Unburied</t>
  </si>
  <si>
    <t>Condition of Casing</t>
  </si>
  <si>
    <t>CC</t>
  </si>
  <si>
    <t>Fuse Corrosion State</t>
  </si>
  <si>
    <t>FC</t>
  </si>
  <si>
    <t>Burial State</t>
  </si>
  <si>
    <t>B</t>
  </si>
  <si>
    <t>Original Casing Thickness</t>
  </si>
  <si>
    <t>Relative Effectiveness</t>
  </si>
  <si>
    <t>Sediment Accumulation Rate</t>
  </si>
  <si>
    <t>Significant Wave Height</t>
  </si>
  <si>
    <t>Time Sunk</t>
  </si>
  <si>
    <t>UXO Longest Dimension</t>
  </si>
  <si>
    <t>UXO Mass</t>
  </si>
  <si>
    <t>UXO Shortest Dimension</t>
  </si>
  <si>
    <t>Visual Range Under Water</t>
  </si>
  <si>
    <t>Water Depth</t>
  </si>
  <si>
    <t>Current Velocity</t>
  </si>
  <si>
    <t>Fuse Properties</t>
  </si>
  <si>
    <t>Impact Sensitivity Base Value</t>
  </si>
  <si>
    <t>Sensitivity Coefficient (Decrease)</t>
  </si>
  <si>
    <t>Sensitivity Coefficient (Increase)</t>
  </si>
  <si>
    <r>
      <t>m</t>
    </r>
    <r>
      <rPr>
        <i/>
        <vertAlign val="subscript"/>
        <sz val="11"/>
        <color theme="1"/>
        <rFont val="Calibri"/>
        <family val="2"/>
        <scheme val="minor"/>
      </rPr>
      <t>c</t>
    </r>
  </si>
  <si>
    <r>
      <t>v</t>
    </r>
    <r>
      <rPr>
        <i/>
        <vertAlign val="subscript"/>
        <sz val="11"/>
        <color theme="1"/>
        <rFont val="Calibri"/>
        <family val="2"/>
        <scheme val="minor"/>
      </rPr>
      <t>c</t>
    </r>
  </si>
  <si>
    <r>
      <t>I</t>
    </r>
    <r>
      <rPr>
        <i/>
        <vertAlign val="subscript"/>
        <sz val="11"/>
        <rFont val="Calibri"/>
        <family val="2"/>
        <scheme val="minor"/>
      </rPr>
      <t>b</t>
    </r>
  </si>
  <si>
    <r>
      <t>R</t>
    </r>
    <r>
      <rPr>
        <i/>
        <vertAlign val="subscript"/>
        <sz val="11"/>
        <rFont val="Calibri"/>
        <family val="2"/>
        <scheme val="minor"/>
      </rPr>
      <t>b</t>
    </r>
  </si>
  <si>
    <r>
      <t>R</t>
    </r>
    <r>
      <rPr>
        <i/>
        <vertAlign val="subscript"/>
        <sz val="11"/>
        <rFont val="Calibri"/>
        <family val="2"/>
        <scheme val="minor"/>
      </rPr>
      <t>u</t>
    </r>
  </si>
  <si>
    <r>
      <t>H</t>
    </r>
    <r>
      <rPr>
        <i/>
        <vertAlign val="subscript"/>
        <sz val="11"/>
        <rFont val="Calibri"/>
        <family val="2"/>
        <scheme val="minor"/>
      </rPr>
      <t>1/3</t>
    </r>
  </si>
  <si>
    <r>
      <t>t</t>
    </r>
    <r>
      <rPr>
        <i/>
        <vertAlign val="subscript"/>
        <sz val="11"/>
        <rFont val="Calibri"/>
        <family val="2"/>
        <scheme val="minor"/>
      </rPr>
      <t>s</t>
    </r>
  </si>
  <si>
    <r>
      <t>l</t>
    </r>
    <r>
      <rPr>
        <i/>
        <vertAlign val="subscript"/>
        <sz val="11"/>
        <rFont val="Calibri"/>
        <family val="2"/>
        <scheme val="minor"/>
      </rPr>
      <t>l</t>
    </r>
  </si>
  <si>
    <r>
      <t>m</t>
    </r>
    <r>
      <rPr>
        <i/>
        <vertAlign val="subscript"/>
        <sz val="11"/>
        <rFont val="Calibri"/>
        <family val="2"/>
        <scheme val="minor"/>
      </rPr>
      <t>u</t>
    </r>
  </si>
  <si>
    <r>
      <t>l</t>
    </r>
    <r>
      <rPr>
        <i/>
        <vertAlign val="subscript"/>
        <sz val="11"/>
        <rFont val="Calibri"/>
        <family val="2"/>
        <scheme val="minor"/>
      </rPr>
      <t>s</t>
    </r>
  </si>
  <si>
    <r>
      <t>CT</t>
    </r>
    <r>
      <rPr>
        <i/>
        <vertAlign val="subscript"/>
        <sz val="11"/>
        <rFont val="Calibri"/>
        <family val="2"/>
        <scheme val="minor"/>
      </rPr>
      <t>o</t>
    </r>
  </si>
  <si>
    <r>
      <t>I</t>
    </r>
    <r>
      <rPr>
        <i/>
        <vertAlign val="subscript"/>
        <sz val="11"/>
        <color theme="1"/>
        <rFont val="Calibri"/>
        <family val="2"/>
        <scheme val="minor"/>
      </rPr>
      <t>b</t>
    </r>
  </si>
  <si>
    <r>
      <t>H</t>
    </r>
    <r>
      <rPr>
        <i/>
        <vertAlign val="subscript"/>
        <sz val="11"/>
        <color theme="1"/>
        <rFont val="Calibri"/>
        <family val="2"/>
        <scheme val="minor"/>
      </rPr>
      <t>1/3</t>
    </r>
  </si>
  <si>
    <r>
      <t>l</t>
    </r>
    <r>
      <rPr>
        <i/>
        <vertAlign val="subscript"/>
        <sz val="11"/>
        <color theme="1"/>
        <rFont val="Calibri"/>
        <family val="2"/>
        <scheme val="minor"/>
      </rPr>
      <t>l</t>
    </r>
  </si>
  <si>
    <r>
      <t>m</t>
    </r>
    <r>
      <rPr>
        <i/>
        <vertAlign val="subscript"/>
        <sz val="11"/>
        <color theme="1"/>
        <rFont val="Calibri"/>
        <family val="2"/>
        <scheme val="minor"/>
      </rPr>
      <t>u</t>
    </r>
  </si>
  <si>
    <t>Bibliographic information of RUMMs:</t>
  </si>
  <si>
    <t>Bibliographic information of the dissertation:</t>
  </si>
  <si>
    <t>Contact information:</t>
  </si>
  <si>
    <r>
      <t xml:space="preserve">Torsten Frey
GEOMAR Helmholtz Centre for Ocean Research Kiel (GEOMAR)
DeepSea Monitoring Group (DSM)
Wischhofstraße 1-3, 24148 Kiel
</t>
    </r>
    <r>
      <rPr>
        <u/>
        <sz val="11"/>
        <color theme="1"/>
        <rFont val="Calibri"/>
        <family val="2"/>
        <scheme val="minor"/>
      </rPr>
      <t>E-Mail:</t>
    </r>
    <r>
      <rPr>
        <sz val="11"/>
        <color theme="1"/>
        <rFont val="Calibri"/>
        <family val="2"/>
        <scheme val="minor"/>
      </rPr>
      <t xml:space="preserve"> tfrey@geomar.de
</t>
    </r>
    <r>
      <rPr>
        <u/>
        <sz val="11"/>
        <color theme="1"/>
        <rFont val="Calibri"/>
        <family val="2"/>
        <scheme val="minor"/>
      </rPr>
      <t>Phone:</t>
    </r>
    <r>
      <rPr>
        <sz val="11"/>
        <color theme="1"/>
        <rFont val="Calibri"/>
        <family val="2"/>
        <scheme val="minor"/>
      </rPr>
      <t xml:space="preserve"> +49 431 600 2599</t>
    </r>
  </si>
  <si>
    <t>Introduction</t>
  </si>
  <si>
    <t>Base Case Model Output Most Likely Scenario</t>
  </si>
  <si>
    <t>Base Case Model Output Low-Risk Scenario</t>
  </si>
  <si>
    <t>Base Case Model Output High-Risk Scenario</t>
  </si>
  <si>
    <t>Model Sensitivity Over All Scenarios</t>
  </si>
  <si>
    <t>Bibliographic information of the dataset:</t>
  </si>
  <si>
    <r>
      <t xml:space="preserve">This file contains supplementary data to the doctoral thesis </t>
    </r>
    <r>
      <rPr>
        <i/>
        <sz val="11"/>
        <color theme="1"/>
        <rFont val="Calibri"/>
        <family val="2"/>
        <scheme val="minor"/>
      </rPr>
      <t>A New Risk Assessment Model for Unexploded underwater Military Munitions</t>
    </r>
    <r>
      <rPr>
        <sz val="11"/>
        <color theme="1"/>
        <rFont val="Calibri"/>
        <family val="2"/>
        <scheme val="minor"/>
      </rPr>
      <t xml:space="preserve"> (see bibliographic information below) and is therefore not self-explanatory. For detailed information, the interested party is referred to section 6.1 and Appendix 9 of the dissertation. The data were produced with the aim of assessing the model </t>
    </r>
    <r>
      <rPr>
        <i/>
        <u/>
        <sz val="11"/>
        <color theme="1"/>
        <rFont val="Calibri"/>
        <family val="2"/>
        <scheme val="minor"/>
      </rPr>
      <t>R</t>
    </r>
    <r>
      <rPr>
        <i/>
        <sz val="11"/>
        <color theme="1"/>
        <rFont val="Calibri"/>
        <family val="2"/>
        <scheme val="minor"/>
      </rPr>
      <t xml:space="preserve">isk assessment model for </t>
    </r>
    <r>
      <rPr>
        <i/>
        <u/>
        <sz val="11"/>
        <color theme="1"/>
        <rFont val="Calibri"/>
        <family val="2"/>
        <scheme val="minor"/>
      </rPr>
      <t>U</t>
    </r>
    <r>
      <rPr>
        <i/>
        <sz val="11"/>
        <color theme="1"/>
        <rFont val="Calibri"/>
        <family val="2"/>
        <scheme val="minor"/>
      </rPr>
      <t xml:space="preserve">nexploded underwater </t>
    </r>
    <r>
      <rPr>
        <i/>
        <u/>
        <sz val="11"/>
        <color theme="1"/>
        <rFont val="Calibri"/>
        <family val="2"/>
        <scheme val="minor"/>
      </rPr>
      <t>M</t>
    </r>
    <r>
      <rPr>
        <i/>
        <sz val="11"/>
        <color theme="1"/>
        <rFont val="Calibri"/>
        <family val="2"/>
        <scheme val="minor"/>
      </rPr>
      <t xml:space="preserve">ilitary </t>
    </r>
    <r>
      <rPr>
        <i/>
        <u/>
        <sz val="11"/>
        <color theme="1"/>
        <rFont val="Calibri"/>
        <family val="2"/>
        <scheme val="minor"/>
      </rPr>
      <t>M</t>
    </r>
    <r>
      <rPr>
        <i/>
        <sz val="11"/>
        <color theme="1"/>
        <rFont val="Calibri"/>
        <family val="2"/>
        <scheme val="minor"/>
      </rPr>
      <t>unition</t>
    </r>
    <r>
      <rPr>
        <i/>
        <u/>
        <sz val="11"/>
        <color theme="1"/>
        <rFont val="Calibri"/>
        <family val="2"/>
        <scheme val="minor"/>
      </rPr>
      <t>s</t>
    </r>
    <r>
      <rPr>
        <i/>
        <sz val="11"/>
        <color theme="1"/>
        <rFont val="Calibri"/>
        <family val="2"/>
        <scheme val="minor"/>
      </rPr>
      <t xml:space="preserve"> (RUMMs)</t>
    </r>
    <r>
      <rPr>
        <sz val="11"/>
        <color theme="1"/>
        <rFont val="Calibri"/>
        <family val="2"/>
        <scheme val="minor"/>
      </rPr>
      <t xml:space="preserve"> (see bibliographic information below).</t>
    </r>
  </si>
  <si>
    <r>
      <t xml:space="preserve">Frey, Torsten. </t>
    </r>
    <r>
      <rPr>
        <i/>
        <sz val="11"/>
        <color theme="1"/>
        <rFont val="Calibri"/>
        <family val="2"/>
        <scheme val="minor"/>
      </rPr>
      <t>A New Risk Assessment Model for Unexploded underwater Military Munitions: Sensitivity Analysis</t>
    </r>
    <r>
      <rPr>
        <sz val="11"/>
        <color theme="1"/>
        <rFont val="Calibri"/>
        <family val="2"/>
        <scheme val="minor"/>
      </rPr>
      <t xml:space="preserve">. Leipzig University. Leipzig. 2025. DOI: </t>
    </r>
    <r>
      <rPr>
        <sz val="11"/>
        <color theme="0" tint="-0.34998626667073579"/>
        <rFont val="Calibri"/>
        <family val="2"/>
        <scheme val="minor"/>
      </rPr>
      <t>10.25532/OPARA-716</t>
    </r>
    <r>
      <rPr>
        <sz val="11"/>
        <color theme="1"/>
        <rFont val="Calibri"/>
        <family val="2"/>
        <scheme val="minor"/>
      </rPr>
      <t>.</t>
    </r>
  </si>
  <si>
    <r>
      <t xml:space="preserve">Frey, Torsten. </t>
    </r>
    <r>
      <rPr>
        <i/>
        <sz val="11"/>
        <color theme="1"/>
        <rFont val="Calibri"/>
        <family val="2"/>
        <scheme val="minor"/>
      </rPr>
      <t>A New Risk Assessment Model for Unexploded underwater Military Munitions</t>
    </r>
    <r>
      <rPr>
        <sz val="11"/>
        <color theme="1"/>
        <rFont val="Calibri"/>
        <family val="2"/>
        <scheme val="minor"/>
      </rPr>
      <t xml:space="preserve">. Dissertation. Leipzig University. Leipzig. 2025. DOI: </t>
    </r>
    <r>
      <rPr>
        <sz val="11"/>
        <color theme="0" tint="-0.34998626667073579"/>
        <rFont val="Calibri"/>
        <family val="2"/>
        <scheme val="minor"/>
      </rPr>
      <t>10.5281/zenodo.14620239</t>
    </r>
    <r>
      <rPr>
        <sz val="11"/>
        <color theme="1"/>
        <rFont val="Calibri"/>
        <family val="2"/>
        <scheme val="minor"/>
      </rPr>
      <t>.</t>
    </r>
  </si>
  <si>
    <r>
      <t xml:space="preserve">Frey, Torsten. </t>
    </r>
    <r>
      <rPr>
        <i/>
        <sz val="11"/>
        <color theme="1"/>
        <rFont val="Calibri"/>
        <family val="2"/>
        <scheme val="minor"/>
      </rPr>
      <t>Risk assessment model for Unexploded underwater Military Munitions (RUMMs)</t>
    </r>
    <r>
      <rPr>
        <sz val="11"/>
        <color theme="1"/>
        <rFont val="Calibri"/>
        <family val="2"/>
        <scheme val="minor"/>
      </rPr>
      <t xml:space="preserve">. v1.01. GEOMAR Helmholtz Centre for Ocean Research Kiel (GEOMAR). Kiel. 2024. DOI: </t>
    </r>
    <r>
      <rPr>
        <sz val="11"/>
        <color theme="0" tint="-0.34998626667073579"/>
        <rFont val="Calibri"/>
        <family val="2"/>
        <scheme val="minor"/>
      </rPr>
      <t>10.3289/SW_1_2024</t>
    </r>
    <r>
      <rPr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</si>
</sst>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vertAlign val="subscript"/>
      <sz val="11"/>
      <name val="Calibri"/>
      <family val="2"/>
      <scheme val="minor"/>
    </font>
    <font>
      <b/>
      <i/>
      <sz val="20"/>
      <color rgb="FF135DA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8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1" fillId="0" borderId="1" xfId="0" applyFont="1" applyBorder="1" applyAlignment="1">
      <alignment horizontal="right"/>
    </xf>
    <xf numFmtId="0" fontId="1" fillId="0" borderId="0" xfId="0" applyFont="1"/>
    <xf numFmtId="164" fontId="0" fillId="0" borderId="0" xfId="0" applyNumberFormat="1"/>
    <xf numFmtId="0" fontId="0" fillId="0" borderId="1" xfId="0" applyFill="1" applyBorder="1"/>
    <xf numFmtId="164" fontId="0" fillId="0" borderId="1" xfId="0" applyNumberFormat="1" applyFill="1" applyBorder="1"/>
    <xf numFmtId="0" fontId="3" fillId="0" borderId="1" xfId="0" applyFon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" xfId="0" applyFill="1" applyBorder="1"/>
    <xf numFmtId="0" fontId="0" fillId="0" borderId="5" xfId="0" applyFill="1" applyBorder="1"/>
    <xf numFmtId="0" fontId="0" fillId="0" borderId="16" xfId="0" applyFill="1" applyBorder="1"/>
    <xf numFmtId="0" fontId="0" fillId="0" borderId="23" xfId="0" applyFill="1" applyBorder="1"/>
    <xf numFmtId="0" fontId="0" fillId="0" borderId="11" xfId="0" applyFill="1" applyBorder="1"/>
    <xf numFmtId="0" fontId="0" fillId="0" borderId="12" xfId="0" applyFill="1" applyBorder="1"/>
    <xf numFmtId="2" fontId="0" fillId="0" borderId="1" xfId="0" applyNumberFormat="1" applyFill="1" applyBorder="1"/>
    <xf numFmtId="2" fontId="0" fillId="0" borderId="12" xfId="0" applyNumberFormat="1" applyFill="1" applyBorder="1"/>
    <xf numFmtId="164" fontId="0" fillId="0" borderId="12" xfId="0" applyNumberFormat="1" applyFill="1" applyBorder="1"/>
    <xf numFmtId="2" fontId="0" fillId="0" borderId="3" xfId="0" applyNumberFormat="1" applyBorder="1"/>
    <xf numFmtId="2" fontId="0" fillId="0" borderId="1" xfId="0" applyNumberFormat="1" applyBorder="1"/>
    <xf numFmtId="10" fontId="0" fillId="0" borderId="4" xfId="1" applyNumberFormat="1" applyFont="1" applyBorder="1"/>
    <xf numFmtId="10" fontId="0" fillId="0" borderId="10" xfId="1" applyNumberFormat="1" applyFont="1" applyBorder="1"/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10" fontId="0" fillId="0" borderId="17" xfId="1" applyNumberFormat="1" applyFont="1" applyBorder="1"/>
    <xf numFmtId="0" fontId="1" fillId="0" borderId="1" xfId="0" applyFont="1" applyBorder="1"/>
    <xf numFmtId="0" fontId="0" fillId="2" borderId="1" xfId="0" applyFill="1" applyBorder="1" applyAlignment="1">
      <alignment horizontal="right"/>
    </xf>
    <xf numFmtId="2" fontId="0" fillId="0" borderId="3" xfId="0" applyNumberFormat="1" applyFill="1" applyBorder="1"/>
    <xf numFmtId="10" fontId="0" fillId="0" borderId="4" xfId="1" applyNumberFormat="1" applyFont="1" applyFill="1" applyBorder="1"/>
    <xf numFmtId="10" fontId="0" fillId="0" borderId="10" xfId="1" applyNumberFormat="1" applyFont="1" applyFill="1" applyBorder="1"/>
    <xf numFmtId="2" fontId="0" fillId="0" borderId="19" xfId="0" applyNumberFormat="1" applyFill="1" applyBorder="1"/>
    <xf numFmtId="2" fontId="0" fillId="0" borderId="4" xfId="0" applyNumberFormat="1" applyFill="1" applyBorder="1"/>
    <xf numFmtId="0" fontId="0" fillId="0" borderId="12" xfId="0" quotePrefix="1" applyFill="1" applyBorder="1"/>
    <xf numFmtId="1" fontId="0" fillId="0" borderId="1" xfId="0" applyNumberFormat="1" applyFill="1" applyBorder="1"/>
    <xf numFmtId="0" fontId="6" fillId="0" borderId="0" xfId="0" applyFont="1"/>
    <xf numFmtId="0" fontId="0" fillId="2" borderId="18" xfId="0" applyFill="1" applyBorder="1"/>
    <xf numFmtId="2" fontId="0" fillId="0" borderId="2" xfId="0" applyNumberFormat="1" applyFill="1" applyBorder="1"/>
    <xf numFmtId="10" fontId="0" fillId="0" borderId="6" xfId="0" applyNumberFormat="1" applyFill="1" applyBorder="1"/>
    <xf numFmtId="10" fontId="0" fillId="0" borderId="17" xfId="0" applyNumberFormat="1" applyFill="1" applyBorder="1"/>
    <xf numFmtId="10" fontId="0" fillId="0" borderId="2" xfId="0" applyNumberFormat="1" applyFill="1" applyBorder="1"/>
    <xf numFmtId="2" fontId="0" fillId="0" borderId="0" xfId="0" applyNumberFormat="1"/>
    <xf numFmtId="2" fontId="0" fillId="0" borderId="7" xfId="1" applyNumberFormat="1" applyFont="1" applyBorder="1"/>
    <xf numFmtId="2" fontId="0" fillId="0" borderId="8" xfId="1" applyNumberFormat="1" applyFont="1" applyBorder="1"/>
    <xf numFmtId="2" fontId="0" fillId="0" borderId="27" xfId="1" applyNumberFormat="1" applyFont="1" applyBorder="1"/>
    <xf numFmtId="2" fontId="0" fillId="0" borderId="29" xfId="1" applyNumberFormat="1" applyFont="1" applyBorder="1"/>
    <xf numFmtId="10" fontId="0" fillId="0" borderId="16" xfId="1" applyNumberFormat="1" applyFont="1" applyBorder="1"/>
    <xf numFmtId="10" fontId="0" fillId="0" borderId="23" xfId="1" applyNumberFormat="1" applyFont="1" applyBorder="1"/>
    <xf numFmtId="0" fontId="0" fillId="0" borderId="13" xfId="0" applyFill="1" applyBorder="1"/>
    <xf numFmtId="164" fontId="0" fillId="0" borderId="14" xfId="0" applyNumberFormat="1" applyFill="1" applyBorder="1"/>
    <xf numFmtId="10" fontId="0" fillId="0" borderId="30" xfId="0" applyNumberFormat="1" applyFill="1" applyBorder="1"/>
    <xf numFmtId="2" fontId="0" fillId="0" borderId="21" xfId="0" applyNumberFormat="1" applyFill="1" applyBorder="1"/>
    <xf numFmtId="2" fontId="0" fillId="0" borderId="14" xfId="0" applyNumberFormat="1" applyFill="1" applyBorder="1"/>
    <xf numFmtId="10" fontId="0" fillId="0" borderId="31" xfId="1" applyNumberFormat="1" applyFont="1" applyFill="1" applyBorder="1"/>
    <xf numFmtId="10" fontId="0" fillId="0" borderId="32" xfId="1" applyNumberFormat="1" applyFont="1" applyBorder="1"/>
    <xf numFmtId="10" fontId="0" fillId="0" borderId="31" xfId="1" applyNumberFormat="1" applyFont="1" applyBorder="1"/>
    <xf numFmtId="10" fontId="0" fillId="0" borderId="30" xfId="1" applyNumberFormat="1" applyFont="1" applyBorder="1"/>
    <xf numFmtId="164" fontId="0" fillId="0" borderId="0" xfId="0" applyNumberFormat="1" applyFill="1" applyBorder="1"/>
    <xf numFmtId="10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2" fontId="0" fillId="0" borderId="0" xfId="0" applyNumberFormat="1" applyFill="1" applyBorder="1"/>
    <xf numFmtId="10" fontId="0" fillId="0" borderId="0" xfId="1" applyNumberFormat="1" applyFont="1" applyFill="1" applyBorder="1"/>
    <xf numFmtId="10" fontId="0" fillId="0" borderId="0" xfId="1" applyNumberFormat="1" applyFont="1" applyBorder="1"/>
    <xf numFmtId="2" fontId="0" fillId="0" borderId="0" xfId="1" applyNumberFormat="1" applyFont="1" applyBorder="1"/>
    <xf numFmtId="2" fontId="0" fillId="0" borderId="0" xfId="0" applyNumberFormat="1" applyBorder="1"/>
    <xf numFmtId="0" fontId="0" fillId="0" borderId="0" xfId="0" applyFill="1" applyBorder="1" applyAlignment="1">
      <alignment horizontal="right"/>
    </xf>
    <xf numFmtId="2" fontId="0" fillId="0" borderId="17" xfId="0" applyNumberFormat="1" applyFill="1" applyBorder="1"/>
    <xf numFmtId="2" fontId="0" fillId="0" borderId="18" xfId="0" applyNumberFormat="1" applyFill="1" applyBorder="1"/>
    <xf numFmtId="10" fontId="0" fillId="0" borderId="5" xfId="1" applyNumberFormat="1" applyFont="1" applyBorder="1"/>
    <xf numFmtId="10" fontId="0" fillId="0" borderId="9" xfId="1" applyNumberFormat="1" applyFont="1" applyFill="1" applyBorder="1"/>
    <xf numFmtId="10" fontId="0" fillId="0" borderId="9" xfId="1" applyNumberFormat="1" applyFont="1" applyBorder="1"/>
    <xf numFmtId="10" fontId="0" fillId="0" borderId="36" xfId="1" applyNumberFormat="1" applyFont="1" applyFill="1" applyBorder="1"/>
    <xf numFmtId="10" fontId="0" fillId="0" borderId="36" xfId="1" applyNumberFormat="1" applyFont="1" applyBorder="1"/>
    <xf numFmtId="0" fontId="1" fillId="3" borderId="21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0" fillId="4" borderId="15" xfId="0" applyFont="1" applyFill="1" applyBorder="1" applyAlignment="1">
      <alignment horizontal="center"/>
    </xf>
    <xf numFmtId="0" fontId="0" fillId="2" borderId="26" xfId="0" applyFill="1" applyBorder="1"/>
    <xf numFmtId="10" fontId="0" fillId="0" borderId="7" xfId="0" applyNumberFormat="1" applyFill="1" applyBorder="1"/>
    <xf numFmtId="10" fontId="0" fillId="0" borderId="27" xfId="0" applyNumberFormat="1" applyFill="1" applyBorder="1"/>
    <xf numFmtId="10" fontId="0" fillId="0" borderId="34" xfId="0" applyNumberFormat="1" applyFill="1" applyBorder="1"/>
    <xf numFmtId="164" fontId="0" fillId="0" borderId="15" xfId="0" applyNumberFormat="1" applyFill="1" applyBorder="1"/>
    <xf numFmtId="10" fontId="0" fillId="0" borderId="22" xfId="0" applyNumberFormat="1" applyFill="1" applyBorder="1"/>
    <xf numFmtId="10" fontId="0" fillId="0" borderId="28" xfId="0" applyNumberFormat="1" applyFill="1" applyBorder="1"/>
    <xf numFmtId="10" fontId="0" fillId="0" borderId="33" xfId="0" applyNumberFormat="1" applyFill="1" applyBorder="1"/>
    <xf numFmtId="0" fontId="1" fillId="3" borderId="24" xfId="0" applyFont="1" applyFill="1" applyBorder="1" applyAlignment="1">
      <alignment horizontal="center"/>
    </xf>
    <xf numFmtId="0" fontId="0" fillId="3" borderId="25" xfId="0" applyFont="1" applyFill="1" applyBorder="1" applyAlignment="1">
      <alignment horizontal="center"/>
    </xf>
    <xf numFmtId="2" fontId="0" fillId="0" borderId="1" xfId="1" applyNumberFormat="1" applyFont="1" applyBorder="1"/>
    <xf numFmtId="2" fontId="0" fillId="0" borderId="11" xfId="0" applyNumberFormat="1" applyBorder="1"/>
    <xf numFmtId="2" fontId="0" fillId="0" borderId="12" xfId="0" applyNumberFormat="1" applyBorder="1"/>
    <xf numFmtId="2" fontId="0" fillId="0" borderId="16" xfId="1" applyNumberFormat="1" applyFont="1" applyBorder="1"/>
    <xf numFmtId="2" fontId="0" fillId="0" borderId="23" xfId="1" applyNumberFormat="1" applyFont="1" applyBorder="1"/>
    <xf numFmtId="2" fontId="0" fillId="0" borderId="12" xfId="1" applyNumberFormat="1" applyFont="1" applyBorder="1"/>
    <xf numFmtId="2" fontId="0" fillId="0" borderId="14" xfId="1" applyNumberFormat="1" applyFont="1" applyBorder="1"/>
    <xf numFmtId="2" fontId="0" fillId="0" borderId="15" xfId="1" applyNumberFormat="1" applyFont="1" applyBorder="1"/>
    <xf numFmtId="10" fontId="0" fillId="0" borderId="18" xfId="0" applyNumberFormat="1" applyFill="1" applyBorder="1"/>
    <xf numFmtId="2" fontId="0" fillId="0" borderId="20" xfId="0" applyNumberFormat="1" applyFill="1" applyBorder="1"/>
    <xf numFmtId="2" fontId="0" fillId="0" borderId="16" xfId="0" applyNumberFormat="1" applyFill="1" applyBorder="1"/>
    <xf numFmtId="2" fontId="0" fillId="0" borderId="6" xfId="0" applyNumberFormat="1" applyFill="1" applyBorder="1"/>
    <xf numFmtId="2" fontId="0" fillId="0" borderId="2" xfId="0" applyNumberFormat="1" applyBorder="1"/>
    <xf numFmtId="10" fontId="0" fillId="0" borderId="5" xfId="1" applyNumberFormat="1" applyFont="1" applyFill="1" applyBorder="1"/>
    <xf numFmtId="10" fontId="0" fillId="0" borderId="16" xfId="1" applyNumberFormat="1" applyFont="1" applyFill="1" applyBorder="1"/>
    <xf numFmtId="164" fontId="0" fillId="0" borderId="16" xfId="0" applyNumberFormat="1" applyFill="1" applyBorder="1"/>
    <xf numFmtId="164" fontId="0" fillId="0" borderId="23" xfId="0" applyNumberFormat="1" applyFill="1" applyBorder="1"/>
    <xf numFmtId="164" fontId="0" fillId="0" borderId="16" xfId="0" applyNumberFormat="1" applyFill="1" applyBorder="1" applyAlignment="1">
      <alignment horizontal="right"/>
    </xf>
    <xf numFmtId="1" fontId="0" fillId="0" borderId="4" xfId="0" applyNumberFormat="1" applyFill="1" applyBorder="1"/>
    <xf numFmtId="164" fontId="0" fillId="0" borderId="14" xfId="0" quotePrefix="1" applyNumberFormat="1" applyFill="1" applyBorder="1" applyAlignment="1">
      <alignment horizontal="right"/>
    </xf>
    <xf numFmtId="10" fontId="0" fillId="0" borderId="6" xfId="0" applyNumberFormat="1" applyFill="1" applyBorder="1" applyAlignment="1">
      <alignment horizontal="right"/>
    </xf>
    <xf numFmtId="0" fontId="0" fillId="0" borderId="10" xfId="0" quotePrefix="1" applyFill="1" applyBorder="1"/>
    <xf numFmtId="2" fontId="0" fillId="0" borderId="15" xfId="0" applyNumberFormat="1" applyFill="1" applyBorder="1"/>
    <xf numFmtId="10" fontId="0" fillId="0" borderId="6" xfId="1" applyNumberFormat="1" applyFont="1" applyBorder="1"/>
    <xf numFmtId="10" fontId="0" fillId="0" borderId="17" xfId="1" applyNumberFormat="1" applyFont="1" applyFill="1" applyBorder="1"/>
    <xf numFmtId="164" fontId="0" fillId="0" borderId="1" xfId="0" applyNumberFormat="1" applyFill="1" applyBorder="1" applyAlignment="1">
      <alignment horizontal="right"/>
    </xf>
    <xf numFmtId="2" fontId="0" fillId="0" borderId="10" xfId="0" applyNumberFormat="1" applyFill="1" applyBorder="1"/>
    <xf numFmtId="10" fontId="0" fillId="0" borderId="2" xfId="0" applyNumberFormat="1" applyFill="1" applyBorder="1" applyAlignment="1">
      <alignment horizontal="right"/>
    </xf>
    <xf numFmtId="10" fontId="0" fillId="0" borderId="32" xfId="1" applyNumberFormat="1" applyFont="1" applyFill="1" applyBorder="1"/>
    <xf numFmtId="2" fontId="0" fillId="0" borderId="34" xfId="1" applyNumberFormat="1" applyFont="1" applyFill="1" applyBorder="1"/>
    <xf numFmtId="2" fontId="0" fillId="0" borderId="35" xfId="1" applyNumberFormat="1" applyFont="1" applyFill="1" applyBorder="1"/>
    <xf numFmtId="2" fontId="0" fillId="0" borderId="1" xfId="1" applyNumberFormat="1" applyFont="1" applyFill="1" applyBorder="1"/>
    <xf numFmtId="2" fontId="0" fillId="0" borderId="12" xfId="1" applyNumberFormat="1" applyFont="1" applyFill="1" applyBorder="1"/>
    <xf numFmtId="0" fontId="0" fillId="0" borderId="14" xfId="0" applyBorder="1"/>
    <xf numFmtId="0" fontId="0" fillId="0" borderId="15" xfId="0" applyBorder="1"/>
    <xf numFmtId="1" fontId="0" fillId="0" borderId="10" xfId="0" applyNumberFormat="1" applyFill="1" applyBorder="1"/>
    <xf numFmtId="1" fontId="0" fillId="0" borderId="12" xfId="0" applyNumberFormat="1" applyFill="1" applyBorder="1"/>
    <xf numFmtId="0" fontId="1" fillId="4" borderId="24" xfId="0" applyFont="1" applyFill="1" applyBorder="1" applyAlignment="1">
      <alignment horizontal="center"/>
    </xf>
    <xf numFmtId="0" fontId="0" fillId="4" borderId="25" xfId="0" applyFont="1" applyFill="1" applyBorder="1" applyAlignment="1">
      <alignment horizontal="center"/>
    </xf>
    <xf numFmtId="2" fontId="0" fillId="0" borderId="5" xfId="0" applyNumberFormat="1" applyFill="1" applyBorder="1"/>
    <xf numFmtId="2" fontId="0" fillId="0" borderId="23" xfId="0" applyNumberFormat="1" applyFill="1" applyBorder="1"/>
    <xf numFmtId="2" fontId="0" fillId="0" borderId="11" xfId="0" applyNumberFormat="1" applyFill="1" applyBorder="1"/>
    <xf numFmtId="10" fontId="0" fillId="0" borderId="20" xfId="1" applyNumberFormat="1" applyFont="1" applyFill="1" applyBorder="1"/>
    <xf numFmtId="10" fontId="0" fillId="0" borderId="19" xfId="1" applyNumberFormat="1" applyFont="1" applyFill="1" applyBorder="1"/>
    <xf numFmtId="10" fontId="0" fillId="0" borderId="19" xfId="1" applyNumberFormat="1" applyFont="1" applyBorder="1"/>
    <xf numFmtId="10" fontId="0" fillId="0" borderId="39" xfId="1" applyNumberFormat="1" applyFont="1" applyFill="1" applyBorder="1"/>
    <xf numFmtId="0" fontId="1" fillId="4" borderId="38" xfId="0" applyFont="1" applyFill="1" applyBorder="1" applyAlignment="1">
      <alignment horizontal="center"/>
    </xf>
    <xf numFmtId="0" fontId="1" fillId="4" borderId="37" xfId="0" applyFont="1" applyFill="1" applyBorder="1" applyAlignment="1">
      <alignment horizontal="center"/>
    </xf>
    <xf numFmtId="164" fontId="3" fillId="0" borderId="1" xfId="0" applyNumberFormat="1" applyFont="1" applyFill="1" applyBorder="1"/>
    <xf numFmtId="10" fontId="0" fillId="0" borderId="30" xfId="1" applyNumberFormat="1" applyFont="1" applyFill="1" applyBorder="1"/>
    <xf numFmtId="2" fontId="0" fillId="0" borderId="13" xfId="0" applyNumberFormat="1" applyFill="1" applyBorder="1"/>
    <xf numFmtId="2" fontId="3" fillId="0" borderId="1" xfId="0" applyNumberFormat="1" applyFont="1" applyFill="1" applyBorder="1"/>
    <xf numFmtId="164" fontId="3" fillId="0" borderId="1" xfId="0" quotePrefix="1" applyNumberFormat="1" applyFont="1" applyFill="1" applyBorder="1" applyAlignment="1">
      <alignment horizontal="right"/>
    </xf>
    <xf numFmtId="1" fontId="3" fillId="0" borderId="1" xfId="0" applyNumberFormat="1" applyFont="1" applyFill="1" applyBorder="1"/>
    <xf numFmtId="164" fontId="3" fillId="0" borderId="1" xfId="0" applyNumberFormat="1" applyFont="1" applyFill="1" applyBorder="1" applyAlignment="1">
      <alignment horizontal="right"/>
    </xf>
    <xf numFmtId="2" fontId="0" fillId="0" borderId="14" xfId="1" applyNumberFormat="1" applyFont="1" applyFill="1" applyBorder="1"/>
    <xf numFmtId="2" fontId="0" fillId="0" borderId="15" xfId="1" applyNumberFormat="1" applyFont="1" applyFill="1" applyBorder="1"/>
    <xf numFmtId="0" fontId="0" fillId="0" borderId="21" xfId="0" applyBorder="1"/>
    <xf numFmtId="0" fontId="1" fillId="3" borderId="38" xfId="0" applyFont="1" applyFill="1" applyBorder="1" applyAlignment="1">
      <alignment horizontal="center"/>
    </xf>
    <xf numFmtId="0" fontId="1" fillId="0" borderId="20" xfId="0" applyFont="1" applyFill="1" applyBorder="1"/>
    <xf numFmtId="0" fontId="1" fillId="0" borderId="19" xfId="0" applyFont="1" applyFill="1" applyBorder="1"/>
    <xf numFmtId="0" fontId="1" fillId="0" borderId="3" xfId="0" applyFont="1" applyFill="1" applyBorder="1"/>
    <xf numFmtId="0" fontId="1" fillId="0" borderId="1" xfId="0" applyFont="1" applyFill="1" applyBorder="1"/>
    <xf numFmtId="0" fontId="1" fillId="0" borderId="21" xfId="0" applyFont="1" applyFill="1" applyBorder="1"/>
    <xf numFmtId="0" fontId="5" fillId="0" borderId="1" xfId="0" applyFont="1" applyFill="1" applyBorder="1"/>
    <xf numFmtId="0" fontId="5" fillId="0" borderId="3" xfId="0" applyFont="1" applyFill="1" applyBorder="1"/>
    <xf numFmtId="164" fontId="3" fillId="0" borderId="14" xfId="0" applyNumberFormat="1" applyFont="1" applyFill="1" applyBorder="1"/>
    <xf numFmtId="0" fontId="0" fillId="5" borderId="0" xfId="0" applyFill="1" applyAlignment="1">
      <alignment vertical="top"/>
    </xf>
    <xf numFmtId="0" fontId="0" fillId="5" borderId="0" xfId="0" applyFill="1"/>
    <xf numFmtId="0" fontId="9" fillId="5" borderId="0" xfId="0" applyFont="1" applyFill="1" applyAlignment="1">
      <alignment horizontal="left" vertical="top"/>
    </xf>
    <xf numFmtId="0" fontId="0" fillId="5" borderId="0" xfId="0" applyFill="1" applyAlignment="1">
      <alignment horizontal="left" vertical="top" wrapText="1"/>
    </xf>
    <xf numFmtId="0" fontId="8" fillId="5" borderId="0" xfId="0" applyFont="1" applyFill="1" applyAlignment="1">
      <alignment horizontal="center" vertical="top"/>
    </xf>
    <xf numFmtId="0" fontId="0" fillId="5" borderId="0" xfId="0" applyFill="1" applyAlignment="1">
      <alignment horizontal="left" vertical="top"/>
    </xf>
    <xf numFmtId="0" fontId="0" fillId="2" borderId="22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EADBF5"/>
      <color rgb="FFE4D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powerPivotData" Target="model/item.data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7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895A282-7C4E-433D-B926-F9019BD109D7}">
  <we:reference id="wa104381504" version="1.0.0.0" store="de-DE" storeType="OMEX"/>
  <we:alternateReferences>
    <we:reference id="wa104381504" version="1.0.0.0" store="WA104381504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F84C0-756D-4707-B883-E0689D13CF6F}">
  <dimension ref="A1:D33"/>
  <sheetViews>
    <sheetView tabSelected="1" workbookViewId="0">
      <selection activeCell="B6" sqref="B6"/>
    </sheetView>
  </sheetViews>
  <sheetFormatPr baseColWidth="10" defaultColWidth="0" defaultRowHeight="14.4" zeroHeight="1" x14ac:dyDescent="0.3"/>
  <cols>
    <col min="1" max="1" width="11.5546875" style="165" customWidth="1"/>
    <col min="2" max="2" width="167.6640625" style="164" customWidth="1"/>
    <col min="3" max="3" width="11.5546875" style="165" customWidth="1"/>
    <col min="4" max="4" width="0" hidden="1" customWidth="1"/>
    <col min="5" max="16384" width="11.5546875" hidden="1"/>
  </cols>
  <sheetData>
    <row r="1" spans="2:2" x14ac:dyDescent="0.3"/>
    <row r="2" spans="2:2" ht="25.8" x14ac:dyDescent="0.3">
      <c r="B2" s="168" t="s">
        <v>81</v>
      </c>
    </row>
    <row r="3" spans="2:2" x14ac:dyDescent="0.3"/>
    <row r="4" spans="2:2" s="165" customFormat="1" ht="44.4" customHeight="1" x14ac:dyDescent="0.3">
      <c r="B4" s="167" t="s">
        <v>87</v>
      </c>
    </row>
    <row r="5" spans="2:2" s="165" customFormat="1" x14ac:dyDescent="0.3">
      <c r="B5" s="164"/>
    </row>
    <row r="6" spans="2:2" s="165" customFormat="1" x14ac:dyDescent="0.3">
      <c r="B6" s="166" t="s">
        <v>86</v>
      </c>
    </row>
    <row r="7" spans="2:2" s="165" customFormat="1" x14ac:dyDescent="0.3">
      <c r="B7" s="169" t="s">
        <v>88</v>
      </c>
    </row>
    <row r="8" spans="2:2" s="165" customFormat="1" x14ac:dyDescent="0.3">
      <c r="B8" s="164"/>
    </row>
    <row r="9" spans="2:2" s="165" customFormat="1" x14ac:dyDescent="0.3">
      <c r="B9" s="166" t="s">
        <v>78</v>
      </c>
    </row>
    <row r="10" spans="2:2" s="165" customFormat="1" x14ac:dyDescent="0.3">
      <c r="B10" s="169" t="s">
        <v>89</v>
      </c>
    </row>
    <row r="11" spans="2:2" s="165" customFormat="1" x14ac:dyDescent="0.3">
      <c r="B11" s="164"/>
    </row>
    <row r="12" spans="2:2" s="165" customFormat="1" x14ac:dyDescent="0.3">
      <c r="B12" s="166" t="s">
        <v>77</v>
      </c>
    </row>
    <row r="13" spans="2:2" s="165" customFormat="1" x14ac:dyDescent="0.3">
      <c r="B13" s="169" t="s">
        <v>90</v>
      </c>
    </row>
    <row r="14" spans="2:2" s="165" customFormat="1" x14ac:dyDescent="0.3">
      <c r="B14" s="164"/>
    </row>
    <row r="15" spans="2:2" s="165" customFormat="1" x14ac:dyDescent="0.3">
      <c r="B15" s="166" t="s">
        <v>79</v>
      </c>
    </row>
    <row r="16" spans="2:2" s="165" customFormat="1" ht="85.8" customHeight="1" x14ac:dyDescent="0.3">
      <c r="B16" s="167" t="s">
        <v>80</v>
      </c>
    </row>
    <row r="17" spans="2:2" s="165" customFormat="1" x14ac:dyDescent="0.3">
      <c r="B17" s="164"/>
    </row>
    <row r="18" spans="2:2" hidden="1" x14ac:dyDescent="0.3"/>
    <row r="19" spans="2:2" hidden="1" x14ac:dyDescent="0.3"/>
    <row r="20" spans="2:2" hidden="1" x14ac:dyDescent="0.3"/>
    <row r="21" spans="2:2" hidden="1" x14ac:dyDescent="0.3"/>
    <row r="22" spans="2:2" hidden="1" x14ac:dyDescent="0.3"/>
    <row r="23" spans="2:2" hidden="1" x14ac:dyDescent="0.3"/>
    <row r="24" spans="2:2" hidden="1" x14ac:dyDescent="0.3"/>
    <row r="25" spans="2:2" hidden="1" x14ac:dyDescent="0.3"/>
    <row r="26" spans="2:2" hidden="1" x14ac:dyDescent="0.3"/>
    <row r="27" spans="2:2" hidden="1" x14ac:dyDescent="0.3"/>
    <row r="28" spans="2:2" hidden="1" x14ac:dyDescent="0.3"/>
    <row r="29" spans="2:2" hidden="1" x14ac:dyDescent="0.3"/>
    <row r="30" spans="2:2" hidden="1" x14ac:dyDescent="0.3"/>
    <row r="31" spans="2:2" hidden="1" x14ac:dyDescent="0.3"/>
    <row r="32" spans="2:2" hidden="1" x14ac:dyDescent="0.3"/>
    <row r="33" hidden="1" x14ac:dyDescent="0.3"/>
  </sheetData>
  <sheetProtection sheet="1" objects="1" scenarios="1" selectLockedCells="1" selectUnlockedCells="1"/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63FBA-5A4D-482F-A9E8-77C73E1C3B05}">
  <sheetPr codeName="Tabelle1"/>
  <dimension ref="A1:BZ179"/>
  <sheetViews>
    <sheetView zoomScale="70" zoomScaleNormal="70" workbookViewId="0">
      <selection activeCell="P5" sqref="P5"/>
    </sheetView>
  </sheetViews>
  <sheetFormatPr baseColWidth="10" defaultColWidth="0" defaultRowHeight="14.4" zeroHeight="1" x14ac:dyDescent="0.3"/>
  <cols>
    <col min="1" max="1" width="3.33203125" customWidth="1"/>
    <col min="2" max="2" width="31.77734375" customWidth="1"/>
    <col min="3" max="33" width="11.5546875" customWidth="1"/>
    <col min="34" max="78" width="0" hidden="1" customWidth="1"/>
    <col min="79" max="16384" width="11.5546875" hidden="1"/>
  </cols>
  <sheetData>
    <row r="1" spans="2:32" ht="15.6" customHeight="1" x14ac:dyDescent="0.3">
      <c r="I1" s="2"/>
      <c r="J1" s="2"/>
      <c r="K1" s="2"/>
      <c r="L1" s="2"/>
      <c r="M1" s="2"/>
      <c r="N1" s="2"/>
    </row>
    <row r="2" spans="2:32" ht="15.6" customHeight="1" x14ac:dyDescent="0.3">
      <c r="B2" s="40" t="s">
        <v>82</v>
      </c>
      <c r="I2" s="2"/>
      <c r="J2" s="65"/>
      <c r="K2" s="65"/>
      <c r="L2" s="65"/>
      <c r="M2" s="69"/>
      <c r="N2" s="2"/>
    </row>
    <row r="3" spans="2:32" ht="15.6" customHeight="1" x14ac:dyDescent="0.3">
      <c r="B3" s="14" t="s">
        <v>14</v>
      </c>
      <c r="C3" s="32" t="s">
        <v>0</v>
      </c>
      <c r="D3" s="70"/>
    </row>
    <row r="4" spans="2:32" ht="15.6" customHeight="1" x14ac:dyDescent="0.3">
      <c r="B4" s="31" t="s">
        <v>17</v>
      </c>
      <c r="C4" s="24">
        <v>5.7388679750609297</v>
      </c>
      <c r="D4" s="69"/>
    </row>
    <row r="5" spans="2:32" ht="15.6" customHeight="1" x14ac:dyDescent="0.3">
      <c r="B5" s="31" t="s">
        <v>18</v>
      </c>
      <c r="C5" s="24">
        <v>4.2083086409329891</v>
      </c>
      <c r="D5" s="69"/>
    </row>
    <row r="6" spans="2:32" ht="15.6" customHeight="1" x14ac:dyDescent="0.3">
      <c r="B6" s="31" t="s">
        <v>19</v>
      </c>
      <c r="C6" s="24">
        <v>4.3213498945684314</v>
      </c>
      <c r="D6" s="69"/>
    </row>
    <row r="7" spans="2:32" ht="15.6" customHeight="1" thickBot="1" x14ac:dyDescent="0.35"/>
    <row r="8" spans="2:32" ht="15.6" customHeight="1" x14ac:dyDescent="0.3">
      <c r="B8" s="170" t="s">
        <v>21</v>
      </c>
      <c r="C8" s="171"/>
      <c r="D8" s="171"/>
      <c r="E8" s="171"/>
      <c r="F8" s="172"/>
      <c r="G8" s="171" t="s">
        <v>23</v>
      </c>
      <c r="H8" s="171"/>
      <c r="I8" s="171"/>
      <c r="J8" s="172"/>
      <c r="K8" s="180" t="s">
        <v>31</v>
      </c>
      <c r="L8" s="181"/>
      <c r="M8" s="182"/>
      <c r="N8" s="183" t="s">
        <v>30</v>
      </c>
      <c r="O8" s="181"/>
      <c r="P8" s="181"/>
      <c r="Q8" s="184"/>
      <c r="R8" s="185" t="s">
        <v>60</v>
      </c>
      <c r="S8" s="186"/>
      <c r="T8" s="186"/>
      <c r="U8" s="187"/>
      <c r="V8" s="173" t="s">
        <v>32</v>
      </c>
      <c r="W8" s="174"/>
      <c r="X8" s="175"/>
      <c r="Y8" s="173" t="s">
        <v>33</v>
      </c>
      <c r="Z8" s="174"/>
      <c r="AA8" s="174"/>
      <c r="AB8" s="176"/>
      <c r="AC8" s="177" t="s">
        <v>61</v>
      </c>
      <c r="AD8" s="178"/>
      <c r="AE8" s="178"/>
      <c r="AF8" s="179"/>
    </row>
    <row r="9" spans="2:32" ht="15.6" customHeight="1" thickBot="1" x14ac:dyDescent="0.35">
      <c r="B9" s="11" t="s">
        <v>20</v>
      </c>
      <c r="C9" s="12" t="s">
        <v>15</v>
      </c>
      <c r="D9" s="12" t="s">
        <v>24</v>
      </c>
      <c r="E9" s="12" t="s">
        <v>27</v>
      </c>
      <c r="F9" s="13" t="s">
        <v>28</v>
      </c>
      <c r="G9" s="87" t="s">
        <v>27</v>
      </c>
      <c r="H9" s="41" t="s">
        <v>28</v>
      </c>
      <c r="I9" s="41" t="s">
        <v>22</v>
      </c>
      <c r="J9" s="13" t="s">
        <v>1</v>
      </c>
      <c r="K9" s="78" t="s">
        <v>17</v>
      </c>
      <c r="L9" s="79" t="s">
        <v>18</v>
      </c>
      <c r="M9" s="80" t="s">
        <v>19</v>
      </c>
      <c r="N9" s="81" t="s">
        <v>17</v>
      </c>
      <c r="O9" s="79" t="s">
        <v>18</v>
      </c>
      <c r="P9" s="79" t="s">
        <v>19</v>
      </c>
      <c r="Q9" s="82" t="s">
        <v>25</v>
      </c>
      <c r="R9" s="95" t="s">
        <v>17</v>
      </c>
      <c r="S9" s="95" t="s">
        <v>18</v>
      </c>
      <c r="T9" s="95" t="s">
        <v>19</v>
      </c>
      <c r="U9" s="96" t="s">
        <v>25</v>
      </c>
      <c r="V9" s="83" t="s">
        <v>17</v>
      </c>
      <c r="W9" s="84" t="s">
        <v>18</v>
      </c>
      <c r="X9" s="85" t="s">
        <v>19</v>
      </c>
      <c r="Y9" s="83" t="s">
        <v>17</v>
      </c>
      <c r="Z9" s="84" t="s">
        <v>18</v>
      </c>
      <c r="AA9" s="84" t="s">
        <v>19</v>
      </c>
      <c r="AB9" s="86" t="s">
        <v>25</v>
      </c>
      <c r="AC9" s="84" t="s">
        <v>17</v>
      </c>
      <c r="AD9" s="84" t="s">
        <v>18</v>
      </c>
      <c r="AE9" s="84" t="s">
        <v>19</v>
      </c>
      <c r="AF9" s="86" t="s">
        <v>25</v>
      </c>
    </row>
    <row r="10" spans="2:32" ht="15.6" customHeight="1" x14ac:dyDescent="0.35">
      <c r="B10" s="15" t="s">
        <v>16</v>
      </c>
      <c r="C10" s="156" t="s">
        <v>62</v>
      </c>
      <c r="D10" s="16">
        <v>10</v>
      </c>
      <c r="E10" s="16">
        <v>5</v>
      </c>
      <c r="F10" s="17">
        <v>15</v>
      </c>
      <c r="G10" s="88">
        <f t="shared" ref="G10:G25" si="0">SQRT(($D10-E10)^2)/$D10</f>
        <v>0.5</v>
      </c>
      <c r="H10" s="43">
        <f t="shared" ref="H10:H25" si="1">SQRT(($D10-F10)^2)/$D10</f>
        <v>0.5</v>
      </c>
      <c r="I10" s="43">
        <f t="shared" ref="I10:I25" si="2">G10+H10</f>
        <v>1</v>
      </c>
      <c r="J10" s="17" t="s">
        <v>8</v>
      </c>
      <c r="K10" s="106">
        <v>5.7388679750609297</v>
      </c>
      <c r="L10" s="107">
        <v>3.5547437631830907</v>
      </c>
      <c r="M10" s="108">
        <v>4.3213498945684314</v>
      </c>
      <c r="N10" s="110"/>
      <c r="O10" s="111">
        <f>(L10-$C$5)/$C$5</f>
        <v>-0.15530345645109384</v>
      </c>
      <c r="P10" s="111"/>
      <c r="Q10" s="120">
        <f>((K10-$C$4)+(L10-$C$5)+(M10-$C$6))/SUM($C$4:$C$6)</f>
        <v>-4.5804651045508703E-2</v>
      </c>
      <c r="R10" s="136"/>
      <c r="S10" s="100">
        <f>O10/$G10</f>
        <v>-0.31060691290218767</v>
      </c>
      <c r="T10" s="100"/>
      <c r="U10" s="101">
        <f>Q10/$G10</f>
        <v>-9.1609302091017406E-2</v>
      </c>
      <c r="V10" s="106">
        <v>5.7388679750609297</v>
      </c>
      <c r="W10" s="107">
        <v>4.4716908719732773</v>
      </c>
      <c r="X10" s="108">
        <v>4.3213498945684314</v>
      </c>
      <c r="Y10" s="110"/>
      <c r="Z10" s="111">
        <f>(W10-$C$5)/$C$5</f>
        <v>6.2586243907693989E-2</v>
      </c>
      <c r="AA10" s="111"/>
      <c r="AB10" s="52">
        <f>((V10-$C$4)+(W10-$C$5)+(X10-$C$6))/SUM($C$4:$C$6)</f>
        <v>1.8458964970581804E-2</v>
      </c>
      <c r="AC10" s="136"/>
      <c r="AD10" s="100">
        <f>Z10/$H10</f>
        <v>0.12517248781538798</v>
      </c>
      <c r="AE10" s="100"/>
      <c r="AF10" s="101">
        <f>AB10/$H10</f>
        <v>3.6917929941163607E-2</v>
      </c>
    </row>
    <row r="11" spans="2:32" ht="15.6" customHeight="1" x14ac:dyDescent="0.35">
      <c r="B11" s="27" t="s">
        <v>57</v>
      </c>
      <c r="C11" s="157" t="s">
        <v>63</v>
      </c>
      <c r="D11" s="37">
        <v>0.05</v>
      </c>
      <c r="E11" s="37">
        <v>2.5000000000000001E-2</v>
      </c>
      <c r="F11" s="123">
        <v>7.4999999999999997E-2</v>
      </c>
      <c r="G11" s="89">
        <f t="shared" si="0"/>
        <v>0.5</v>
      </c>
      <c r="H11" s="44">
        <f t="shared" si="1"/>
        <v>0.49999999999999989</v>
      </c>
      <c r="I11" s="44">
        <f t="shared" si="2"/>
        <v>0.99999999999999989</v>
      </c>
      <c r="J11" s="29" t="s">
        <v>10</v>
      </c>
      <c r="K11" s="36">
        <v>5.7388679750609297</v>
      </c>
      <c r="L11" s="37">
        <v>4.2083086409329891</v>
      </c>
      <c r="M11" s="71">
        <v>4.3061826590735501</v>
      </c>
      <c r="N11" s="75">
        <f t="shared" ref="N11:N25" si="3">(K11-$C$4)/$C$4</f>
        <v>0</v>
      </c>
      <c r="O11" s="25"/>
      <c r="P11" s="25">
        <f t="shared" ref="P11:P25" si="4">(M11-$C$6)/$C$6</f>
        <v>-3.5098374038041277E-3</v>
      </c>
      <c r="Q11" s="30">
        <f t="shared" ref="Q11:Q25" si="5">((K11-$C$4)+(L11-$C$5)+(M11-$C$6))/SUM($C$4:$C$6)</f>
        <v>-1.0629854094361937E-3</v>
      </c>
      <c r="R11" s="138">
        <f t="shared" ref="R11:R25" si="6">N11/$G11</f>
        <v>0</v>
      </c>
      <c r="S11" s="97"/>
      <c r="T11" s="97">
        <f t="shared" ref="T11:T25" si="7">P11/$G11</f>
        <v>-7.0196748076082555E-3</v>
      </c>
      <c r="U11" s="102">
        <f t="shared" ref="U11:U25" si="8">Q11/$G11</f>
        <v>-2.1259708188723875E-3</v>
      </c>
      <c r="V11" s="36">
        <v>5.7388679750609297</v>
      </c>
      <c r="W11" s="37">
        <v>4.2083086409329891</v>
      </c>
      <c r="X11" s="71">
        <v>4.3365171300633119</v>
      </c>
      <c r="Y11" s="75">
        <f t="shared" ref="Y11:Y25" si="9">(V11-$C$4)/$C$4</f>
        <v>0</v>
      </c>
      <c r="Z11" s="25"/>
      <c r="AA11" s="25">
        <f t="shared" ref="AA11:AA25" si="10">(X11-$C$6)/$C$6</f>
        <v>3.5098374038039222E-3</v>
      </c>
      <c r="AB11" s="26">
        <f t="shared" ref="AB11:AB25" si="11">((V11-$C$4)+(W11-$C$5)+(X11-$C$6))/SUM($C$4:$C$6)</f>
        <v>1.0629854094361315E-3</v>
      </c>
      <c r="AC11" s="138">
        <f t="shared" ref="AC11:AC25" si="12">Y11/$H11</f>
        <v>0</v>
      </c>
      <c r="AD11" s="97"/>
      <c r="AE11" s="97">
        <f t="shared" ref="AE11:AE25" si="13">AA11/$H11</f>
        <v>7.0196748076078461E-3</v>
      </c>
      <c r="AF11" s="102">
        <f t="shared" ref="AF11:AF25" si="14">AB11/$H11</f>
        <v>2.1259708188722634E-3</v>
      </c>
    </row>
    <row r="12" spans="2:32" ht="15.6" customHeight="1" x14ac:dyDescent="0.3">
      <c r="B12" s="18" t="s">
        <v>58</v>
      </c>
      <c r="C12" s="158" t="s">
        <v>35</v>
      </c>
      <c r="D12" s="39">
        <v>4</v>
      </c>
      <c r="E12" s="8">
        <v>2</v>
      </c>
      <c r="F12" s="19">
        <v>6</v>
      </c>
      <c r="G12" s="89">
        <f t="shared" si="0"/>
        <v>0.5</v>
      </c>
      <c r="H12" s="44">
        <f t="shared" si="1"/>
        <v>0.5</v>
      </c>
      <c r="I12" s="45">
        <f t="shared" si="2"/>
        <v>1</v>
      </c>
      <c r="J12" s="38" t="s">
        <v>7</v>
      </c>
      <c r="K12" s="33">
        <v>5.0604147263463775</v>
      </c>
      <c r="L12" s="20">
        <v>4.2083086409329891</v>
      </c>
      <c r="M12" s="42">
        <v>4.116571737571844</v>
      </c>
      <c r="N12" s="75">
        <f t="shared" si="3"/>
        <v>-0.11822074521715219</v>
      </c>
      <c r="O12" s="25"/>
      <c r="P12" s="25">
        <f t="shared" si="4"/>
        <v>-4.7387543705724018E-2</v>
      </c>
      <c r="Q12" s="30">
        <f t="shared" si="5"/>
        <v>-6.1900673840240138E-2</v>
      </c>
      <c r="R12" s="138">
        <f t="shared" si="6"/>
        <v>-0.23644149043430437</v>
      </c>
      <c r="S12" s="97"/>
      <c r="T12" s="97">
        <f t="shared" si="7"/>
        <v>-9.4775087411448036E-2</v>
      </c>
      <c r="U12" s="102">
        <f t="shared" si="8"/>
        <v>-0.12380134768048028</v>
      </c>
      <c r="V12" s="33">
        <v>6.259463462881607</v>
      </c>
      <c r="W12" s="20">
        <v>4.2083086409329891</v>
      </c>
      <c r="X12" s="42">
        <v>4.6626468228960762</v>
      </c>
      <c r="Y12" s="75">
        <f t="shared" si="9"/>
        <v>9.0713968344105375E-2</v>
      </c>
      <c r="Z12" s="25"/>
      <c r="AA12" s="25">
        <f t="shared" si="10"/>
        <v>7.897923950953982E-2</v>
      </c>
      <c r="AB12" s="26">
        <f t="shared" si="11"/>
        <v>6.0405145234183916E-2</v>
      </c>
      <c r="AC12" s="138">
        <f t="shared" si="12"/>
        <v>0.18142793668821075</v>
      </c>
      <c r="AD12" s="97"/>
      <c r="AE12" s="97">
        <f t="shared" si="13"/>
        <v>0.15795847901907964</v>
      </c>
      <c r="AF12" s="102">
        <f t="shared" si="14"/>
        <v>0.12081029046836783</v>
      </c>
    </row>
    <row r="13" spans="2:32" ht="15.6" customHeight="1" x14ac:dyDescent="0.35">
      <c r="B13" s="18" t="s">
        <v>59</v>
      </c>
      <c r="C13" s="161" t="s">
        <v>64</v>
      </c>
      <c r="D13" s="10">
        <v>10</v>
      </c>
      <c r="E13" s="10">
        <v>5</v>
      </c>
      <c r="F13" s="19">
        <v>15</v>
      </c>
      <c r="G13" s="89">
        <f t="shared" si="0"/>
        <v>0.5</v>
      </c>
      <c r="H13" s="44">
        <f t="shared" si="1"/>
        <v>0.5</v>
      </c>
      <c r="I13" s="45">
        <f t="shared" si="2"/>
        <v>1</v>
      </c>
      <c r="J13" s="19" t="s">
        <v>6</v>
      </c>
      <c r="K13" s="23">
        <v>5.7388679750609297</v>
      </c>
      <c r="L13" s="24">
        <v>4.2083086409329891</v>
      </c>
      <c r="M13" s="109">
        <v>4.3213498945684314</v>
      </c>
      <c r="N13" s="75">
        <f t="shared" si="3"/>
        <v>0</v>
      </c>
      <c r="O13" s="25"/>
      <c r="P13" s="25">
        <f t="shared" si="4"/>
        <v>0</v>
      </c>
      <c r="Q13" s="30">
        <f t="shared" si="5"/>
        <v>0</v>
      </c>
      <c r="R13" s="138">
        <f t="shared" si="6"/>
        <v>0</v>
      </c>
      <c r="S13" s="97"/>
      <c r="T13" s="97">
        <f t="shared" si="7"/>
        <v>0</v>
      </c>
      <c r="U13" s="102">
        <f t="shared" si="8"/>
        <v>0</v>
      </c>
      <c r="V13" s="23">
        <v>5.7388679750609297</v>
      </c>
      <c r="W13" s="24">
        <v>4.2083086409329891</v>
      </c>
      <c r="X13" s="109">
        <v>4.3213498945684314</v>
      </c>
      <c r="Y13" s="75">
        <f t="shared" si="9"/>
        <v>0</v>
      </c>
      <c r="Z13" s="25"/>
      <c r="AA13" s="25">
        <f t="shared" si="10"/>
        <v>0</v>
      </c>
      <c r="AB13" s="26">
        <f t="shared" si="11"/>
        <v>0</v>
      </c>
      <c r="AC13" s="138">
        <f t="shared" si="12"/>
        <v>0</v>
      </c>
      <c r="AD13" s="97"/>
      <c r="AE13" s="97">
        <f t="shared" si="13"/>
        <v>0</v>
      </c>
      <c r="AF13" s="102">
        <f t="shared" si="14"/>
        <v>0</v>
      </c>
    </row>
    <row r="14" spans="2:32" ht="15.6" customHeight="1" x14ac:dyDescent="0.35">
      <c r="B14" s="18" t="s">
        <v>47</v>
      </c>
      <c r="C14" s="161" t="s">
        <v>72</v>
      </c>
      <c r="D14" s="145">
        <v>10</v>
      </c>
      <c r="E14" s="145">
        <v>5</v>
      </c>
      <c r="F14" s="22">
        <v>15</v>
      </c>
      <c r="G14" s="89">
        <f t="shared" si="0"/>
        <v>0.5</v>
      </c>
      <c r="H14" s="44">
        <f t="shared" si="1"/>
        <v>0.5</v>
      </c>
      <c r="I14" s="45">
        <f t="shared" si="2"/>
        <v>1</v>
      </c>
      <c r="J14" s="19" t="s">
        <v>2</v>
      </c>
      <c r="K14" s="33">
        <v>4.1008670418180007</v>
      </c>
      <c r="L14" s="20">
        <v>4.2083086409329891</v>
      </c>
      <c r="M14" s="42">
        <v>3.4956079150462465</v>
      </c>
      <c r="N14" s="75">
        <f t="shared" si="3"/>
        <v>-0.28542230634353255</v>
      </c>
      <c r="O14" s="25"/>
      <c r="P14" s="25">
        <f t="shared" si="4"/>
        <v>-0.19108426757112917</v>
      </c>
      <c r="Q14" s="30">
        <f t="shared" si="5"/>
        <v>-0.17266975051287292</v>
      </c>
      <c r="R14" s="138">
        <f t="shared" si="6"/>
        <v>-0.5708446126870651</v>
      </c>
      <c r="S14" s="97"/>
      <c r="T14" s="97">
        <f t="shared" si="7"/>
        <v>-0.38216853514225835</v>
      </c>
      <c r="U14" s="102">
        <f t="shared" si="8"/>
        <v>-0.34533950102574584</v>
      </c>
      <c r="V14" s="33">
        <v>5.1191133271304086</v>
      </c>
      <c r="W14" s="20">
        <v>4.2083086409329891</v>
      </c>
      <c r="X14" s="42">
        <v>3.9456775396196253</v>
      </c>
      <c r="Y14" s="75">
        <f t="shared" si="9"/>
        <v>-0.10799249096228621</v>
      </c>
      <c r="Z14" s="25"/>
      <c r="AA14" s="25">
        <f t="shared" si="10"/>
        <v>-8.6934028512940895E-2</v>
      </c>
      <c r="AB14" s="26">
        <f t="shared" si="11"/>
        <v>-6.9763826148583549E-2</v>
      </c>
      <c r="AC14" s="138">
        <f t="shared" si="12"/>
        <v>-0.21598498192457241</v>
      </c>
      <c r="AD14" s="97"/>
      <c r="AE14" s="97">
        <f t="shared" si="13"/>
        <v>-0.17386805702588179</v>
      </c>
      <c r="AF14" s="102">
        <f t="shared" si="14"/>
        <v>-0.1395276522971671</v>
      </c>
    </row>
    <row r="15" spans="2:32" ht="15.6" customHeight="1" x14ac:dyDescent="0.35">
      <c r="B15" s="18" t="s">
        <v>39</v>
      </c>
      <c r="C15" s="162" t="s">
        <v>65</v>
      </c>
      <c r="D15" s="148">
        <v>0.05</v>
      </c>
      <c r="E15" s="148">
        <v>2.5000000000000001E-2</v>
      </c>
      <c r="F15" s="21">
        <v>7.4999999999999997E-2</v>
      </c>
      <c r="G15" s="89">
        <f t="shared" si="0"/>
        <v>0.5</v>
      </c>
      <c r="H15" s="44">
        <f t="shared" si="1"/>
        <v>0.49999999999999989</v>
      </c>
      <c r="I15" s="45">
        <f t="shared" si="2"/>
        <v>0.99999999999999989</v>
      </c>
      <c r="J15" s="21" t="s">
        <v>4</v>
      </c>
      <c r="K15" s="33">
        <v>5.7388679750609297</v>
      </c>
      <c r="L15" s="20">
        <v>4.2083086409329891</v>
      </c>
      <c r="M15" s="42">
        <v>4.3213498945684314</v>
      </c>
      <c r="N15" s="75">
        <f t="shared" si="3"/>
        <v>0</v>
      </c>
      <c r="O15" s="25"/>
      <c r="P15" s="25">
        <f t="shared" si="4"/>
        <v>0</v>
      </c>
      <c r="Q15" s="30">
        <f t="shared" si="5"/>
        <v>0</v>
      </c>
      <c r="R15" s="138">
        <f t="shared" si="6"/>
        <v>0</v>
      </c>
      <c r="S15" s="97"/>
      <c r="T15" s="97">
        <f t="shared" si="7"/>
        <v>0</v>
      </c>
      <c r="U15" s="102">
        <f t="shared" si="8"/>
        <v>0</v>
      </c>
      <c r="V15" s="33">
        <v>5.7388679750609297</v>
      </c>
      <c r="W15" s="20">
        <v>4.2083086409329891</v>
      </c>
      <c r="X15" s="42">
        <v>4.3213498945684314</v>
      </c>
      <c r="Y15" s="75">
        <f t="shared" si="9"/>
        <v>0</v>
      </c>
      <c r="Z15" s="25"/>
      <c r="AA15" s="25">
        <f t="shared" si="10"/>
        <v>0</v>
      </c>
      <c r="AB15" s="26">
        <f t="shared" si="11"/>
        <v>0</v>
      </c>
      <c r="AC15" s="138">
        <f t="shared" si="12"/>
        <v>0</v>
      </c>
      <c r="AD15" s="97"/>
      <c r="AE15" s="97">
        <f t="shared" si="13"/>
        <v>0</v>
      </c>
      <c r="AF15" s="102">
        <f t="shared" si="14"/>
        <v>0</v>
      </c>
    </row>
    <row r="16" spans="2:32" ht="15.6" customHeight="1" x14ac:dyDescent="0.35">
      <c r="B16" s="18" t="s">
        <v>40</v>
      </c>
      <c r="C16" s="162" t="s">
        <v>66</v>
      </c>
      <c r="D16" s="148">
        <v>0.41499999999999998</v>
      </c>
      <c r="E16" s="148">
        <v>0.20749999999999999</v>
      </c>
      <c r="F16" s="21">
        <v>0.62250000000000005</v>
      </c>
      <c r="G16" s="89">
        <f t="shared" si="0"/>
        <v>0.5</v>
      </c>
      <c r="H16" s="44">
        <f t="shared" si="1"/>
        <v>0.50000000000000022</v>
      </c>
      <c r="I16" s="45">
        <f t="shared" si="2"/>
        <v>1.0000000000000002</v>
      </c>
      <c r="J16" s="21" t="s">
        <v>4</v>
      </c>
      <c r="K16" s="33">
        <v>4.7565226966372212</v>
      </c>
      <c r="L16" s="20">
        <v>4.2083086409329891</v>
      </c>
      <c r="M16" s="42">
        <v>3.4197362426912976</v>
      </c>
      <c r="N16" s="74">
        <f t="shared" si="3"/>
        <v>-0.17117405082197923</v>
      </c>
      <c r="O16" s="34"/>
      <c r="P16" s="34">
        <f t="shared" si="4"/>
        <v>-0.20864166843105794</v>
      </c>
      <c r="Q16" s="30">
        <f t="shared" si="5"/>
        <v>-0.13203598345675233</v>
      </c>
      <c r="R16" s="98">
        <f t="shared" si="6"/>
        <v>-0.34234810164395846</v>
      </c>
      <c r="S16" s="97"/>
      <c r="T16" s="97">
        <f t="shared" si="7"/>
        <v>-0.41728333686211588</v>
      </c>
      <c r="U16" s="102">
        <f t="shared" si="8"/>
        <v>-0.26407196691350465</v>
      </c>
      <c r="V16" s="33">
        <v>6.2993845244000246</v>
      </c>
      <c r="W16" s="20">
        <v>4.2083086409329891</v>
      </c>
      <c r="X16" s="42">
        <v>4.5467533075377142</v>
      </c>
      <c r="Y16" s="74">
        <f t="shared" si="9"/>
        <v>9.7670229002461736E-2</v>
      </c>
      <c r="Z16" s="34"/>
      <c r="AA16" s="34">
        <f t="shared" si="10"/>
        <v>5.2160417107764326E-2</v>
      </c>
      <c r="AB16" s="26">
        <f t="shared" si="11"/>
        <v>5.5080667350381023E-2</v>
      </c>
      <c r="AC16" s="98">
        <f t="shared" si="12"/>
        <v>0.19534045800492339</v>
      </c>
      <c r="AD16" s="97"/>
      <c r="AE16" s="97">
        <f t="shared" si="13"/>
        <v>0.10432083421552861</v>
      </c>
      <c r="AF16" s="102">
        <f t="shared" si="14"/>
        <v>0.11016133470076199</v>
      </c>
    </row>
    <row r="17" spans="2:32" s="4" customFormat="1" ht="15.6" customHeight="1" x14ac:dyDescent="0.3">
      <c r="B17" s="18" t="s">
        <v>48</v>
      </c>
      <c r="C17" s="162" t="s">
        <v>34</v>
      </c>
      <c r="D17" s="148">
        <v>1</v>
      </c>
      <c r="E17" s="148">
        <v>0.5</v>
      </c>
      <c r="F17" s="21">
        <v>1.5</v>
      </c>
      <c r="G17" s="89">
        <f t="shared" si="0"/>
        <v>0.5</v>
      </c>
      <c r="H17" s="44">
        <f t="shared" si="1"/>
        <v>0.5</v>
      </c>
      <c r="I17" s="45">
        <f t="shared" si="2"/>
        <v>1</v>
      </c>
      <c r="J17" s="21" t="s">
        <v>7</v>
      </c>
      <c r="K17" s="33">
        <v>5.7388679750609297</v>
      </c>
      <c r="L17" s="20">
        <v>3.5547437631830907</v>
      </c>
      <c r="M17" s="42">
        <v>4.3213498945684314</v>
      </c>
      <c r="N17" s="75"/>
      <c r="O17" s="25">
        <f t="shared" ref="O17:O25" si="15">(L17-$C$5)/$C$5</f>
        <v>-0.15530345645109384</v>
      </c>
      <c r="P17" s="25"/>
      <c r="Q17" s="30">
        <f t="shared" si="5"/>
        <v>-4.5804651045508703E-2</v>
      </c>
      <c r="R17" s="138"/>
      <c r="S17" s="97">
        <f t="shared" ref="S17:S25" si="16">O17/$G17</f>
        <v>-0.31060691290218767</v>
      </c>
      <c r="T17" s="97"/>
      <c r="U17" s="102">
        <f t="shared" si="8"/>
        <v>-9.1609302091017406E-2</v>
      </c>
      <c r="V17" s="33">
        <v>5.7388679750609297</v>
      </c>
      <c r="W17" s="20">
        <v>4.4716908719732773</v>
      </c>
      <c r="X17" s="42">
        <v>4.3213498945684314</v>
      </c>
      <c r="Y17" s="75"/>
      <c r="Z17" s="25">
        <f t="shared" ref="Z17:Z25" si="17">(W17-$C$5)/$C$5</f>
        <v>6.2586243907693989E-2</v>
      </c>
      <c r="AA17" s="25"/>
      <c r="AB17" s="26">
        <f t="shared" si="11"/>
        <v>1.8458964970581804E-2</v>
      </c>
      <c r="AC17" s="138"/>
      <c r="AD17" s="97">
        <f t="shared" ref="AD17:AD25" si="18">Z17/$H17</f>
        <v>0.12517248781538798</v>
      </c>
      <c r="AE17" s="97"/>
      <c r="AF17" s="102">
        <f t="shared" si="14"/>
        <v>3.6917929941163607E-2</v>
      </c>
    </row>
    <row r="18" spans="2:32" ht="15.6" customHeight="1" x14ac:dyDescent="0.3">
      <c r="B18" s="18" t="s">
        <v>49</v>
      </c>
      <c r="C18" s="162" t="s">
        <v>37</v>
      </c>
      <c r="D18" s="145">
        <v>0.2</v>
      </c>
      <c r="E18" s="149">
        <v>0.1</v>
      </c>
      <c r="F18" s="22">
        <v>0.3</v>
      </c>
      <c r="G18" s="89">
        <f t="shared" si="0"/>
        <v>0.5</v>
      </c>
      <c r="H18" s="44">
        <f t="shared" si="1"/>
        <v>0.49999999999999989</v>
      </c>
      <c r="I18" s="45">
        <f t="shared" si="2"/>
        <v>0.99999999999999989</v>
      </c>
      <c r="J18" s="21" t="s">
        <v>4</v>
      </c>
      <c r="K18" s="33">
        <v>5.7388679750609297</v>
      </c>
      <c r="L18" s="20">
        <v>4.2083086409329891</v>
      </c>
      <c r="M18" s="42">
        <v>4.1370495532715026</v>
      </c>
      <c r="N18" s="75">
        <f t="shared" si="3"/>
        <v>0</v>
      </c>
      <c r="O18" s="25"/>
      <c r="P18" s="25">
        <f t="shared" si="4"/>
        <v>-4.2648789335151656E-2</v>
      </c>
      <c r="Q18" s="30">
        <f t="shared" si="5"/>
        <v>-1.2916564381087254E-2</v>
      </c>
      <c r="R18" s="138">
        <f t="shared" si="6"/>
        <v>0</v>
      </c>
      <c r="S18" s="97"/>
      <c r="T18" s="97">
        <f t="shared" si="7"/>
        <v>-8.5297578670303312E-2</v>
      </c>
      <c r="U18" s="102">
        <f t="shared" si="8"/>
        <v>-2.5833128762174508E-2</v>
      </c>
      <c r="V18" s="33">
        <v>5.7388679750609297</v>
      </c>
      <c r="W18" s="20">
        <v>4.2083086409329891</v>
      </c>
      <c r="X18" s="42">
        <v>4.5056502358653594</v>
      </c>
      <c r="Y18" s="75">
        <f t="shared" si="9"/>
        <v>0</v>
      </c>
      <c r="Z18" s="25"/>
      <c r="AA18" s="25">
        <f t="shared" si="10"/>
        <v>4.2648789335151448E-2</v>
      </c>
      <c r="AB18" s="26">
        <f t="shared" si="11"/>
        <v>1.2916564381087191E-2</v>
      </c>
      <c r="AC18" s="138">
        <f t="shared" si="12"/>
        <v>0</v>
      </c>
      <c r="AD18" s="97"/>
      <c r="AE18" s="97">
        <f t="shared" si="13"/>
        <v>8.5297578670302909E-2</v>
      </c>
      <c r="AF18" s="102">
        <f t="shared" si="14"/>
        <v>2.583312876217439E-2</v>
      </c>
    </row>
    <row r="19" spans="2:32" ht="15.6" customHeight="1" x14ac:dyDescent="0.35">
      <c r="B19" s="18" t="s">
        <v>50</v>
      </c>
      <c r="C19" s="162" t="s">
        <v>67</v>
      </c>
      <c r="D19" s="145">
        <v>0.15</v>
      </c>
      <c r="E19" s="145">
        <v>7.4999999999999997E-2</v>
      </c>
      <c r="F19" s="22">
        <v>0.22500000000000001</v>
      </c>
      <c r="G19" s="89">
        <f t="shared" si="0"/>
        <v>0.5</v>
      </c>
      <c r="H19" s="44">
        <f t="shared" si="1"/>
        <v>0.50000000000000011</v>
      </c>
      <c r="I19" s="45">
        <f t="shared" si="2"/>
        <v>1</v>
      </c>
      <c r="J19" s="19" t="s">
        <v>9</v>
      </c>
      <c r="K19" s="33">
        <v>5.7388679750609297</v>
      </c>
      <c r="L19" s="20">
        <v>4.2083086409329891</v>
      </c>
      <c r="M19" s="42">
        <v>4.3213498945684314</v>
      </c>
      <c r="N19" s="75">
        <f t="shared" si="3"/>
        <v>0</v>
      </c>
      <c r="O19" s="25"/>
      <c r="P19" s="25">
        <f t="shared" si="4"/>
        <v>0</v>
      </c>
      <c r="Q19" s="30">
        <f t="shared" si="5"/>
        <v>0</v>
      </c>
      <c r="R19" s="138">
        <f t="shared" si="6"/>
        <v>0</v>
      </c>
      <c r="S19" s="97"/>
      <c r="T19" s="97">
        <f t="shared" si="7"/>
        <v>0</v>
      </c>
      <c r="U19" s="102">
        <f t="shared" si="8"/>
        <v>0</v>
      </c>
      <c r="V19" s="33">
        <v>5.7388679750609297</v>
      </c>
      <c r="W19" s="20">
        <v>4.2083086409329891</v>
      </c>
      <c r="X19" s="42">
        <v>4.3213498945684314</v>
      </c>
      <c r="Y19" s="75">
        <f t="shared" si="9"/>
        <v>0</v>
      </c>
      <c r="Z19" s="25"/>
      <c r="AA19" s="25">
        <f t="shared" si="10"/>
        <v>0</v>
      </c>
      <c r="AB19" s="26">
        <f t="shared" si="11"/>
        <v>0</v>
      </c>
      <c r="AC19" s="138">
        <f t="shared" si="12"/>
        <v>0</v>
      </c>
      <c r="AD19" s="97"/>
      <c r="AE19" s="97">
        <f t="shared" si="13"/>
        <v>0</v>
      </c>
      <c r="AF19" s="102">
        <f t="shared" si="14"/>
        <v>0</v>
      </c>
    </row>
    <row r="20" spans="2:32" ht="15.6" customHeight="1" x14ac:dyDescent="0.35">
      <c r="B20" s="18" t="s">
        <v>51</v>
      </c>
      <c r="C20" s="162" t="s">
        <v>68</v>
      </c>
      <c r="D20" s="10">
        <v>74</v>
      </c>
      <c r="E20" s="10">
        <v>37</v>
      </c>
      <c r="F20" s="19">
        <v>111</v>
      </c>
      <c r="G20" s="89">
        <f t="shared" si="0"/>
        <v>0.5</v>
      </c>
      <c r="H20" s="44">
        <f t="shared" si="1"/>
        <v>0.5</v>
      </c>
      <c r="I20" s="45">
        <f t="shared" si="2"/>
        <v>1</v>
      </c>
      <c r="J20" s="19" t="s">
        <v>3</v>
      </c>
      <c r="K20" s="33">
        <v>4.7565226966372212</v>
      </c>
      <c r="L20" s="20">
        <v>4.2083086409329891</v>
      </c>
      <c r="M20" s="42">
        <v>3.2354359013943697</v>
      </c>
      <c r="N20" s="74">
        <f t="shared" si="3"/>
        <v>-0.17117405082197923</v>
      </c>
      <c r="O20" s="34"/>
      <c r="P20" s="34">
        <f t="shared" si="4"/>
        <v>-0.2512904577662094</v>
      </c>
      <c r="Q20" s="30">
        <f t="shared" si="5"/>
        <v>-0.14495254783783951</v>
      </c>
      <c r="R20" s="138">
        <f t="shared" si="6"/>
        <v>-0.34234810164395846</v>
      </c>
      <c r="S20" s="97"/>
      <c r="T20" s="97">
        <f t="shared" si="7"/>
        <v>-0.50258091553241879</v>
      </c>
      <c r="U20" s="102">
        <f t="shared" si="8"/>
        <v>-0.28990509567567901</v>
      </c>
      <c r="V20" s="33">
        <v>6.2993845244000246</v>
      </c>
      <c r="W20" s="20">
        <v>4.2083086409329891</v>
      </c>
      <c r="X20" s="42">
        <v>4.7310536488346422</v>
      </c>
      <c r="Y20" s="74">
        <f t="shared" si="9"/>
        <v>9.7670229002461736E-2</v>
      </c>
      <c r="Z20" s="34"/>
      <c r="AA20" s="34">
        <f t="shared" si="10"/>
        <v>9.480920644291578E-2</v>
      </c>
      <c r="AB20" s="26">
        <f t="shared" si="11"/>
        <v>6.7997231731468211E-2</v>
      </c>
      <c r="AC20" s="138">
        <f t="shared" si="12"/>
        <v>0.19534045800492347</v>
      </c>
      <c r="AD20" s="97"/>
      <c r="AE20" s="97">
        <f t="shared" si="13"/>
        <v>0.18961841288583156</v>
      </c>
      <c r="AF20" s="102">
        <f t="shared" si="14"/>
        <v>0.13599446346293642</v>
      </c>
    </row>
    <row r="21" spans="2:32" ht="15.6" customHeight="1" x14ac:dyDescent="0.35">
      <c r="B21" s="18" t="s">
        <v>52</v>
      </c>
      <c r="C21" s="162" t="s">
        <v>69</v>
      </c>
      <c r="D21" s="10">
        <v>950</v>
      </c>
      <c r="E21" s="10">
        <v>475</v>
      </c>
      <c r="F21" s="19">
        <v>1425</v>
      </c>
      <c r="G21" s="89">
        <f t="shared" si="0"/>
        <v>0.5</v>
      </c>
      <c r="H21" s="44">
        <f t="shared" si="1"/>
        <v>0.5</v>
      </c>
      <c r="I21" s="45">
        <f t="shared" si="2"/>
        <v>1</v>
      </c>
      <c r="J21" s="19" t="s">
        <v>2</v>
      </c>
      <c r="K21" s="33">
        <v>5.7388679750609297</v>
      </c>
      <c r="L21" s="20">
        <v>4.2083086409329891</v>
      </c>
      <c r="M21" s="42">
        <v>4.1575273689711612</v>
      </c>
      <c r="N21" s="74">
        <f t="shared" si="3"/>
        <v>0</v>
      </c>
      <c r="O21" s="34"/>
      <c r="P21" s="34">
        <f t="shared" si="4"/>
        <v>-3.7910034964579294E-2</v>
      </c>
      <c r="Q21" s="30">
        <f t="shared" si="5"/>
        <v>-1.1481390560966462E-2</v>
      </c>
      <c r="R21" s="138">
        <f t="shared" si="6"/>
        <v>0</v>
      </c>
      <c r="S21" s="97"/>
      <c r="T21" s="97">
        <f t="shared" si="7"/>
        <v>-7.5820069929158587E-2</v>
      </c>
      <c r="U21" s="102">
        <f t="shared" si="8"/>
        <v>-2.2962781121932924E-2</v>
      </c>
      <c r="V21" s="33">
        <v>5.7388679750609297</v>
      </c>
      <c r="W21" s="20">
        <v>4.2083086409329891</v>
      </c>
      <c r="X21" s="42">
        <v>4.4032611573670657</v>
      </c>
      <c r="Y21" s="74">
        <f t="shared" si="9"/>
        <v>0</v>
      </c>
      <c r="Z21" s="34"/>
      <c r="AA21" s="34">
        <f t="shared" si="10"/>
        <v>1.8955017482289442E-2</v>
      </c>
      <c r="AB21" s="26">
        <f t="shared" si="11"/>
        <v>5.7406952804831685E-3</v>
      </c>
      <c r="AC21" s="138">
        <f t="shared" si="12"/>
        <v>0</v>
      </c>
      <c r="AD21" s="97"/>
      <c r="AE21" s="97">
        <f t="shared" si="13"/>
        <v>3.7910034964578884E-2</v>
      </c>
      <c r="AF21" s="102">
        <f t="shared" si="14"/>
        <v>1.1481390560966337E-2</v>
      </c>
    </row>
    <row r="22" spans="2:32" ht="15.6" customHeight="1" x14ac:dyDescent="0.35">
      <c r="B22" s="18" t="s">
        <v>53</v>
      </c>
      <c r="C22" s="162" t="s">
        <v>70</v>
      </c>
      <c r="D22" s="150">
        <v>25</v>
      </c>
      <c r="E22" s="150">
        <v>12.5</v>
      </c>
      <c r="F22" s="133">
        <v>37.5</v>
      </c>
      <c r="G22" s="89">
        <f t="shared" si="0"/>
        <v>0.5</v>
      </c>
      <c r="H22" s="44">
        <f t="shared" si="1"/>
        <v>0.5</v>
      </c>
      <c r="I22" s="45">
        <f t="shared" si="2"/>
        <v>1</v>
      </c>
      <c r="J22" s="19" t="s">
        <v>8</v>
      </c>
      <c r="K22" s="33">
        <v>5.7388679750609297</v>
      </c>
      <c r="L22" s="20">
        <v>4.2083086409329891</v>
      </c>
      <c r="M22" s="42">
        <v>4.3213498945684314</v>
      </c>
      <c r="N22" s="74">
        <f t="shared" si="3"/>
        <v>0</v>
      </c>
      <c r="O22" s="34"/>
      <c r="P22" s="34">
        <f t="shared" si="4"/>
        <v>0</v>
      </c>
      <c r="Q22" s="30">
        <f t="shared" si="5"/>
        <v>0</v>
      </c>
      <c r="R22" s="138">
        <f t="shared" si="6"/>
        <v>0</v>
      </c>
      <c r="S22" s="128"/>
      <c r="T22" s="128">
        <f t="shared" si="7"/>
        <v>0</v>
      </c>
      <c r="U22" s="129">
        <f t="shared" si="8"/>
        <v>0</v>
      </c>
      <c r="V22" s="33">
        <v>5.7388679750609297</v>
      </c>
      <c r="W22" s="20">
        <v>4.2083086409329891</v>
      </c>
      <c r="X22" s="42">
        <v>4.3213498945684314</v>
      </c>
      <c r="Y22" s="74">
        <f t="shared" si="9"/>
        <v>0</v>
      </c>
      <c r="Z22" s="34"/>
      <c r="AA22" s="34">
        <f t="shared" si="10"/>
        <v>0</v>
      </c>
      <c r="AB22" s="26">
        <f t="shared" si="11"/>
        <v>0</v>
      </c>
      <c r="AC22" s="138">
        <f t="shared" si="12"/>
        <v>0</v>
      </c>
      <c r="AD22" s="128"/>
      <c r="AE22" s="128">
        <f t="shared" si="13"/>
        <v>0</v>
      </c>
      <c r="AF22" s="129">
        <f t="shared" si="14"/>
        <v>0</v>
      </c>
    </row>
    <row r="23" spans="2:32" ht="15.6" customHeight="1" x14ac:dyDescent="0.35">
      <c r="B23" s="18" t="s">
        <v>54</v>
      </c>
      <c r="C23" s="162" t="s">
        <v>71</v>
      </c>
      <c r="D23" s="10">
        <v>40</v>
      </c>
      <c r="E23" s="10">
        <v>20</v>
      </c>
      <c r="F23" s="19">
        <v>60</v>
      </c>
      <c r="G23" s="89">
        <f t="shared" si="0"/>
        <v>0.5</v>
      </c>
      <c r="H23" s="44">
        <f t="shared" si="1"/>
        <v>0.5</v>
      </c>
      <c r="I23" s="45">
        <f t="shared" si="2"/>
        <v>1</v>
      </c>
      <c r="J23" s="19" t="s">
        <v>2</v>
      </c>
      <c r="K23" s="33">
        <v>5.7388679750609297</v>
      </c>
      <c r="L23" s="20">
        <v>4.2083086409329891</v>
      </c>
      <c r="M23" s="42">
        <v>4.6899505771622882</v>
      </c>
      <c r="N23" s="75">
        <f t="shared" si="3"/>
        <v>0</v>
      </c>
      <c r="O23" s="25"/>
      <c r="P23" s="25">
        <f t="shared" si="4"/>
        <v>8.5297578670303104E-2</v>
      </c>
      <c r="Q23" s="30">
        <f t="shared" si="5"/>
        <v>2.5833128762174445E-2</v>
      </c>
      <c r="R23" s="138">
        <f t="shared" si="6"/>
        <v>0</v>
      </c>
      <c r="S23" s="97"/>
      <c r="T23" s="97">
        <f t="shared" si="7"/>
        <v>0.17059515734060621</v>
      </c>
      <c r="U23" s="102">
        <f t="shared" si="8"/>
        <v>5.1666257524348891E-2</v>
      </c>
      <c r="V23" s="33">
        <v>5.7388679750609297</v>
      </c>
      <c r="W23" s="20">
        <v>4.2083086409329891</v>
      </c>
      <c r="X23" s="42">
        <v>4.229199723919967</v>
      </c>
      <c r="Y23" s="75">
        <f t="shared" si="9"/>
        <v>0</v>
      </c>
      <c r="Z23" s="25"/>
      <c r="AA23" s="25">
        <f t="shared" si="10"/>
        <v>-2.1324394667575828E-2</v>
      </c>
      <c r="AB23" s="26">
        <f t="shared" si="11"/>
        <v>-6.458282190543627E-3</v>
      </c>
      <c r="AC23" s="138">
        <f t="shared" si="12"/>
        <v>0</v>
      </c>
      <c r="AD23" s="97"/>
      <c r="AE23" s="97">
        <f t="shared" si="13"/>
        <v>-4.2648789335151656E-2</v>
      </c>
      <c r="AF23" s="102">
        <f t="shared" si="14"/>
        <v>-1.2916564381087254E-2</v>
      </c>
    </row>
    <row r="24" spans="2:32" ht="15.6" customHeight="1" x14ac:dyDescent="0.3">
      <c r="B24" s="18" t="s">
        <v>55</v>
      </c>
      <c r="C24" s="162" t="s">
        <v>38</v>
      </c>
      <c r="D24" s="151">
        <v>0.8</v>
      </c>
      <c r="E24" s="145">
        <v>0.4</v>
      </c>
      <c r="F24" s="22">
        <v>1.2</v>
      </c>
      <c r="G24" s="89">
        <f t="shared" si="0"/>
        <v>0.5</v>
      </c>
      <c r="H24" s="44">
        <f t="shared" si="1"/>
        <v>0.49999999999999989</v>
      </c>
      <c r="I24" s="124">
        <f t="shared" si="2"/>
        <v>0.99999999999999989</v>
      </c>
      <c r="J24" s="19" t="s">
        <v>9</v>
      </c>
      <c r="K24" s="33">
        <v>5.7388679750609297</v>
      </c>
      <c r="L24" s="20">
        <v>4.2083086409329891</v>
      </c>
      <c r="M24" s="42">
        <v>4.5363064079522673</v>
      </c>
      <c r="N24" s="74">
        <f t="shared" si="3"/>
        <v>0</v>
      </c>
      <c r="O24" s="34"/>
      <c r="P24" s="34">
        <f t="shared" si="4"/>
        <v>4.9742908727205319E-2</v>
      </c>
      <c r="Q24" s="30">
        <f t="shared" si="5"/>
        <v>1.5065081403094647E-2</v>
      </c>
      <c r="R24" s="138">
        <f t="shared" si="6"/>
        <v>0</v>
      </c>
      <c r="S24" s="97"/>
      <c r="T24" s="97">
        <f t="shared" si="7"/>
        <v>9.9485817454410638E-2</v>
      </c>
      <c r="U24" s="102">
        <f t="shared" si="8"/>
        <v>3.0130162806189294E-2</v>
      </c>
      <c r="V24" s="33">
        <v>5.7388679750609297</v>
      </c>
      <c r="W24" s="20">
        <v>4.2083086409329891</v>
      </c>
      <c r="X24" s="42">
        <v>4.1564079606071518</v>
      </c>
      <c r="Y24" s="74">
        <f t="shared" si="9"/>
        <v>0</v>
      </c>
      <c r="Z24" s="34"/>
      <c r="AA24" s="34">
        <f t="shared" si="10"/>
        <v>-3.8169076326959227E-2</v>
      </c>
      <c r="AB24" s="26">
        <f t="shared" si="11"/>
        <v>-1.1559843536694595E-2</v>
      </c>
      <c r="AC24" s="138">
        <f t="shared" si="12"/>
        <v>0</v>
      </c>
      <c r="AD24" s="97"/>
      <c r="AE24" s="97">
        <f t="shared" si="13"/>
        <v>-7.6338152653918467E-2</v>
      </c>
      <c r="AF24" s="102">
        <f t="shared" si="14"/>
        <v>-2.3119687073389194E-2</v>
      </c>
    </row>
    <row r="25" spans="2:32" ht="15.6" customHeight="1" thickBot="1" x14ac:dyDescent="0.35">
      <c r="B25" s="53" t="s">
        <v>56</v>
      </c>
      <c r="C25" s="160" t="s">
        <v>36</v>
      </c>
      <c r="D25" s="54">
        <v>42.5</v>
      </c>
      <c r="E25" s="54">
        <v>21.25</v>
      </c>
      <c r="F25" s="91">
        <v>63.75</v>
      </c>
      <c r="G25" s="90">
        <f t="shared" si="0"/>
        <v>0.5</v>
      </c>
      <c r="H25" s="55">
        <f t="shared" si="1"/>
        <v>0.5</v>
      </c>
      <c r="I25" s="105">
        <f t="shared" si="2"/>
        <v>1</v>
      </c>
      <c r="J25" s="91" t="s">
        <v>9</v>
      </c>
      <c r="K25" s="56">
        <v>5.7388679750609297</v>
      </c>
      <c r="L25" s="57">
        <v>4.936697926647275</v>
      </c>
      <c r="M25" s="72">
        <v>4.0551382904728674</v>
      </c>
      <c r="N25" s="76">
        <f t="shared" si="3"/>
        <v>0</v>
      </c>
      <c r="O25" s="58">
        <f t="shared" si="15"/>
        <v>0.17308361811428374</v>
      </c>
      <c r="P25" s="58">
        <f t="shared" si="4"/>
        <v>-6.1603806817441306E-2</v>
      </c>
      <c r="Q25" s="146">
        <f t="shared" si="5"/>
        <v>3.2391409251445312E-2</v>
      </c>
      <c r="R25" s="147">
        <f t="shared" si="6"/>
        <v>0</v>
      </c>
      <c r="S25" s="103">
        <f t="shared" si="16"/>
        <v>0.34616723622856749</v>
      </c>
      <c r="T25" s="103">
        <f t="shared" si="7"/>
        <v>-0.12320761363488261</v>
      </c>
      <c r="U25" s="104">
        <f t="shared" si="8"/>
        <v>6.4782818502890624E-2</v>
      </c>
      <c r="V25" s="56">
        <v>5.7388679750609297</v>
      </c>
      <c r="W25" s="57">
        <v>3.4799193552187035</v>
      </c>
      <c r="X25" s="72">
        <v>4.5875614986639945</v>
      </c>
      <c r="Y25" s="76">
        <f t="shared" si="9"/>
        <v>0</v>
      </c>
      <c r="Z25" s="58">
        <f t="shared" si="17"/>
        <v>-0.17308361811428366</v>
      </c>
      <c r="AA25" s="58">
        <f t="shared" si="10"/>
        <v>6.1603806817441098E-2</v>
      </c>
      <c r="AB25" s="125">
        <f t="shared" si="11"/>
        <v>-3.239140925144534E-2</v>
      </c>
      <c r="AC25" s="147">
        <f t="shared" si="12"/>
        <v>0</v>
      </c>
      <c r="AD25" s="103">
        <f t="shared" si="18"/>
        <v>-0.34616723622856732</v>
      </c>
      <c r="AE25" s="103">
        <f t="shared" si="13"/>
        <v>0.1232076136348822</v>
      </c>
      <c r="AF25" s="104">
        <f t="shared" si="14"/>
        <v>-6.4782818502890679E-2</v>
      </c>
    </row>
    <row r="26" spans="2:32" ht="15.6" customHeight="1" x14ac:dyDescent="0.3">
      <c r="B26" s="3"/>
      <c r="C26" s="3"/>
      <c r="D26" s="3"/>
      <c r="E26" s="62"/>
      <c r="F26" s="62"/>
      <c r="G26" s="63"/>
      <c r="H26" s="63"/>
      <c r="I26" s="64"/>
      <c r="J26" s="3"/>
      <c r="K26" s="65"/>
      <c r="L26" s="65"/>
      <c r="M26" s="65"/>
      <c r="N26" s="66"/>
      <c r="O26" s="66"/>
      <c r="P26" s="66"/>
      <c r="Q26" s="67"/>
      <c r="R26" s="68"/>
      <c r="S26" s="68"/>
      <c r="T26" s="68"/>
      <c r="U26" s="68"/>
      <c r="V26" s="65"/>
      <c r="W26" s="65"/>
      <c r="X26" s="65"/>
      <c r="Y26" s="67"/>
      <c r="Z26" s="67"/>
      <c r="AA26" s="67"/>
      <c r="AB26" s="67"/>
      <c r="AC26" s="68"/>
      <c r="AD26" s="68"/>
      <c r="AE26" s="68"/>
      <c r="AF26" s="68"/>
    </row>
    <row r="27" spans="2:32" ht="15.6" customHeight="1" x14ac:dyDescent="0.3"/>
    <row r="28" spans="2:32" ht="15.6" customHeight="1" x14ac:dyDescent="0.3">
      <c r="B28" s="40" t="s">
        <v>83</v>
      </c>
    </row>
    <row r="29" spans="2:32" ht="15.6" customHeight="1" x14ac:dyDescent="0.3">
      <c r="B29" s="14" t="s">
        <v>14</v>
      </c>
      <c r="C29" s="32" t="s">
        <v>0</v>
      </c>
      <c r="D29" s="70"/>
    </row>
    <row r="30" spans="2:32" ht="15.6" customHeight="1" x14ac:dyDescent="0.3">
      <c r="B30" s="31" t="s">
        <v>17</v>
      </c>
      <c r="C30" s="24">
        <v>2.5</v>
      </c>
      <c r="D30" s="69"/>
      <c r="E30" s="46"/>
    </row>
    <row r="31" spans="2:32" ht="15.6" customHeight="1" x14ac:dyDescent="0.3">
      <c r="B31" s="31" t="s">
        <v>18</v>
      </c>
      <c r="C31" s="24">
        <v>1</v>
      </c>
      <c r="D31" s="69"/>
    </row>
    <row r="32" spans="2:32" ht="15.6" customHeight="1" x14ac:dyDescent="0.3">
      <c r="B32" s="31" t="s">
        <v>19</v>
      </c>
      <c r="C32" s="24">
        <v>1.7220313993174061</v>
      </c>
      <c r="D32" s="69"/>
    </row>
    <row r="33" spans="2:32" ht="15.6" customHeight="1" thickBot="1" x14ac:dyDescent="0.35"/>
    <row r="34" spans="2:32" ht="15.6" customHeight="1" x14ac:dyDescent="0.3">
      <c r="B34" s="170" t="s">
        <v>21</v>
      </c>
      <c r="C34" s="171"/>
      <c r="D34" s="171"/>
      <c r="E34" s="171"/>
      <c r="F34" s="172"/>
      <c r="G34" s="171" t="s">
        <v>23</v>
      </c>
      <c r="H34" s="171"/>
      <c r="I34" s="171"/>
      <c r="J34" s="172"/>
      <c r="K34" s="180" t="s">
        <v>31</v>
      </c>
      <c r="L34" s="181"/>
      <c r="M34" s="182"/>
      <c r="N34" s="183" t="s">
        <v>30</v>
      </c>
      <c r="O34" s="181"/>
      <c r="P34" s="181"/>
      <c r="Q34" s="184"/>
      <c r="R34" s="185" t="s">
        <v>60</v>
      </c>
      <c r="S34" s="186"/>
      <c r="T34" s="186"/>
      <c r="U34" s="187"/>
      <c r="V34" s="173" t="s">
        <v>32</v>
      </c>
      <c r="W34" s="174"/>
      <c r="X34" s="175"/>
      <c r="Y34" s="173" t="s">
        <v>33</v>
      </c>
      <c r="Z34" s="174"/>
      <c r="AA34" s="174"/>
      <c r="AB34" s="176"/>
      <c r="AC34" s="177" t="s">
        <v>61</v>
      </c>
      <c r="AD34" s="178"/>
      <c r="AE34" s="178"/>
      <c r="AF34" s="179"/>
    </row>
    <row r="35" spans="2:32" ht="15.6" customHeight="1" thickBot="1" x14ac:dyDescent="0.35">
      <c r="B35" s="11" t="s">
        <v>20</v>
      </c>
      <c r="C35" s="12" t="s">
        <v>15</v>
      </c>
      <c r="D35" s="12" t="s">
        <v>26</v>
      </c>
      <c r="E35" s="12" t="s">
        <v>27</v>
      </c>
      <c r="F35" s="13" t="s">
        <v>28</v>
      </c>
      <c r="G35" s="87" t="s">
        <v>27</v>
      </c>
      <c r="H35" s="41" t="s">
        <v>28</v>
      </c>
      <c r="I35" s="41" t="s">
        <v>22</v>
      </c>
      <c r="J35" s="13" t="s">
        <v>1</v>
      </c>
      <c r="K35" s="78" t="s">
        <v>17</v>
      </c>
      <c r="L35" s="79" t="s">
        <v>18</v>
      </c>
      <c r="M35" s="80" t="s">
        <v>19</v>
      </c>
      <c r="N35" s="81" t="s">
        <v>17</v>
      </c>
      <c r="O35" s="79" t="s">
        <v>18</v>
      </c>
      <c r="P35" s="79" t="s">
        <v>19</v>
      </c>
      <c r="Q35" s="82" t="s">
        <v>25</v>
      </c>
      <c r="R35" s="79" t="s">
        <v>17</v>
      </c>
      <c r="S35" s="79" t="s">
        <v>18</v>
      </c>
      <c r="T35" s="79" t="s">
        <v>19</v>
      </c>
      <c r="U35" s="82" t="s">
        <v>25</v>
      </c>
      <c r="V35" s="83" t="s">
        <v>17</v>
      </c>
      <c r="W35" s="84" t="s">
        <v>18</v>
      </c>
      <c r="X35" s="85" t="s">
        <v>19</v>
      </c>
      <c r="Y35" s="83" t="s">
        <v>17</v>
      </c>
      <c r="Z35" s="84" t="s">
        <v>18</v>
      </c>
      <c r="AA35" s="84" t="s">
        <v>19</v>
      </c>
      <c r="AB35" s="86" t="s">
        <v>25</v>
      </c>
      <c r="AC35" s="134" t="s">
        <v>17</v>
      </c>
      <c r="AD35" s="134" t="s">
        <v>18</v>
      </c>
      <c r="AE35" s="134" t="s">
        <v>19</v>
      </c>
      <c r="AF35" s="135" t="s">
        <v>25</v>
      </c>
    </row>
    <row r="36" spans="2:32" ht="15.6" customHeight="1" x14ac:dyDescent="0.35">
      <c r="B36" s="15" t="s">
        <v>16</v>
      </c>
      <c r="C36" s="156" t="s">
        <v>62</v>
      </c>
      <c r="D36" s="16">
        <v>1</v>
      </c>
      <c r="E36" s="16"/>
      <c r="F36" s="17">
        <v>1.5</v>
      </c>
      <c r="G36" s="88"/>
      <c r="H36" s="43">
        <f>SQRT(($D36-F36)^2)/$D36</f>
        <v>0.5</v>
      </c>
      <c r="I36" s="43">
        <f t="shared" ref="I36:I51" si="19">G36+H36</f>
        <v>0.5</v>
      </c>
      <c r="J36" s="17" t="s">
        <v>8</v>
      </c>
      <c r="K36" s="106"/>
      <c r="L36" s="107"/>
      <c r="M36" s="108"/>
      <c r="N36" s="110"/>
      <c r="O36" s="111"/>
      <c r="P36" s="111"/>
      <c r="Q36" s="52"/>
      <c r="R36" s="136"/>
      <c r="S36" s="100"/>
      <c r="T36" s="100"/>
      <c r="U36" s="101"/>
      <c r="V36" s="106">
        <v>2.5</v>
      </c>
      <c r="W36" s="107">
        <v>1</v>
      </c>
      <c r="X36" s="108">
        <v>1.7220313993174061</v>
      </c>
      <c r="Y36" s="73"/>
      <c r="Z36" s="51">
        <f t="shared" ref="Z36" si="20">(W36-$C$31)/$C$31</f>
        <v>0</v>
      </c>
      <c r="AA36" s="51"/>
      <c r="AB36" s="120">
        <f t="shared" ref="AB36:AB38" si="21">((V36-$C$30)+(W36-$C$31)+(X36-$C$32))/SUM($C$30:$C$32)</f>
        <v>0</v>
      </c>
      <c r="AC36" s="136">
        <f t="shared" ref="AC36:AC38" si="22">Y36/$H36</f>
        <v>0</v>
      </c>
      <c r="AD36" s="100">
        <f t="shared" ref="AD36" si="23">Z36/$H36</f>
        <v>0</v>
      </c>
      <c r="AE36" s="100">
        <f t="shared" ref="AE36:AE38" si="24">AA36/$H36</f>
        <v>0</v>
      </c>
      <c r="AF36" s="101">
        <f t="shared" ref="AF36:AF38" si="25">AB36/$H36</f>
        <v>0</v>
      </c>
    </row>
    <row r="37" spans="2:32" ht="15.6" customHeight="1" x14ac:dyDescent="0.35">
      <c r="B37" s="27" t="s">
        <v>57</v>
      </c>
      <c r="C37" s="157" t="s">
        <v>63</v>
      </c>
      <c r="D37" s="37">
        <v>0.02</v>
      </c>
      <c r="E37" s="37"/>
      <c r="F37" s="123">
        <v>0.03</v>
      </c>
      <c r="G37" s="89"/>
      <c r="H37" s="44">
        <f>SQRT(($D37-F37)^2)/$D37</f>
        <v>0.49999999999999989</v>
      </c>
      <c r="I37" s="44">
        <f t="shared" si="19"/>
        <v>0.49999999999999989</v>
      </c>
      <c r="J37" s="29" t="s">
        <v>10</v>
      </c>
      <c r="K37" s="36"/>
      <c r="L37" s="37"/>
      <c r="M37" s="71"/>
      <c r="N37" s="75"/>
      <c r="O37" s="25"/>
      <c r="P37" s="25"/>
      <c r="Q37" s="26"/>
      <c r="R37" s="138"/>
      <c r="S37" s="97"/>
      <c r="T37" s="97"/>
      <c r="U37" s="102"/>
      <c r="V37" s="36">
        <v>2.5</v>
      </c>
      <c r="W37" s="37">
        <v>1</v>
      </c>
      <c r="X37" s="71">
        <v>1.7280982935153586</v>
      </c>
      <c r="Y37" s="75">
        <f t="shared" ref="Y37:Y38" si="26">(V37-$C$30)/$C$30</f>
        <v>0</v>
      </c>
      <c r="Z37" s="25"/>
      <c r="AA37" s="25">
        <f t="shared" ref="AA37:AA38" si="27">(X37-$C$32)/$C$32</f>
        <v>3.5231031213236448E-3</v>
      </c>
      <c r="AB37" s="30">
        <f t="shared" si="21"/>
        <v>1.1617881498654924E-3</v>
      </c>
      <c r="AC37" s="138">
        <f t="shared" si="22"/>
        <v>0</v>
      </c>
      <c r="AD37" s="97"/>
      <c r="AE37" s="97">
        <f t="shared" si="24"/>
        <v>7.0462062426472913E-3</v>
      </c>
      <c r="AF37" s="102">
        <f t="shared" si="25"/>
        <v>2.3235762997309852E-3</v>
      </c>
    </row>
    <row r="38" spans="2:32" ht="15.6" customHeight="1" x14ac:dyDescent="0.3">
      <c r="B38" s="18" t="s">
        <v>58</v>
      </c>
      <c r="C38" s="158" t="s">
        <v>35</v>
      </c>
      <c r="D38" s="39">
        <v>2</v>
      </c>
      <c r="E38" s="8"/>
      <c r="F38" s="19">
        <v>3</v>
      </c>
      <c r="G38" s="89"/>
      <c r="H38" s="44">
        <f>SQRT(($D38-F38)^2)/$D38</f>
        <v>0.5</v>
      </c>
      <c r="I38" s="45">
        <f t="shared" si="19"/>
        <v>0.5</v>
      </c>
      <c r="J38" s="38" t="s">
        <v>7</v>
      </c>
      <c r="K38" s="33"/>
      <c r="L38" s="20"/>
      <c r="M38" s="42"/>
      <c r="N38" s="75"/>
      <c r="O38" s="25"/>
      <c r="P38" s="25"/>
      <c r="Q38" s="26"/>
      <c r="R38" s="138"/>
      <c r="S38" s="97"/>
      <c r="T38" s="97"/>
      <c r="U38" s="102"/>
      <c r="V38" s="33">
        <v>2.8681165996931197</v>
      </c>
      <c r="W38" s="20">
        <v>1</v>
      </c>
      <c r="X38" s="42">
        <v>1.8073556313993175</v>
      </c>
      <c r="Y38" s="75">
        <f t="shared" si="26"/>
        <v>0.1472466398772479</v>
      </c>
      <c r="Z38" s="25"/>
      <c r="AA38" s="25">
        <f t="shared" si="27"/>
        <v>4.9548592502862018E-2</v>
      </c>
      <c r="AB38" s="30">
        <f t="shared" si="21"/>
        <v>8.683226834566761E-2</v>
      </c>
      <c r="AC38" s="138">
        <f t="shared" si="22"/>
        <v>0.2944932797544958</v>
      </c>
      <c r="AD38" s="97"/>
      <c r="AE38" s="97">
        <f t="shared" si="24"/>
        <v>9.9097185005724037E-2</v>
      </c>
      <c r="AF38" s="102">
        <f t="shared" si="25"/>
        <v>0.17366453669133522</v>
      </c>
    </row>
    <row r="39" spans="2:32" ht="15.6" customHeight="1" x14ac:dyDescent="0.35">
      <c r="B39" s="18" t="s">
        <v>59</v>
      </c>
      <c r="C39" s="161" t="s">
        <v>64</v>
      </c>
      <c r="D39" s="10">
        <v>50</v>
      </c>
      <c r="E39" s="10">
        <v>25</v>
      </c>
      <c r="F39" s="19"/>
      <c r="G39" s="89">
        <f>SQRT(($D39-E39)^2)/$D39</f>
        <v>0.5</v>
      </c>
      <c r="H39" s="44"/>
      <c r="I39" s="45">
        <f t="shared" si="19"/>
        <v>0.5</v>
      </c>
      <c r="J39" s="19" t="s">
        <v>6</v>
      </c>
      <c r="K39" s="23">
        <v>3.568965517241379</v>
      </c>
      <c r="L39" s="24">
        <v>1</v>
      </c>
      <c r="M39" s="109">
        <v>2.1725433447098976</v>
      </c>
      <c r="N39" s="75">
        <f>(K39-$C$30)/$C$30</f>
        <v>0.42758620689655158</v>
      </c>
      <c r="O39" s="25"/>
      <c r="P39" s="25">
        <f>(M39-$C$32)/$C$32</f>
        <v>0.26161656841511099</v>
      </c>
      <c r="Q39" s="26">
        <f>((K39-$C$30)+(L39-$C$31)+(M39-$C$32))/SUM($C$30:$C$32)</f>
        <v>0.29097440180702244</v>
      </c>
      <c r="R39" s="138">
        <f t="shared" ref="R39:R40" si="28">N39/$G39</f>
        <v>0.85517241379310316</v>
      </c>
      <c r="S39" s="97"/>
      <c r="T39" s="97">
        <f t="shared" ref="T39:T40" si="29">P39/$G39</f>
        <v>0.52323313683022199</v>
      </c>
      <c r="U39" s="102">
        <f t="shared" ref="U39:U40" si="30">Q39/$G39</f>
        <v>0.58194880361404489</v>
      </c>
      <c r="V39" s="23"/>
      <c r="W39" s="24"/>
      <c r="X39" s="109"/>
      <c r="Y39" s="75"/>
      <c r="Z39" s="25"/>
      <c r="AA39" s="25"/>
      <c r="AB39" s="30"/>
      <c r="AC39" s="138"/>
      <c r="AD39" s="97"/>
      <c r="AE39" s="97"/>
      <c r="AF39" s="102"/>
    </row>
    <row r="40" spans="2:32" ht="15.6" customHeight="1" x14ac:dyDescent="0.35">
      <c r="B40" s="18" t="s">
        <v>47</v>
      </c>
      <c r="C40" s="161" t="s">
        <v>72</v>
      </c>
      <c r="D40" s="145">
        <v>200</v>
      </c>
      <c r="E40" s="145">
        <v>100</v>
      </c>
      <c r="F40" s="22"/>
      <c r="G40" s="89">
        <f>SQRT(($D40-E40)^2)/$D40</f>
        <v>0.5</v>
      </c>
      <c r="H40" s="44"/>
      <c r="I40" s="45">
        <f t="shared" si="19"/>
        <v>0.5</v>
      </c>
      <c r="J40" s="19" t="s">
        <v>2</v>
      </c>
      <c r="K40" s="33">
        <v>2.5</v>
      </c>
      <c r="L40" s="20">
        <v>1</v>
      </c>
      <c r="M40" s="42">
        <v>1.7220313993174061</v>
      </c>
      <c r="N40" s="75">
        <f>(K40-$C$30)/$C$30</f>
        <v>0</v>
      </c>
      <c r="O40" s="25"/>
      <c r="P40" s="25">
        <f>(M40-$C$32)/$C$32</f>
        <v>0</v>
      </c>
      <c r="Q40" s="26">
        <f>((K40-$C$30)+(L40-$C$31)+(M40-$C$32))/SUM($C$30:$C$32)</f>
        <v>0</v>
      </c>
      <c r="R40" s="138">
        <f t="shared" si="28"/>
        <v>0</v>
      </c>
      <c r="S40" s="97"/>
      <c r="T40" s="97">
        <f t="shared" si="29"/>
        <v>0</v>
      </c>
      <c r="U40" s="102">
        <f t="shared" si="30"/>
        <v>0</v>
      </c>
      <c r="V40" s="33"/>
      <c r="W40" s="20"/>
      <c r="X40" s="42"/>
      <c r="Y40" s="75"/>
      <c r="Z40" s="25"/>
      <c r="AA40" s="25"/>
      <c r="AB40" s="30"/>
      <c r="AC40" s="138"/>
      <c r="AD40" s="97"/>
      <c r="AE40" s="97"/>
      <c r="AF40" s="102"/>
    </row>
    <row r="41" spans="2:32" ht="15.6" customHeight="1" x14ac:dyDescent="0.35">
      <c r="B41" s="18" t="s">
        <v>39</v>
      </c>
      <c r="C41" s="162" t="s">
        <v>65</v>
      </c>
      <c r="D41" s="148">
        <v>0.02</v>
      </c>
      <c r="E41" s="148"/>
      <c r="F41" s="21">
        <v>0.03</v>
      </c>
      <c r="G41" s="89"/>
      <c r="H41" s="44">
        <f t="shared" ref="H41:H48" si="31">SQRT(($D41-F41)^2)/$D41</f>
        <v>0.49999999999999989</v>
      </c>
      <c r="I41" s="45">
        <f t="shared" si="19"/>
        <v>0.49999999999999989</v>
      </c>
      <c r="J41" s="21" t="s">
        <v>4</v>
      </c>
      <c r="K41" s="33"/>
      <c r="L41" s="20"/>
      <c r="M41" s="42"/>
      <c r="N41" s="75"/>
      <c r="O41" s="25"/>
      <c r="P41" s="25"/>
      <c r="Q41" s="26"/>
      <c r="R41" s="138"/>
      <c r="S41" s="97"/>
      <c r="T41" s="97"/>
      <c r="U41" s="102"/>
      <c r="V41" s="33">
        <v>2.5</v>
      </c>
      <c r="W41" s="20">
        <v>1</v>
      </c>
      <c r="X41" s="42">
        <v>1.7220313993174061</v>
      </c>
      <c r="Y41" s="75">
        <f t="shared" ref="Y41:Y48" si="32">(V41-$C$30)/$C$30</f>
        <v>0</v>
      </c>
      <c r="Z41" s="25"/>
      <c r="AA41" s="25">
        <f t="shared" ref="AA41:AA48" si="33">(X41-$C$32)/$C$32</f>
        <v>0</v>
      </c>
      <c r="AB41" s="30">
        <f t="shared" ref="AB41:AB48" si="34">((V41-$C$30)+(W41-$C$31)+(X41-$C$32))/SUM($C$30:$C$32)</f>
        <v>0</v>
      </c>
      <c r="AC41" s="138">
        <f t="shared" ref="AC41:AC48" si="35">Y41/$H41</f>
        <v>0</v>
      </c>
      <c r="AD41" s="97"/>
      <c r="AE41" s="97">
        <f t="shared" ref="AE41:AE48" si="36">AA41/$H41</f>
        <v>0</v>
      </c>
      <c r="AF41" s="102">
        <f t="shared" ref="AF41:AF48" si="37">AB41/$H41</f>
        <v>0</v>
      </c>
    </row>
    <row r="42" spans="2:32" ht="15.6" customHeight="1" x14ac:dyDescent="0.35">
      <c r="B42" s="18" t="s">
        <v>40</v>
      </c>
      <c r="C42" s="162" t="s">
        <v>66</v>
      </c>
      <c r="D42" s="148">
        <v>0.02</v>
      </c>
      <c r="E42" s="148"/>
      <c r="F42" s="21">
        <v>0.03</v>
      </c>
      <c r="G42" s="89"/>
      <c r="H42" s="44">
        <f t="shared" si="31"/>
        <v>0.49999999999999989</v>
      </c>
      <c r="I42" s="45">
        <f t="shared" si="19"/>
        <v>0.49999999999999989</v>
      </c>
      <c r="J42" s="21" t="s">
        <v>4</v>
      </c>
      <c r="K42" s="33"/>
      <c r="L42" s="20"/>
      <c r="M42" s="42"/>
      <c r="N42" s="74"/>
      <c r="O42" s="34"/>
      <c r="P42" s="34"/>
      <c r="Q42" s="26"/>
      <c r="R42" s="98"/>
      <c r="S42" s="97"/>
      <c r="T42" s="97"/>
      <c r="U42" s="102"/>
      <c r="V42" s="33">
        <v>2.5</v>
      </c>
      <c r="W42" s="20">
        <v>1</v>
      </c>
      <c r="X42" s="42">
        <v>1.7220313993174061</v>
      </c>
      <c r="Y42" s="75">
        <f t="shared" si="32"/>
        <v>0</v>
      </c>
      <c r="Z42" s="25"/>
      <c r="AA42" s="25">
        <f t="shared" si="33"/>
        <v>0</v>
      </c>
      <c r="AB42" s="30">
        <f t="shared" si="34"/>
        <v>0</v>
      </c>
      <c r="AC42" s="98">
        <f t="shared" si="35"/>
        <v>0</v>
      </c>
      <c r="AD42" s="97"/>
      <c r="AE42" s="97">
        <f t="shared" si="36"/>
        <v>0</v>
      </c>
      <c r="AF42" s="102">
        <f t="shared" si="37"/>
        <v>0</v>
      </c>
    </row>
    <row r="43" spans="2:32" ht="15.6" customHeight="1" x14ac:dyDescent="0.3">
      <c r="B43" s="18" t="s">
        <v>48</v>
      </c>
      <c r="C43" s="162" t="s">
        <v>34</v>
      </c>
      <c r="D43" s="148">
        <v>0.5</v>
      </c>
      <c r="E43" s="148"/>
      <c r="F43" s="21">
        <v>0.75</v>
      </c>
      <c r="G43" s="89"/>
      <c r="H43" s="44">
        <f t="shared" si="31"/>
        <v>0.5</v>
      </c>
      <c r="I43" s="45">
        <f t="shared" si="19"/>
        <v>0.5</v>
      </c>
      <c r="J43" s="21" t="s">
        <v>7</v>
      </c>
      <c r="K43" s="33"/>
      <c r="L43" s="20"/>
      <c r="M43" s="42"/>
      <c r="N43" s="75"/>
      <c r="O43" s="25"/>
      <c r="P43" s="25"/>
      <c r="Q43" s="26"/>
      <c r="R43" s="138"/>
      <c r="S43" s="97"/>
      <c r="T43" s="97"/>
      <c r="U43" s="102"/>
      <c r="V43" s="33">
        <v>2.5</v>
      </c>
      <c r="W43" s="20">
        <v>1</v>
      </c>
      <c r="X43" s="42">
        <v>1.7220313993174061</v>
      </c>
      <c r="Y43" s="75"/>
      <c r="Z43" s="25">
        <f t="shared" ref="Z43" si="38">(W43-$C$31)/$C$31</f>
        <v>0</v>
      </c>
      <c r="AA43" s="25"/>
      <c r="AB43" s="30">
        <f t="shared" si="34"/>
        <v>0</v>
      </c>
      <c r="AC43" s="138">
        <f t="shared" si="35"/>
        <v>0</v>
      </c>
      <c r="AD43" s="97">
        <f t="shared" ref="AD43" si="39">Z43/$H43</f>
        <v>0</v>
      </c>
      <c r="AE43" s="97">
        <f t="shared" si="36"/>
        <v>0</v>
      </c>
      <c r="AF43" s="102">
        <f t="shared" si="37"/>
        <v>0</v>
      </c>
    </row>
    <row r="44" spans="2:32" ht="15.6" customHeight="1" x14ac:dyDescent="0.3">
      <c r="B44" s="18" t="s">
        <v>49</v>
      </c>
      <c r="C44" s="162" t="s">
        <v>37</v>
      </c>
      <c r="D44" s="145">
        <v>0.1</v>
      </c>
      <c r="E44" s="149"/>
      <c r="F44" s="22">
        <v>0.15</v>
      </c>
      <c r="G44" s="89"/>
      <c r="H44" s="44">
        <f t="shared" si="31"/>
        <v>0.49999999999999989</v>
      </c>
      <c r="I44" s="45">
        <f t="shared" si="19"/>
        <v>0.49999999999999989</v>
      </c>
      <c r="J44" s="21" t="s">
        <v>4</v>
      </c>
      <c r="K44" s="33"/>
      <c r="L44" s="20"/>
      <c r="M44" s="42"/>
      <c r="N44" s="75"/>
      <c r="O44" s="25"/>
      <c r="P44" s="25"/>
      <c r="Q44" s="26"/>
      <c r="R44" s="138"/>
      <c r="S44" s="97"/>
      <c r="T44" s="97"/>
      <c r="U44" s="102"/>
      <c r="V44" s="33">
        <v>2.5</v>
      </c>
      <c r="W44" s="20">
        <v>1</v>
      </c>
      <c r="X44" s="42">
        <v>1.7220313993174061</v>
      </c>
      <c r="Y44" s="75">
        <f t="shared" si="32"/>
        <v>0</v>
      </c>
      <c r="Z44" s="25"/>
      <c r="AA44" s="25">
        <f t="shared" si="33"/>
        <v>0</v>
      </c>
      <c r="AB44" s="30">
        <f t="shared" si="34"/>
        <v>0</v>
      </c>
      <c r="AC44" s="138">
        <f t="shared" si="35"/>
        <v>0</v>
      </c>
      <c r="AD44" s="97"/>
      <c r="AE44" s="97">
        <f t="shared" si="36"/>
        <v>0</v>
      </c>
      <c r="AF44" s="102">
        <f t="shared" si="37"/>
        <v>0</v>
      </c>
    </row>
    <row r="45" spans="2:32" ht="15.6" customHeight="1" x14ac:dyDescent="0.35">
      <c r="B45" s="18" t="s">
        <v>50</v>
      </c>
      <c r="C45" s="162" t="s">
        <v>67</v>
      </c>
      <c r="D45" s="145">
        <v>0.1</v>
      </c>
      <c r="E45" s="145"/>
      <c r="F45" s="22">
        <v>0.15</v>
      </c>
      <c r="G45" s="89"/>
      <c r="H45" s="44">
        <f t="shared" si="31"/>
        <v>0.49999999999999989</v>
      </c>
      <c r="I45" s="45">
        <f t="shared" si="19"/>
        <v>0.49999999999999989</v>
      </c>
      <c r="J45" s="19" t="s">
        <v>9</v>
      </c>
      <c r="K45" s="33"/>
      <c r="L45" s="20"/>
      <c r="M45" s="42"/>
      <c r="N45" s="75"/>
      <c r="O45" s="25"/>
      <c r="P45" s="25"/>
      <c r="Q45" s="26"/>
      <c r="R45" s="138"/>
      <c r="S45" s="97"/>
      <c r="T45" s="97"/>
      <c r="U45" s="102"/>
      <c r="V45" s="33">
        <v>2.5</v>
      </c>
      <c r="W45" s="20">
        <v>1</v>
      </c>
      <c r="X45" s="42">
        <v>1.7220313993174061</v>
      </c>
      <c r="Y45" s="75">
        <f t="shared" si="32"/>
        <v>0</v>
      </c>
      <c r="Z45" s="25"/>
      <c r="AA45" s="25">
        <f t="shared" si="33"/>
        <v>0</v>
      </c>
      <c r="AB45" s="30">
        <f t="shared" si="34"/>
        <v>0</v>
      </c>
      <c r="AC45" s="138">
        <f t="shared" si="35"/>
        <v>0</v>
      </c>
      <c r="AD45" s="97"/>
      <c r="AE45" s="97">
        <f t="shared" si="36"/>
        <v>0</v>
      </c>
      <c r="AF45" s="102">
        <f t="shared" si="37"/>
        <v>0</v>
      </c>
    </row>
    <row r="46" spans="2:32" ht="15.6" customHeight="1" x14ac:dyDescent="0.35">
      <c r="B46" s="18" t="s">
        <v>51</v>
      </c>
      <c r="C46" s="162" t="s">
        <v>68</v>
      </c>
      <c r="D46" s="10">
        <v>74</v>
      </c>
      <c r="E46" s="10"/>
      <c r="F46" s="19">
        <v>111</v>
      </c>
      <c r="G46" s="89"/>
      <c r="H46" s="44">
        <f t="shared" si="31"/>
        <v>0.5</v>
      </c>
      <c r="I46" s="45">
        <f t="shared" si="19"/>
        <v>0.5</v>
      </c>
      <c r="J46" s="19" t="s">
        <v>3</v>
      </c>
      <c r="K46" s="33"/>
      <c r="L46" s="20"/>
      <c r="M46" s="42"/>
      <c r="N46" s="74"/>
      <c r="O46" s="34"/>
      <c r="P46" s="34"/>
      <c r="Q46" s="26"/>
      <c r="R46" s="138"/>
      <c r="S46" s="97"/>
      <c r="T46" s="97"/>
      <c r="U46" s="102"/>
      <c r="V46" s="33">
        <v>2.5</v>
      </c>
      <c r="W46" s="20">
        <v>1</v>
      </c>
      <c r="X46" s="42">
        <v>1.7220313993174061</v>
      </c>
      <c r="Y46" s="75">
        <f t="shared" si="32"/>
        <v>0</v>
      </c>
      <c r="Z46" s="25"/>
      <c r="AA46" s="25">
        <f t="shared" si="33"/>
        <v>0</v>
      </c>
      <c r="AB46" s="30">
        <f t="shared" si="34"/>
        <v>0</v>
      </c>
      <c r="AC46" s="138">
        <f t="shared" si="35"/>
        <v>0</v>
      </c>
      <c r="AD46" s="97"/>
      <c r="AE46" s="97">
        <f t="shared" si="36"/>
        <v>0</v>
      </c>
      <c r="AF46" s="102">
        <f t="shared" si="37"/>
        <v>0</v>
      </c>
    </row>
    <row r="47" spans="2:32" ht="15.6" customHeight="1" x14ac:dyDescent="0.35">
      <c r="B47" s="18" t="s">
        <v>52</v>
      </c>
      <c r="C47" s="162" t="s">
        <v>69</v>
      </c>
      <c r="D47" s="10">
        <v>1000</v>
      </c>
      <c r="E47" s="10"/>
      <c r="F47" s="19">
        <v>1500</v>
      </c>
      <c r="G47" s="89"/>
      <c r="H47" s="44">
        <f t="shared" si="31"/>
        <v>0.5</v>
      </c>
      <c r="I47" s="45">
        <f t="shared" si="19"/>
        <v>0.5</v>
      </c>
      <c r="J47" s="19" t="s">
        <v>2</v>
      </c>
      <c r="K47" s="33"/>
      <c r="L47" s="20"/>
      <c r="M47" s="42"/>
      <c r="N47" s="74"/>
      <c r="O47" s="34"/>
      <c r="P47" s="34"/>
      <c r="Q47" s="26"/>
      <c r="R47" s="138"/>
      <c r="S47" s="97"/>
      <c r="T47" s="97"/>
      <c r="U47" s="102"/>
      <c r="V47" s="33">
        <v>2.5</v>
      </c>
      <c r="W47" s="20">
        <v>1</v>
      </c>
      <c r="X47" s="42">
        <v>1.8039426621160408</v>
      </c>
      <c r="Y47" s="75">
        <f t="shared" si="32"/>
        <v>0</v>
      </c>
      <c r="Z47" s="25"/>
      <c r="AA47" s="25">
        <f t="shared" si="33"/>
        <v>4.7566648802747385E-2</v>
      </c>
      <c r="AB47" s="30">
        <f t="shared" si="34"/>
        <v>1.568570859404286E-2</v>
      </c>
      <c r="AC47" s="138">
        <f t="shared" si="35"/>
        <v>0</v>
      </c>
      <c r="AD47" s="97"/>
      <c r="AE47" s="97">
        <f t="shared" si="36"/>
        <v>9.5133297605494771E-2</v>
      </c>
      <c r="AF47" s="102">
        <f t="shared" si="37"/>
        <v>3.1371417188085719E-2</v>
      </c>
    </row>
    <row r="48" spans="2:32" ht="15.6" customHeight="1" x14ac:dyDescent="0.35">
      <c r="B48" s="18" t="s">
        <v>53</v>
      </c>
      <c r="C48" s="162" t="s">
        <v>70</v>
      </c>
      <c r="D48" s="150">
        <v>1</v>
      </c>
      <c r="E48" s="150"/>
      <c r="F48" s="133">
        <v>1.5</v>
      </c>
      <c r="G48" s="89"/>
      <c r="H48" s="44">
        <f t="shared" si="31"/>
        <v>0.5</v>
      </c>
      <c r="I48" s="45">
        <f t="shared" si="19"/>
        <v>0.5</v>
      </c>
      <c r="J48" s="19" t="s">
        <v>8</v>
      </c>
      <c r="K48" s="33"/>
      <c r="L48" s="20"/>
      <c r="M48" s="42"/>
      <c r="N48" s="74"/>
      <c r="O48" s="34"/>
      <c r="P48" s="34"/>
      <c r="Q48" s="26"/>
      <c r="R48" s="138"/>
      <c r="S48" s="128"/>
      <c r="T48" s="128"/>
      <c r="U48" s="129"/>
      <c r="V48" s="33">
        <v>2.5</v>
      </c>
      <c r="W48" s="20">
        <v>1</v>
      </c>
      <c r="X48" s="42">
        <v>1.7220313993174061</v>
      </c>
      <c r="Y48" s="75">
        <f t="shared" si="32"/>
        <v>0</v>
      </c>
      <c r="Z48" s="25"/>
      <c r="AA48" s="25">
        <f t="shared" si="33"/>
        <v>0</v>
      </c>
      <c r="AB48" s="30">
        <f t="shared" si="34"/>
        <v>0</v>
      </c>
      <c r="AC48" s="138">
        <f t="shared" si="35"/>
        <v>0</v>
      </c>
      <c r="AD48" s="128"/>
      <c r="AE48" s="128">
        <f t="shared" si="36"/>
        <v>0</v>
      </c>
      <c r="AF48" s="129">
        <f t="shared" si="37"/>
        <v>0</v>
      </c>
    </row>
    <row r="49" spans="2:32" ht="15.6" customHeight="1" x14ac:dyDescent="0.35">
      <c r="B49" s="18" t="s">
        <v>54</v>
      </c>
      <c r="C49" s="162" t="s">
        <v>71</v>
      </c>
      <c r="D49" s="10">
        <v>1000</v>
      </c>
      <c r="E49" s="10">
        <v>500</v>
      </c>
      <c r="F49" s="19"/>
      <c r="G49" s="89">
        <f>SQRT(($D49-E49)^2)/$D49</f>
        <v>0.5</v>
      </c>
      <c r="H49" s="44"/>
      <c r="I49" s="45">
        <f t="shared" si="19"/>
        <v>0.5</v>
      </c>
      <c r="J49" s="19" t="s">
        <v>2</v>
      </c>
      <c r="K49" s="33">
        <v>2.5</v>
      </c>
      <c r="L49" s="20">
        <v>1</v>
      </c>
      <c r="M49" s="42">
        <v>1.7220313993174061</v>
      </c>
      <c r="N49" s="75">
        <f t="shared" ref="N49:N51" si="40">(K49-$C$30)/$C$30</f>
        <v>0</v>
      </c>
      <c r="O49" s="25"/>
      <c r="P49" s="25">
        <f t="shared" ref="P49:P51" si="41">(M49-$C$32)/$C$32</f>
        <v>0</v>
      </c>
      <c r="Q49" s="26">
        <f t="shared" ref="Q49:Q51" si="42">((K49-$C$30)+(L49-$C$31)+(M49-$C$32))/SUM($C$30:$C$32)</f>
        <v>0</v>
      </c>
      <c r="R49" s="138">
        <f t="shared" ref="R49:R51" si="43">N49/$G49</f>
        <v>0</v>
      </c>
      <c r="S49" s="97"/>
      <c r="T49" s="97">
        <f t="shared" ref="T49:T51" si="44">P49/$G49</f>
        <v>0</v>
      </c>
      <c r="U49" s="102">
        <f t="shared" ref="U49:U51" si="45">Q49/$G49</f>
        <v>0</v>
      </c>
      <c r="V49" s="33"/>
      <c r="W49" s="20"/>
      <c r="X49" s="42"/>
      <c r="Y49" s="75"/>
      <c r="Z49" s="25"/>
      <c r="AA49" s="25"/>
      <c r="AB49" s="30"/>
      <c r="AC49" s="138"/>
      <c r="AD49" s="97"/>
      <c r="AE49" s="97"/>
      <c r="AF49" s="102"/>
    </row>
    <row r="50" spans="2:32" ht="15.6" customHeight="1" x14ac:dyDescent="0.3">
      <c r="B50" s="18" t="s">
        <v>55</v>
      </c>
      <c r="C50" s="162" t="s">
        <v>38</v>
      </c>
      <c r="D50" s="151">
        <v>2</v>
      </c>
      <c r="E50" s="145">
        <v>1</v>
      </c>
      <c r="F50" s="22"/>
      <c r="G50" s="89">
        <f>SQRT(($D50-E50)^2)/$D50</f>
        <v>0.5</v>
      </c>
      <c r="H50" s="44"/>
      <c r="I50" s="124">
        <f t="shared" si="19"/>
        <v>0.5</v>
      </c>
      <c r="J50" s="19" t="s">
        <v>9</v>
      </c>
      <c r="K50" s="33">
        <v>2.6896551724137927</v>
      </c>
      <c r="L50" s="20">
        <v>1</v>
      </c>
      <c r="M50" s="42">
        <v>2.0619074894081018</v>
      </c>
      <c r="N50" s="74">
        <f t="shared" si="40"/>
        <v>7.5862068965517088E-2</v>
      </c>
      <c r="O50" s="34"/>
      <c r="P50" s="34">
        <f t="shared" si="41"/>
        <v>0.19736927574341484</v>
      </c>
      <c r="Q50" s="26">
        <f t="shared" si="42"/>
        <v>0.10140330879161424</v>
      </c>
      <c r="R50" s="138">
        <f t="shared" si="43"/>
        <v>0.15172413793103418</v>
      </c>
      <c r="S50" s="97"/>
      <c r="T50" s="97">
        <f t="shared" si="44"/>
        <v>0.39473855148682968</v>
      </c>
      <c r="U50" s="102">
        <f t="shared" si="45"/>
        <v>0.20280661758322849</v>
      </c>
      <c r="V50" s="33"/>
      <c r="W50" s="20"/>
      <c r="X50" s="42"/>
      <c r="Y50" s="75"/>
      <c r="Z50" s="25"/>
      <c r="AA50" s="25"/>
      <c r="AB50" s="30"/>
      <c r="AC50" s="138"/>
      <c r="AD50" s="97"/>
      <c r="AE50" s="97"/>
      <c r="AF50" s="102"/>
    </row>
    <row r="51" spans="2:32" ht="15.6" customHeight="1" thickBot="1" x14ac:dyDescent="0.35">
      <c r="B51" s="53" t="s">
        <v>56</v>
      </c>
      <c r="C51" s="160" t="s">
        <v>36</v>
      </c>
      <c r="D51" s="54">
        <v>71</v>
      </c>
      <c r="E51" s="54">
        <v>35.5</v>
      </c>
      <c r="F51" s="91"/>
      <c r="G51" s="90">
        <f>SQRT(($D51-E51)^2)/$D51</f>
        <v>0.5</v>
      </c>
      <c r="H51" s="55"/>
      <c r="I51" s="105">
        <f t="shared" si="19"/>
        <v>0.5</v>
      </c>
      <c r="J51" s="91" t="s">
        <v>9</v>
      </c>
      <c r="K51" s="56">
        <v>2.5</v>
      </c>
      <c r="L51" s="57">
        <v>2.2168385714285712</v>
      </c>
      <c r="M51" s="72">
        <v>1.2783453924914676</v>
      </c>
      <c r="N51" s="76">
        <f t="shared" si="40"/>
        <v>0</v>
      </c>
      <c r="O51" s="58">
        <f t="shared" ref="O51" si="46">(L51-$C$31)/$C$31</f>
        <v>1.2168385714285712</v>
      </c>
      <c r="P51" s="58">
        <f t="shared" si="41"/>
        <v>-0.25765268101488198</v>
      </c>
      <c r="Q51" s="125">
        <f t="shared" si="42"/>
        <v>0.14805590113910361</v>
      </c>
      <c r="R51" s="147">
        <f t="shared" si="43"/>
        <v>0</v>
      </c>
      <c r="S51" s="103">
        <f t="shared" ref="S51" si="47">O51/$G51</f>
        <v>2.4336771428571424</v>
      </c>
      <c r="T51" s="103">
        <f t="shared" si="44"/>
        <v>-0.51530536202976396</v>
      </c>
      <c r="U51" s="104">
        <f t="shared" si="45"/>
        <v>0.29611180227820721</v>
      </c>
      <c r="V51" s="56"/>
      <c r="W51" s="57"/>
      <c r="X51" s="72"/>
      <c r="Y51" s="76"/>
      <c r="Z51" s="58"/>
      <c r="AA51" s="58"/>
      <c r="AB51" s="146"/>
      <c r="AC51" s="147"/>
      <c r="AD51" s="103"/>
      <c r="AE51" s="103"/>
      <c r="AF51" s="104"/>
    </row>
    <row r="52" spans="2:32" ht="15.6" customHeight="1" x14ac:dyDescent="0.3">
      <c r="R52" s="46"/>
      <c r="S52" s="46"/>
      <c r="T52" s="46"/>
      <c r="U52" s="46"/>
      <c r="AC52" s="46"/>
      <c r="AD52" s="46"/>
      <c r="AE52" s="46"/>
      <c r="AF52" s="46"/>
    </row>
    <row r="53" spans="2:32" ht="15.6" customHeight="1" x14ac:dyDescent="0.3">
      <c r="R53" s="46"/>
      <c r="S53" s="46"/>
      <c r="T53" s="46"/>
      <c r="U53" s="46"/>
      <c r="AC53" s="46"/>
      <c r="AD53" s="46"/>
      <c r="AE53" s="46"/>
      <c r="AF53" s="46"/>
    </row>
    <row r="54" spans="2:32" ht="15.6" customHeight="1" x14ac:dyDescent="0.3">
      <c r="B54" s="40" t="s">
        <v>84</v>
      </c>
    </row>
    <row r="55" spans="2:32" ht="15.6" customHeight="1" x14ac:dyDescent="0.3">
      <c r="B55" s="14" t="s">
        <v>14</v>
      </c>
      <c r="C55" s="32" t="s">
        <v>0</v>
      </c>
      <c r="D55" s="70"/>
      <c r="E55" s="46"/>
    </row>
    <row r="56" spans="2:32" ht="15.6" customHeight="1" x14ac:dyDescent="0.3">
      <c r="B56" s="31" t="s">
        <v>17</v>
      </c>
      <c r="C56" s="24">
        <v>8.4571381722371957</v>
      </c>
      <c r="D56" s="69"/>
      <c r="E56" s="46"/>
    </row>
    <row r="57" spans="2:32" ht="15.6" customHeight="1" x14ac:dyDescent="0.3">
      <c r="B57" s="31" t="s">
        <v>18</v>
      </c>
      <c r="C57" s="20">
        <v>9.9657228571428575</v>
      </c>
      <c r="D57" s="69"/>
    </row>
    <row r="58" spans="2:32" ht="15.6" customHeight="1" x14ac:dyDescent="0.3">
      <c r="B58" s="31" t="s">
        <v>19</v>
      </c>
      <c r="C58" s="20">
        <v>8.8667552517577022</v>
      </c>
      <c r="D58" s="69"/>
    </row>
    <row r="59" spans="2:32" ht="15.6" customHeight="1" thickBot="1" x14ac:dyDescent="0.35"/>
    <row r="60" spans="2:32" ht="15.6" customHeight="1" x14ac:dyDescent="0.3">
      <c r="B60" s="170" t="s">
        <v>21</v>
      </c>
      <c r="C60" s="171"/>
      <c r="D60" s="171"/>
      <c r="E60" s="171"/>
      <c r="F60" s="172"/>
      <c r="G60" s="171" t="s">
        <v>23</v>
      </c>
      <c r="H60" s="171"/>
      <c r="I60" s="171"/>
      <c r="J60" s="172"/>
      <c r="K60" s="180" t="s">
        <v>31</v>
      </c>
      <c r="L60" s="181"/>
      <c r="M60" s="182"/>
      <c r="N60" s="183" t="s">
        <v>30</v>
      </c>
      <c r="O60" s="181"/>
      <c r="P60" s="181"/>
      <c r="Q60" s="184"/>
      <c r="R60" s="185" t="s">
        <v>60</v>
      </c>
      <c r="S60" s="186"/>
      <c r="T60" s="186"/>
      <c r="U60" s="187"/>
      <c r="V60" s="173" t="s">
        <v>32</v>
      </c>
      <c r="W60" s="174"/>
      <c r="X60" s="175"/>
      <c r="Y60" s="173" t="s">
        <v>33</v>
      </c>
      <c r="Z60" s="174"/>
      <c r="AA60" s="174"/>
      <c r="AB60" s="176"/>
      <c r="AC60" s="177" t="s">
        <v>61</v>
      </c>
      <c r="AD60" s="178"/>
      <c r="AE60" s="178"/>
      <c r="AF60" s="179"/>
    </row>
    <row r="61" spans="2:32" ht="15.6" customHeight="1" thickBot="1" x14ac:dyDescent="0.35">
      <c r="B61" s="11" t="s">
        <v>20</v>
      </c>
      <c r="C61" s="12" t="s">
        <v>15</v>
      </c>
      <c r="D61" s="12" t="s">
        <v>29</v>
      </c>
      <c r="E61" s="12" t="s">
        <v>27</v>
      </c>
      <c r="F61" s="13" t="s">
        <v>28</v>
      </c>
      <c r="G61" s="87" t="s">
        <v>27</v>
      </c>
      <c r="H61" s="41" t="s">
        <v>28</v>
      </c>
      <c r="I61" s="41" t="s">
        <v>22</v>
      </c>
      <c r="J61" s="13" t="s">
        <v>1</v>
      </c>
      <c r="K61" s="78" t="s">
        <v>17</v>
      </c>
      <c r="L61" s="79" t="s">
        <v>18</v>
      </c>
      <c r="M61" s="80" t="s">
        <v>19</v>
      </c>
      <c r="N61" s="81" t="s">
        <v>17</v>
      </c>
      <c r="O61" s="79" t="s">
        <v>18</v>
      </c>
      <c r="P61" s="79" t="s">
        <v>19</v>
      </c>
      <c r="Q61" s="82" t="s">
        <v>25</v>
      </c>
      <c r="R61" s="79" t="s">
        <v>17</v>
      </c>
      <c r="S61" s="79" t="s">
        <v>18</v>
      </c>
      <c r="T61" s="79" t="s">
        <v>19</v>
      </c>
      <c r="U61" s="82" t="s">
        <v>25</v>
      </c>
      <c r="V61" s="83" t="s">
        <v>17</v>
      </c>
      <c r="W61" s="84" t="s">
        <v>18</v>
      </c>
      <c r="X61" s="85" t="s">
        <v>19</v>
      </c>
      <c r="Y61" s="83" t="s">
        <v>17</v>
      </c>
      <c r="Z61" s="84" t="s">
        <v>18</v>
      </c>
      <c r="AA61" s="84" t="s">
        <v>19</v>
      </c>
      <c r="AB61" s="86" t="s">
        <v>25</v>
      </c>
      <c r="AC61" s="84" t="s">
        <v>17</v>
      </c>
      <c r="AD61" s="84" t="s">
        <v>18</v>
      </c>
      <c r="AE61" s="84" t="s">
        <v>19</v>
      </c>
      <c r="AF61" s="86" t="s">
        <v>25</v>
      </c>
    </row>
    <row r="62" spans="2:32" ht="15.6" customHeight="1" x14ac:dyDescent="0.35">
      <c r="B62" s="15" t="s">
        <v>16</v>
      </c>
      <c r="C62" s="156" t="s">
        <v>62</v>
      </c>
      <c r="D62" s="16">
        <v>350</v>
      </c>
      <c r="E62" s="16">
        <v>175</v>
      </c>
      <c r="F62" s="17"/>
      <c r="G62" s="92">
        <f>SQRT(($D62-E62)^2)/$D62</f>
        <v>0.5</v>
      </c>
      <c r="H62" s="43"/>
      <c r="I62" s="43">
        <f t="shared" ref="I62:I77" si="48">G62+H62</f>
        <v>0.5</v>
      </c>
      <c r="J62" s="17" t="s">
        <v>8</v>
      </c>
      <c r="K62" s="106">
        <v>8.4571381722371957</v>
      </c>
      <c r="L62" s="107">
        <v>8.8309389343370288</v>
      </c>
      <c r="M62" s="108">
        <v>8.8667552517577022</v>
      </c>
      <c r="N62" s="110"/>
      <c r="O62" s="111">
        <f>(L62-$C$57)/$C$57</f>
        <v>-0.11386870165594469</v>
      </c>
      <c r="P62" s="111"/>
      <c r="Q62" s="52">
        <f>((K62-$C$56)+(L62-$C$57)+(M62-$C$58))/SUM($C$56:$C$58)</f>
        <v>-4.1582993000534689E-2</v>
      </c>
      <c r="R62" s="136"/>
      <c r="S62" s="100">
        <f t="shared" ref="S62" si="49">O62/$G62</f>
        <v>-0.22773740331188938</v>
      </c>
      <c r="T62" s="100"/>
      <c r="U62" s="101">
        <f t="shared" ref="U62:U64" si="50">Q62/$G62</f>
        <v>-8.3165986001069378E-2</v>
      </c>
      <c r="V62" s="106"/>
      <c r="W62" s="107"/>
      <c r="X62" s="108"/>
      <c r="Y62" s="110"/>
      <c r="Z62" s="111"/>
      <c r="AA62" s="111"/>
      <c r="AB62" s="52"/>
      <c r="AC62" s="136"/>
      <c r="AD62" s="100"/>
      <c r="AE62" s="100"/>
      <c r="AF62" s="101"/>
    </row>
    <row r="63" spans="2:32" ht="15.6" customHeight="1" x14ac:dyDescent="0.35">
      <c r="B63" s="27" t="s">
        <v>57</v>
      </c>
      <c r="C63" s="157" t="s">
        <v>63</v>
      </c>
      <c r="D63" s="37">
        <v>1.5</v>
      </c>
      <c r="E63" s="37">
        <v>0.75</v>
      </c>
      <c r="F63" s="123"/>
      <c r="G63" s="93">
        <f>SQRT(($D63-E63)^2)/$D63</f>
        <v>0.5</v>
      </c>
      <c r="H63" s="44"/>
      <c r="I63" s="44">
        <f t="shared" si="48"/>
        <v>0.5</v>
      </c>
      <c r="J63" s="29" t="s">
        <v>10</v>
      </c>
      <c r="K63" s="36">
        <v>8.4571381722371957</v>
      </c>
      <c r="L63" s="37">
        <v>9.9657228571428575</v>
      </c>
      <c r="M63" s="71">
        <v>8.4117381869112879</v>
      </c>
      <c r="N63" s="74">
        <f t="shared" ref="N63:N64" si="51">(K63-$C$56)/$C$56</f>
        <v>0</v>
      </c>
      <c r="O63" s="34"/>
      <c r="P63" s="34">
        <f t="shared" ref="P63:P64" si="52">(M63-$C$58)/$C$58</f>
        <v>-5.1317201380540405E-2</v>
      </c>
      <c r="Q63" s="26">
        <f t="shared" ref="Q63:Q64" si="53">((K63-$C$56)+(L63-$C$57)+(M63-$C$58))/SUM($C$56:$C$58)</f>
        <v>-1.667363366926183E-2</v>
      </c>
      <c r="R63" s="138">
        <f t="shared" ref="R63:R64" si="54">N63/$G63</f>
        <v>0</v>
      </c>
      <c r="S63" s="97"/>
      <c r="T63" s="97">
        <f t="shared" ref="T63:T64" si="55">P63/$G63</f>
        <v>-0.10263440276108081</v>
      </c>
      <c r="U63" s="102">
        <f t="shared" si="50"/>
        <v>-3.334726733852366E-2</v>
      </c>
      <c r="V63" s="36"/>
      <c r="W63" s="37"/>
      <c r="X63" s="71"/>
      <c r="Y63" s="75"/>
      <c r="Z63" s="25"/>
      <c r="AA63" s="25"/>
      <c r="AB63" s="26"/>
      <c r="AC63" s="138"/>
      <c r="AD63" s="97"/>
      <c r="AE63" s="97"/>
      <c r="AF63" s="102"/>
    </row>
    <row r="64" spans="2:32" ht="15.6" customHeight="1" x14ac:dyDescent="0.3">
      <c r="B64" s="18" t="s">
        <v>58</v>
      </c>
      <c r="C64" s="158" t="s">
        <v>35</v>
      </c>
      <c r="D64" s="39">
        <v>8</v>
      </c>
      <c r="E64" s="8">
        <v>4</v>
      </c>
      <c r="F64" s="19"/>
      <c r="G64" s="93">
        <f>SQRT(($D64-E64)^2)/$D64</f>
        <v>0.5</v>
      </c>
      <c r="H64" s="44"/>
      <c r="I64" s="45">
        <f t="shared" si="48"/>
        <v>0.5</v>
      </c>
      <c r="J64" s="38" t="s">
        <v>7</v>
      </c>
      <c r="K64" s="33">
        <v>7.4976603864689908</v>
      </c>
      <c r="L64" s="20">
        <v>9.9657228571428575</v>
      </c>
      <c r="M64" s="42">
        <v>8.0476426237713543</v>
      </c>
      <c r="N64" s="74">
        <f t="shared" si="51"/>
        <v>-0.11345182805667593</v>
      </c>
      <c r="O64" s="34"/>
      <c r="P64" s="34">
        <f t="shared" si="52"/>
        <v>-9.2380200505023644E-2</v>
      </c>
      <c r="Q64" s="26">
        <f t="shared" si="53"/>
        <v>-6.5174621564169533E-2</v>
      </c>
      <c r="R64" s="138">
        <f t="shared" si="54"/>
        <v>-0.22690365611335186</v>
      </c>
      <c r="S64" s="97"/>
      <c r="T64" s="97">
        <f t="shared" si="55"/>
        <v>-0.18476040101004729</v>
      </c>
      <c r="U64" s="102">
        <f t="shared" si="50"/>
        <v>-0.13034924312833907</v>
      </c>
      <c r="V64" s="33"/>
      <c r="W64" s="20"/>
      <c r="X64" s="42"/>
      <c r="Y64" s="75"/>
      <c r="Z64" s="25"/>
      <c r="AA64" s="25"/>
      <c r="AB64" s="26"/>
      <c r="AC64" s="138"/>
      <c r="AD64" s="97"/>
      <c r="AE64" s="97"/>
      <c r="AF64" s="102"/>
    </row>
    <row r="65" spans="2:32" ht="15.6" customHeight="1" x14ac:dyDescent="0.35">
      <c r="B65" s="18" t="s">
        <v>59</v>
      </c>
      <c r="C65" s="161" t="s">
        <v>64</v>
      </c>
      <c r="D65" s="10">
        <v>1</v>
      </c>
      <c r="E65" s="10"/>
      <c r="F65" s="19">
        <v>1.5</v>
      </c>
      <c r="G65" s="93"/>
      <c r="H65" s="44">
        <f>SQRT(($D65-F65)^2)/$D65</f>
        <v>0.5</v>
      </c>
      <c r="I65" s="45">
        <f t="shared" si="48"/>
        <v>0.5</v>
      </c>
      <c r="J65" s="19" t="s">
        <v>6</v>
      </c>
      <c r="K65" s="23"/>
      <c r="L65" s="24"/>
      <c r="M65" s="109"/>
      <c r="N65" s="75"/>
      <c r="O65" s="25"/>
      <c r="P65" s="25"/>
      <c r="Q65" s="26"/>
      <c r="R65" s="138"/>
      <c r="S65" s="97"/>
      <c r="T65" s="97"/>
      <c r="U65" s="102"/>
      <c r="V65" s="23">
        <v>8.4571381722371957</v>
      </c>
      <c r="W65" s="24">
        <v>9.9657228571428575</v>
      </c>
      <c r="X65" s="109">
        <v>8.8667552517577022</v>
      </c>
      <c r="Y65" s="75">
        <f t="shared" ref="Y65:Y66" si="56">(V65-$C$56)/$C$56</f>
        <v>0</v>
      </c>
      <c r="Z65" s="25"/>
      <c r="AA65" s="25">
        <f t="shared" ref="AA65:AA66" si="57">(X65-$C$58)/$C$58</f>
        <v>0</v>
      </c>
      <c r="AB65" s="26">
        <f t="shared" ref="AB65:AB66" si="58">((V65-$C$56)+(W65-$C$57)+(X65-$C$58))/SUM($C$56:$C$58)</f>
        <v>0</v>
      </c>
      <c r="AC65" s="138">
        <f t="shared" ref="AC65:AC66" si="59">Y65/$H65</f>
        <v>0</v>
      </c>
      <c r="AD65" s="97"/>
      <c r="AE65" s="97">
        <f t="shared" ref="AE65:AE66" si="60">AA65/$H65</f>
        <v>0</v>
      </c>
      <c r="AF65" s="102">
        <f t="shared" ref="AF65:AF66" si="61">AB65/$H65</f>
        <v>0</v>
      </c>
    </row>
    <row r="66" spans="2:32" ht="15.6" customHeight="1" x14ac:dyDescent="0.35">
      <c r="B66" s="18" t="s">
        <v>47</v>
      </c>
      <c r="C66" s="161" t="s">
        <v>72</v>
      </c>
      <c r="D66" s="145">
        <v>3</v>
      </c>
      <c r="E66" s="145"/>
      <c r="F66" s="22">
        <v>4.5</v>
      </c>
      <c r="G66" s="93"/>
      <c r="H66" s="44">
        <f>SQRT(($D66-F66)^2)/$D66</f>
        <v>0.5</v>
      </c>
      <c r="I66" s="45">
        <f t="shared" si="48"/>
        <v>0.5</v>
      </c>
      <c r="J66" s="19" t="s">
        <v>2</v>
      </c>
      <c r="K66" s="33"/>
      <c r="L66" s="20"/>
      <c r="M66" s="42"/>
      <c r="N66" s="74"/>
      <c r="O66" s="34"/>
      <c r="P66" s="34"/>
      <c r="Q66" s="26"/>
      <c r="R66" s="138"/>
      <c r="S66" s="97"/>
      <c r="T66" s="97"/>
      <c r="U66" s="102"/>
      <c r="V66" s="33">
        <v>7.8966216228981008</v>
      </c>
      <c r="W66" s="20">
        <v>9.9657228571428575</v>
      </c>
      <c r="X66" s="42">
        <v>8.6413518387884221</v>
      </c>
      <c r="Y66" s="75">
        <f t="shared" si="56"/>
        <v>-6.6277331400253034E-2</v>
      </c>
      <c r="Z66" s="25"/>
      <c r="AA66" s="25">
        <f t="shared" si="57"/>
        <v>-2.5421183574972056E-2</v>
      </c>
      <c r="AB66" s="26">
        <f t="shared" si="58"/>
        <v>-2.8799230967992511E-2</v>
      </c>
      <c r="AC66" s="138">
        <f t="shared" si="59"/>
        <v>-0.13255466280050607</v>
      </c>
      <c r="AD66" s="97"/>
      <c r="AE66" s="97">
        <f t="shared" si="60"/>
        <v>-5.0842367149944112E-2</v>
      </c>
      <c r="AF66" s="102">
        <f t="shared" si="61"/>
        <v>-5.7598461935985022E-2</v>
      </c>
    </row>
    <row r="67" spans="2:32" ht="15.6" customHeight="1" x14ac:dyDescent="0.35">
      <c r="B67" s="18" t="s">
        <v>39</v>
      </c>
      <c r="C67" s="162" t="s">
        <v>65</v>
      </c>
      <c r="D67" s="148">
        <v>0.1</v>
      </c>
      <c r="E67" s="148">
        <v>0.05</v>
      </c>
      <c r="F67" s="21"/>
      <c r="G67" s="93">
        <f t="shared" ref="G67:G74" si="62">SQRT(($D67-E67)^2)/$D67</f>
        <v>0.5</v>
      </c>
      <c r="H67" s="44"/>
      <c r="I67" s="45">
        <f t="shared" si="48"/>
        <v>0.5</v>
      </c>
      <c r="J67" s="21" t="s">
        <v>4</v>
      </c>
      <c r="K67" s="33">
        <v>7.4665221473813741</v>
      </c>
      <c r="L67" s="20">
        <v>9.9657228571428575</v>
      </c>
      <c r="M67" s="42">
        <v>8.2656794838396159</v>
      </c>
      <c r="N67" s="74">
        <f t="shared" ref="N67:N74" si="63">(K67-$C$56)/$C$56</f>
        <v>-0.11713371647489242</v>
      </c>
      <c r="O67" s="34"/>
      <c r="P67" s="34">
        <f t="shared" ref="P67:P74" si="64">(M67-$C$58)/$C$58</f>
        <v>-6.7789822866592825E-2</v>
      </c>
      <c r="Q67" s="26">
        <f t="shared" ref="Q67:Q74" si="65">((K67-$C$56)+(L67-$C$57)+(M67-$C$58))/SUM($C$56:$C$58)</f>
        <v>-5.8325913284243046E-2</v>
      </c>
      <c r="R67" s="138">
        <f t="shared" ref="R67:R74" si="66">N67/$G67</f>
        <v>-0.23426743294978483</v>
      </c>
      <c r="S67" s="97"/>
      <c r="T67" s="97">
        <f t="shared" ref="T67:T74" si="67">P67/$G67</f>
        <v>-0.13557964573318565</v>
      </c>
      <c r="U67" s="102">
        <f t="shared" ref="U67:U74" si="68">Q67/$G67</f>
        <v>-0.11665182656848609</v>
      </c>
      <c r="V67" s="33"/>
      <c r="W67" s="20"/>
      <c r="X67" s="42"/>
      <c r="Y67" s="75"/>
      <c r="Z67" s="25"/>
      <c r="AA67" s="25"/>
      <c r="AB67" s="26"/>
      <c r="AC67" s="138"/>
      <c r="AD67" s="97"/>
      <c r="AE67" s="97"/>
      <c r="AF67" s="102"/>
    </row>
    <row r="68" spans="2:32" ht="15.6" customHeight="1" x14ac:dyDescent="0.35">
      <c r="B68" s="18" t="s">
        <v>40</v>
      </c>
      <c r="C68" s="162" t="s">
        <v>66</v>
      </c>
      <c r="D68" s="148">
        <v>0.83</v>
      </c>
      <c r="E68" s="148">
        <v>0.41499999999999998</v>
      </c>
      <c r="F68" s="21"/>
      <c r="G68" s="93">
        <f t="shared" si="62"/>
        <v>0.5</v>
      </c>
      <c r="H68" s="44"/>
      <c r="I68" s="45">
        <f t="shared" si="48"/>
        <v>0.5</v>
      </c>
      <c r="J68" s="21" t="s">
        <v>4</v>
      </c>
      <c r="K68" s="33">
        <v>8.4571381722371957</v>
      </c>
      <c r="L68" s="20">
        <v>9.9657228571428575</v>
      </c>
      <c r="M68" s="42">
        <v>8.8667552517577022</v>
      </c>
      <c r="N68" s="74">
        <f t="shared" si="63"/>
        <v>0</v>
      </c>
      <c r="O68" s="34"/>
      <c r="P68" s="34">
        <f t="shared" si="64"/>
        <v>0</v>
      </c>
      <c r="Q68" s="26">
        <f t="shared" si="65"/>
        <v>0</v>
      </c>
      <c r="R68" s="98">
        <f t="shared" si="66"/>
        <v>0</v>
      </c>
      <c r="S68" s="97"/>
      <c r="T68" s="97">
        <f t="shared" si="67"/>
        <v>0</v>
      </c>
      <c r="U68" s="102">
        <f t="shared" si="68"/>
        <v>0</v>
      </c>
      <c r="V68" s="33"/>
      <c r="W68" s="20"/>
      <c r="X68" s="42"/>
      <c r="Y68" s="74"/>
      <c r="Z68" s="34"/>
      <c r="AA68" s="34"/>
      <c r="AB68" s="26"/>
      <c r="AC68" s="98"/>
      <c r="AD68" s="97"/>
      <c r="AE68" s="97"/>
      <c r="AF68" s="102"/>
    </row>
    <row r="69" spans="2:32" ht="15.6" customHeight="1" x14ac:dyDescent="0.3">
      <c r="B69" s="18" t="s">
        <v>48</v>
      </c>
      <c r="C69" s="162" t="s">
        <v>34</v>
      </c>
      <c r="D69" s="148">
        <v>1.66</v>
      </c>
      <c r="E69" s="148">
        <v>0.83</v>
      </c>
      <c r="F69" s="21"/>
      <c r="G69" s="93">
        <f t="shared" si="62"/>
        <v>0.5</v>
      </c>
      <c r="H69" s="44"/>
      <c r="I69" s="45">
        <f t="shared" si="48"/>
        <v>0.5</v>
      </c>
      <c r="J69" s="21" t="s">
        <v>7</v>
      </c>
      <c r="K69" s="33">
        <v>8.4571381722371957</v>
      </c>
      <c r="L69" s="20">
        <v>8.8309389343370288</v>
      </c>
      <c r="M69" s="42">
        <v>8.8667552517577022</v>
      </c>
      <c r="N69" s="74"/>
      <c r="O69" s="34">
        <f t="shared" ref="O69" si="69">(L69-$C$57)/$C$57</f>
        <v>-0.11386870165594469</v>
      </c>
      <c r="P69" s="34"/>
      <c r="Q69" s="26">
        <f t="shared" si="65"/>
        <v>-4.1582993000534689E-2</v>
      </c>
      <c r="R69" s="138"/>
      <c r="S69" s="97">
        <f t="shared" ref="S69" si="70">O69/$G69</f>
        <v>-0.22773740331188938</v>
      </c>
      <c r="T69" s="97"/>
      <c r="U69" s="102">
        <f t="shared" si="68"/>
        <v>-8.3165986001069378E-2</v>
      </c>
      <c r="V69" s="33"/>
      <c r="W69" s="20"/>
      <c r="X69" s="42"/>
      <c r="Y69" s="75"/>
      <c r="Z69" s="25"/>
      <c r="AA69" s="25"/>
      <c r="AB69" s="26"/>
      <c r="AC69" s="138"/>
      <c r="AD69" s="97"/>
      <c r="AE69" s="97"/>
      <c r="AF69" s="102"/>
    </row>
    <row r="70" spans="2:32" ht="15.6" customHeight="1" x14ac:dyDescent="0.3">
      <c r="B70" s="18" t="s">
        <v>49</v>
      </c>
      <c r="C70" s="162" t="s">
        <v>37</v>
      </c>
      <c r="D70" s="145">
        <v>13</v>
      </c>
      <c r="E70" s="149">
        <v>6.5</v>
      </c>
      <c r="F70" s="22"/>
      <c r="G70" s="93">
        <f t="shared" si="62"/>
        <v>0.5</v>
      </c>
      <c r="H70" s="44"/>
      <c r="I70" s="45">
        <f t="shared" si="48"/>
        <v>0.5</v>
      </c>
      <c r="J70" s="21" t="s">
        <v>4</v>
      </c>
      <c r="K70" s="33">
        <v>6.2586206896551726</v>
      </c>
      <c r="L70" s="20">
        <v>9.9657228571428575</v>
      </c>
      <c r="M70" s="42">
        <v>7.8156098592662371</v>
      </c>
      <c r="N70" s="74">
        <f t="shared" si="63"/>
        <v>-0.25995998147449467</v>
      </c>
      <c r="O70" s="34"/>
      <c r="P70" s="34">
        <f t="shared" si="64"/>
        <v>-0.11854904783608312</v>
      </c>
      <c r="Q70" s="26">
        <f t="shared" si="65"/>
        <v>-0.11908056315616336</v>
      </c>
      <c r="R70" s="138">
        <f t="shared" si="66"/>
        <v>-0.51991996294898934</v>
      </c>
      <c r="S70" s="97"/>
      <c r="T70" s="97">
        <f t="shared" si="67"/>
        <v>-0.23709809567216625</v>
      </c>
      <c r="U70" s="102">
        <f t="shared" si="68"/>
        <v>-0.23816112631232672</v>
      </c>
      <c r="V70" s="33"/>
      <c r="W70" s="20"/>
      <c r="X70" s="42"/>
      <c r="Y70" s="75"/>
      <c r="Z70" s="25"/>
      <c r="AA70" s="25"/>
      <c r="AB70" s="26"/>
      <c r="AC70" s="138"/>
      <c r="AD70" s="97"/>
      <c r="AE70" s="97"/>
      <c r="AF70" s="102"/>
    </row>
    <row r="71" spans="2:32" ht="15.6" customHeight="1" x14ac:dyDescent="0.35">
      <c r="B71" s="18" t="s">
        <v>50</v>
      </c>
      <c r="C71" s="162" t="s">
        <v>67</v>
      </c>
      <c r="D71" s="145">
        <v>3</v>
      </c>
      <c r="E71" s="145">
        <v>1.5</v>
      </c>
      <c r="F71" s="22"/>
      <c r="G71" s="93">
        <f t="shared" si="62"/>
        <v>0.5</v>
      </c>
      <c r="H71" s="44"/>
      <c r="I71" s="45">
        <f t="shared" si="48"/>
        <v>0.5</v>
      </c>
      <c r="J71" s="19" t="s">
        <v>9</v>
      </c>
      <c r="K71" s="33">
        <v>8.4571381722371957</v>
      </c>
      <c r="L71" s="20">
        <v>9.9657228571428575</v>
      </c>
      <c r="M71" s="42">
        <v>8.5254583234300583</v>
      </c>
      <c r="N71" s="74">
        <f t="shared" si="63"/>
        <v>0</v>
      </c>
      <c r="O71" s="34"/>
      <c r="P71" s="34">
        <f t="shared" si="64"/>
        <v>-3.8491750210426397E-2</v>
      </c>
      <c r="Q71" s="26">
        <f t="shared" si="65"/>
        <v>-1.2506475899536343E-2</v>
      </c>
      <c r="R71" s="138">
        <f t="shared" si="66"/>
        <v>0</v>
      </c>
      <c r="S71" s="97"/>
      <c r="T71" s="97">
        <f t="shared" si="67"/>
        <v>-7.6983500420852793E-2</v>
      </c>
      <c r="U71" s="102">
        <f t="shared" si="68"/>
        <v>-2.5012951799072685E-2</v>
      </c>
      <c r="V71" s="33"/>
      <c r="W71" s="20"/>
      <c r="X71" s="42"/>
      <c r="Y71" s="75"/>
      <c r="Z71" s="25"/>
      <c r="AA71" s="25"/>
      <c r="AB71" s="26"/>
      <c r="AC71" s="138"/>
      <c r="AD71" s="97"/>
      <c r="AE71" s="97"/>
      <c r="AF71" s="102"/>
    </row>
    <row r="72" spans="2:32" ht="15.6" customHeight="1" x14ac:dyDescent="0.35">
      <c r="B72" s="18" t="s">
        <v>51</v>
      </c>
      <c r="C72" s="162" t="s">
        <v>68</v>
      </c>
      <c r="D72" s="10">
        <v>109</v>
      </c>
      <c r="E72" s="10">
        <v>54.5</v>
      </c>
      <c r="F72" s="19"/>
      <c r="G72" s="93">
        <f t="shared" si="62"/>
        <v>0.5</v>
      </c>
      <c r="H72" s="44"/>
      <c r="I72" s="45">
        <f t="shared" si="48"/>
        <v>0.5</v>
      </c>
      <c r="J72" s="19" t="s">
        <v>3</v>
      </c>
      <c r="K72" s="33">
        <v>7.4665221473813741</v>
      </c>
      <c r="L72" s="20">
        <v>9.9657228571428575</v>
      </c>
      <c r="M72" s="42">
        <v>8.2656794838396159</v>
      </c>
      <c r="N72" s="74">
        <f t="shared" si="63"/>
        <v>-0.11713371647489242</v>
      </c>
      <c r="O72" s="34"/>
      <c r="P72" s="34">
        <f t="shared" si="64"/>
        <v>-6.7789822866592825E-2</v>
      </c>
      <c r="Q72" s="26">
        <f t="shared" si="65"/>
        <v>-5.8325913284243046E-2</v>
      </c>
      <c r="R72" s="138">
        <f t="shared" si="66"/>
        <v>-0.23426743294978483</v>
      </c>
      <c r="S72" s="97"/>
      <c r="T72" s="97">
        <f t="shared" si="67"/>
        <v>-0.13557964573318565</v>
      </c>
      <c r="U72" s="102">
        <f t="shared" si="68"/>
        <v>-0.11665182656848609</v>
      </c>
      <c r="V72" s="33"/>
      <c r="W72" s="20"/>
      <c r="X72" s="42"/>
      <c r="Y72" s="74"/>
      <c r="Z72" s="34"/>
      <c r="AA72" s="34"/>
      <c r="AB72" s="26"/>
      <c r="AC72" s="138"/>
      <c r="AD72" s="97"/>
      <c r="AE72" s="97"/>
      <c r="AF72" s="102"/>
    </row>
    <row r="73" spans="2:32" ht="15.6" customHeight="1" x14ac:dyDescent="0.35">
      <c r="B73" s="18" t="s">
        <v>52</v>
      </c>
      <c r="C73" s="162" t="s">
        <v>69</v>
      </c>
      <c r="D73" s="10">
        <v>3000</v>
      </c>
      <c r="E73" s="10">
        <v>1500</v>
      </c>
      <c r="F73" s="19"/>
      <c r="G73" s="93">
        <f t="shared" si="62"/>
        <v>0.5</v>
      </c>
      <c r="H73" s="44"/>
      <c r="I73" s="45">
        <f t="shared" si="48"/>
        <v>0.5</v>
      </c>
      <c r="J73" s="19" t="s">
        <v>2</v>
      </c>
      <c r="K73" s="33">
        <v>8.4571381722371957</v>
      </c>
      <c r="L73" s="20">
        <v>9.9657228571428575</v>
      </c>
      <c r="M73" s="42">
        <v>8.4571989377645291</v>
      </c>
      <c r="N73" s="74">
        <f t="shared" si="63"/>
        <v>0</v>
      </c>
      <c r="O73" s="34"/>
      <c r="P73" s="34">
        <f t="shared" si="64"/>
        <v>-4.6190100252511718E-2</v>
      </c>
      <c r="Q73" s="26">
        <f t="shared" si="65"/>
        <v>-1.5007771079443625E-2</v>
      </c>
      <c r="R73" s="138">
        <f t="shared" si="66"/>
        <v>0</v>
      </c>
      <c r="S73" s="97"/>
      <c r="T73" s="97">
        <f t="shared" si="67"/>
        <v>-9.2380200505023435E-2</v>
      </c>
      <c r="U73" s="102">
        <f t="shared" si="68"/>
        <v>-3.001554215888725E-2</v>
      </c>
      <c r="V73" s="33"/>
      <c r="W73" s="20"/>
      <c r="X73" s="42"/>
      <c r="Y73" s="74"/>
      <c r="Z73" s="34"/>
      <c r="AA73" s="34"/>
      <c r="AB73" s="26"/>
      <c r="AC73" s="138"/>
      <c r="AD73" s="97"/>
      <c r="AE73" s="97"/>
      <c r="AF73" s="102"/>
    </row>
    <row r="74" spans="2:32" ht="15.6" customHeight="1" x14ac:dyDescent="0.35">
      <c r="B74" s="18" t="s">
        <v>53</v>
      </c>
      <c r="C74" s="162" t="s">
        <v>70</v>
      </c>
      <c r="D74" s="150">
        <v>1300</v>
      </c>
      <c r="E74" s="150">
        <v>650</v>
      </c>
      <c r="F74" s="133"/>
      <c r="G74" s="93">
        <f t="shared" si="62"/>
        <v>0.5</v>
      </c>
      <c r="H74" s="44"/>
      <c r="I74" s="45">
        <f t="shared" si="48"/>
        <v>0.5</v>
      </c>
      <c r="J74" s="19" t="s">
        <v>8</v>
      </c>
      <c r="K74" s="33">
        <v>8.4571381722371957</v>
      </c>
      <c r="L74" s="20">
        <v>9.9657228571428575</v>
      </c>
      <c r="M74" s="42">
        <v>8.474263784180911</v>
      </c>
      <c r="N74" s="74">
        <f t="shared" si="63"/>
        <v>0</v>
      </c>
      <c r="O74" s="34"/>
      <c r="P74" s="34">
        <f t="shared" si="64"/>
        <v>-4.4265512741990441E-2</v>
      </c>
      <c r="Q74" s="26">
        <f t="shared" si="65"/>
        <v>-1.4382447284466819E-2</v>
      </c>
      <c r="R74" s="138">
        <f t="shared" si="66"/>
        <v>0</v>
      </c>
      <c r="S74" s="128"/>
      <c r="T74" s="128">
        <f t="shared" si="67"/>
        <v>-8.8531025483980882E-2</v>
      </c>
      <c r="U74" s="129">
        <f t="shared" si="68"/>
        <v>-2.8764894568933639E-2</v>
      </c>
      <c r="V74" s="33"/>
      <c r="W74" s="20"/>
      <c r="X74" s="42"/>
      <c r="Y74" s="74"/>
      <c r="Z74" s="34"/>
      <c r="AA74" s="34"/>
      <c r="AB74" s="26"/>
      <c r="AC74" s="138"/>
      <c r="AD74" s="128"/>
      <c r="AE74" s="128"/>
      <c r="AF74" s="129"/>
    </row>
    <row r="75" spans="2:32" ht="15.6" customHeight="1" x14ac:dyDescent="0.35">
      <c r="B75" s="18" t="s">
        <v>54</v>
      </c>
      <c r="C75" s="162" t="s">
        <v>71</v>
      </c>
      <c r="D75" s="10">
        <v>50</v>
      </c>
      <c r="E75" s="10"/>
      <c r="F75" s="19">
        <v>75</v>
      </c>
      <c r="G75" s="93"/>
      <c r="H75" s="44">
        <f>SQRT(($D75-F75)^2)/$D75</f>
        <v>0.5</v>
      </c>
      <c r="I75" s="45">
        <f t="shared" si="48"/>
        <v>0.5</v>
      </c>
      <c r="J75" s="19" t="s">
        <v>2</v>
      </c>
      <c r="K75" s="33"/>
      <c r="L75" s="20"/>
      <c r="M75" s="42"/>
      <c r="N75" s="74"/>
      <c r="O75" s="34"/>
      <c r="P75" s="34"/>
      <c r="Q75" s="26"/>
      <c r="R75" s="138"/>
      <c r="S75" s="97"/>
      <c r="T75" s="97"/>
      <c r="U75" s="102"/>
      <c r="V75" s="33">
        <v>6.2586206896551726</v>
      </c>
      <c r="W75" s="20">
        <v>9.9657228571428575</v>
      </c>
      <c r="X75" s="42">
        <v>7.8156098592662371</v>
      </c>
      <c r="Y75" s="75">
        <f t="shared" ref="Y75:Y77" si="71">(V75-$C$56)/$C$56</f>
        <v>-0.25995998147449467</v>
      </c>
      <c r="Z75" s="25"/>
      <c r="AA75" s="25">
        <f t="shared" ref="AA75:AA77" si="72">(X75-$C$58)/$C$58</f>
        <v>-0.11854904783608312</v>
      </c>
      <c r="AB75" s="26">
        <f t="shared" ref="AB75:AB77" si="73">((V75-$C$56)+(W75-$C$57)+(X75-$C$58))/SUM($C$56:$C$58)</f>
        <v>-0.11908056315616336</v>
      </c>
      <c r="AC75" s="138">
        <f t="shared" ref="AC75:AC77" si="74">Y75/$H75</f>
        <v>-0.51991996294898934</v>
      </c>
      <c r="AD75" s="97"/>
      <c r="AE75" s="97">
        <f t="shared" ref="AE75:AE77" si="75">AA75/$H75</f>
        <v>-0.23709809567216625</v>
      </c>
      <c r="AF75" s="102">
        <f t="shared" ref="AF75:AF77" si="76">AB75/$H75</f>
        <v>-0.23816112631232672</v>
      </c>
    </row>
    <row r="76" spans="2:32" ht="15.6" customHeight="1" x14ac:dyDescent="0.3">
      <c r="B76" s="18" t="s">
        <v>55</v>
      </c>
      <c r="C76" s="162" t="s">
        <v>38</v>
      </c>
      <c r="D76" s="151">
        <v>0.1</v>
      </c>
      <c r="E76" s="145"/>
      <c r="F76" s="22">
        <v>0.15</v>
      </c>
      <c r="G76" s="93"/>
      <c r="H76" s="44">
        <f>SQRT(($D76-F76)^2)/$D76</f>
        <v>0.49999999999999989</v>
      </c>
      <c r="I76" s="124">
        <f t="shared" si="48"/>
        <v>0.49999999999999989</v>
      </c>
      <c r="J76" s="19" t="s">
        <v>9</v>
      </c>
      <c r="K76" s="33"/>
      <c r="L76" s="20"/>
      <c r="M76" s="42"/>
      <c r="N76" s="74"/>
      <c r="O76" s="34"/>
      <c r="P76" s="34"/>
      <c r="Q76" s="26"/>
      <c r="R76" s="138"/>
      <c r="S76" s="97"/>
      <c r="T76" s="97"/>
      <c r="U76" s="102"/>
      <c r="V76" s="33">
        <v>8.4571381722371957</v>
      </c>
      <c r="W76" s="20">
        <v>9.9657228571428575</v>
      </c>
      <c r="X76" s="42">
        <v>8.8084394717546814</v>
      </c>
      <c r="Y76" s="74">
        <f t="shared" si="71"/>
        <v>0</v>
      </c>
      <c r="Z76" s="34"/>
      <c r="AA76" s="34">
        <f t="shared" si="72"/>
        <v>-6.5769019610032089E-3</v>
      </c>
      <c r="AB76" s="26">
        <f t="shared" si="73"/>
        <v>-2.1369219487094027E-3</v>
      </c>
      <c r="AC76" s="138">
        <f t="shared" si="74"/>
        <v>0</v>
      </c>
      <c r="AD76" s="97"/>
      <c r="AE76" s="97">
        <f t="shared" si="75"/>
        <v>-1.3153803922006421E-2</v>
      </c>
      <c r="AF76" s="102">
        <f t="shared" si="76"/>
        <v>-4.2738438974188062E-3</v>
      </c>
    </row>
    <row r="77" spans="2:32" ht="15.6" customHeight="1" thickBot="1" x14ac:dyDescent="0.35">
      <c r="B77" s="53" t="s">
        <v>56</v>
      </c>
      <c r="C77" s="160" t="s">
        <v>36</v>
      </c>
      <c r="D77" s="54">
        <v>2</v>
      </c>
      <c r="E77" s="54"/>
      <c r="F77" s="91">
        <v>3</v>
      </c>
      <c r="G77" s="94"/>
      <c r="H77" s="55">
        <f>SQRT(($D77-F77)^2)/$D77</f>
        <v>0.5</v>
      </c>
      <c r="I77" s="105">
        <f t="shared" si="48"/>
        <v>0.5</v>
      </c>
      <c r="J77" s="91" t="s">
        <v>9</v>
      </c>
      <c r="K77" s="56"/>
      <c r="L77" s="57"/>
      <c r="M77" s="72"/>
      <c r="N77" s="76"/>
      <c r="O77" s="58"/>
      <c r="P77" s="58"/>
      <c r="Q77" s="125"/>
      <c r="R77" s="147"/>
      <c r="S77" s="103"/>
      <c r="T77" s="103"/>
      <c r="U77" s="104"/>
      <c r="V77" s="56">
        <v>8.4571381722371957</v>
      </c>
      <c r="W77" s="57">
        <v>9.9314457142857151</v>
      </c>
      <c r="X77" s="72">
        <v>8.8667552517577022</v>
      </c>
      <c r="Y77" s="76">
        <f t="shared" si="71"/>
        <v>0</v>
      </c>
      <c r="Z77" s="58">
        <f t="shared" ref="Z77" si="77">(W77-$C$57)/$C$57</f>
        <v>-3.4395039224449798E-3</v>
      </c>
      <c r="AA77" s="58">
        <f t="shared" si="72"/>
        <v>0</v>
      </c>
      <c r="AB77" s="125">
        <f t="shared" si="73"/>
        <v>-1.2560507448701062E-3</v>
      </c>
      <c r="AC77" s="147">
        <f t="shared" si="74"/>
        <v>0</v>
      </c>
      <c r="AD77" s="103">
        <f t="shared" ref="AD77" si="78">Z77/$H77</f>
        <v>-6.8790078448899596E-3</v>
      </c>
      <c r="AE77" s="103">
        <f t="shared" si="75"/>
        <v>0</v>
      </c>
      <c r="AF77" s="104">
        <f t="shared" si="76"/>
        <v>-2.5121014897402125E-3</v>
      </c>
    </row>
    <row r="78" spans="2:32" ht="15.6" customHeight="1" x14ac:dyDescent="0.3">
      <c r="R78" s="46"/>
      <c r="S78" s="46"/>
      <c r="T78" s="46"/>
      <c r="U78" s="46"/>
      <c r="AC78" s="46"/>
      <c r="AD78" s="46"/>
      <c r="AE78" s="46"/>
      <c r="AF78" s="46"/>
    </row>
    <row r="79" spans="2:32" ht="15.6" customHeight="1" x14ac:dyDescent="0.3">
      <c r="B79" s="40" t="s">
        <v>85</v>
      </c>
      <c r="R79" s="46"/>
      <c r="S79" s="46"/>
      <c r="T79" s="46"/>
      <c r="U79" s="46"/>
      <c r="AC79" s="46"/>
      <c r="AD79" s="46"/>
      <c r="AE79" s="46"/>
      <c r="AF79" s="46"/>
    </row>
    <row r="80" spans="2:32" ht="15.6" customHeight="1" thickBot="1" x14ac:dyDescent="0.35"/>
    <row r="81" spans="2:32" ht="15.6" customHeight="1" x14ac:dyDescent="0.3">
      <c r="B81" s="170" t="s">
        <v>21</v>
      </c>
      <c r="C81" s="171"/>
      <c r="D81" s="171"/>
      <c r="E81" s="171"/>
      <c r="F81" s="172"/>
      <c r="G81" s="171" t="s">
        <v>23</v>
      </c>
      <c r="H81" s="171"/>
      <c r="I81" s="171"/>
      <c r="J81" s="172"/>
      <c r="K81" s="180" t="s">
        <v>31</v>
      </c>
      <c r="L81" s="181"/>
      <c r="M81" s="182"/>
      <c r="N81" s="183" t="s">
        <v>30</v>
      </c>
      <c r="O81" s="181"/>
      <c r="P81" s="181"/>
      <c r="Q81" s="184"/>
      <c r="R81" s="185" t="s">
        <v>60</v>
      </c>
      <c r="S81" s="186"/>
      <c r="T81" s="186"/>
      <c r="U81" s="187"/>
      <c r="V81" s="173" t="s">
        <v>32</v>
      </c>
      <c r="W81" s="174"/>
      <c r="X81" s="175"/>
      <c r="Y81" s="173" t="s">
        <v>33</v>
      </c>
      <c r="Z81" s="174"/>
      <c r="AA81" s="174"/>
      <c r="AB81" s="176"/>
      <c r="AC81" s="177" t="s">
        <v>61</v>
      </c>
      <c r="AD81" s="178"/>
      <c r="AE81" s="178"/>
      <c r="AF81" s="179"/>
    </row>
    <row r="82" spans="2:32" ht="15.6" customHeight="1" thickBot="1" x14ac:dyDescent="0.35">
      <c r="B82" s="11" t="s">
        <v>20</v>
      </c>
      <c r="C82" s="12" t="s">
        <v>15</v>
      </c>
      <c r="D82" s="12" t="s">
        <v>29</v>
      </c>
      <c r="E82" s="12" t="s">
        <v>27</v>
      </c>
      <c r="F82" s="13" t="s">
        <v>28</v>
      </c>
      <c r="G82" s="87" t="s">
        <v>27</v>
      </c>
      <c r="H82" s="41" t="s">
        <v>28</v>
      </c>
      <c r="I82" s="41" t="s">
        <v>22</v>
      </c>
      <c r="J82" s="13" t="s">
        <v>1</v>
      </c>
      <c r="K82" s="78" t="s">
        <v>17</v>
      </c>
      <c r="L82" s="79" t="s">
        <v>18</v>
      </c>
      <c r="M82" s="80" t="s">
        <v>19</v>
      </c>
      <c r="N82" s="81" t="s">
        <v>17</v>
      </c>
      <c r="O82" s="79" t="s">
        <v>18</v>
      </c>
      <c r="P82" s="79" t="s">
        <v>19</v>
      </c>
      <c r="Q82" s="82" t="s">
        <v>25</v>
      </c>
      <c r="R82" s="95" t="s">
        <v>17</v>
      </c>
      <c r="S82" s="95" t="s">
        <v>18</v>
      </c>
      <c r="T82" s="95" t="s">
        <v>19</v>
      </c>
      <c r="U82" s="96" t="s">
        <v>25</v>
      </c>
      <c r="V82" s="83" t="s">
        <v>17</v>
      </c>
      <c r="W82" s="84" t="s">
        <v>18</v>
      </c>
      <c r="X82" s="85" t="s">
        <v>19</v>
      </c>
      <c r="Y82" s="83" t="s">
        <v>17</v>
      </c>
      <c r="Z82" s="84" t="s">
        <v>18</v>
      </c>
      <c r="AA82" s="84" t="s">
        <v>19</v>
      </c>
      <c r="AB82" s="86" t="s">
        <v>25</v>
      </c>
      <c r="AC82" s="84" t="s">
        <v>17</v>
      </c>
      <c r="AD82" s="84" t="s">
        <v>18</v>
      </c>
      <c r="AE82" s="84" t="s">
        <v>19</v>
      </c>
      <c r="AF82" s="86" t="s">
        <v>25</v>
      </c>
    </row>
    <row r="83" spans="2:32" ht="15.6" customHeight="1" x14ac:dyDescent="0.35">
      <c r="B83" s="15" t="s">
        <v>16</v>
      </c>
      <c r="C83" s="156" t="s">
        <v>62</v>
      </c>
      <c r="D83" s="114"/>
      <c r="E83" s="112"/>
      <c r="F83" s="113"/>
      <c r="G83" s="92"/>
      <c r="H83" s="43"/>
      <c r="I83" s="117"/>
      <c r="J83" s="17" t="s">
        <v>8</v>
      </c>
      <c r="K83" s="106"/>
      <c r="L83" s="107"/>
      <c r="M83" s="108"/>
      <c r="N83" s="110"/>
      <c r="O83" s="111"/>
      <c r="P83" s="111"/>
      <c r="Q83" s="120"/>
      <c r="R83" s="136"/>
      <c r="S83" s="100">
        <f>AVERAGE(S10,S36, S62)</f>
        <v>-0.26917215810703854</v>
      </c>
      <c r="T83" s="100"/>
      <c r="U83" s="101">
        <f t="shared" ref="U83:U98" si="79">AVERAGE(U10,U36, U62)</f>
        <v>-8.7387644046043392E-2</v>
      </c>
      <c r="V83" s="106"/>
      <c r="W83" s="107"/>
      <c r="X83" s="108"/>
      <c r="Y83" s="110"/>
      <c r="Z83" s="111"/>
      <c r="AA83" s="111"/>
      <c r="AB83" s="52"/>
      <c r="AC83" s="136"/>
      <c r="AD83" s="100">
        <f>AVERAGE(AD10,AD36, AD62)</f>
        <v>6.2586243907693989E-2</v>
      </c>
      <c r="AE83" s="100"/>
      <c r="AF83" s="101">
        <f t="shared" ref="AF83:AF98" si="80">AVERAGE(AF10,AF36, AF62)</f>
        <v>1.8458964970581804E-2</v>
      </c>
    </row>
    <row r="84" spans="2:32" ht="15.6" customHeight="1" x14ac:dyDescent="0.35">
      <c r="B84" s="27" t="s">
        <v>57</v>
      </c>
      <c r="C84" s="157" t="s">
        <v>63</v>
      </c>
      <c r="D84" s="115"/>
      <c r="E84" s="28"/>
      <c r="F84" s="29"/>
      <c r="G84" s="93"/>
      <c r="H84" s="44"/>
      <c r="I84" s="44"/>
      <c r="J84" s="29" t="s">
        <v>10</v>
      </c>
      <c r="K84" s="36"/>
      <c r="L84" s="37"/>
      <c r="M84" s="71"/>
      <c r="N84" s="74"/>
      <c r="O84" s="34"/>
      <c r="P84" s="34"/>
      <c r="Q84" s="30"/>
      <c r="R84" s="138">
        <f>AVERAGE(R11,R37, R63)</f>
        <v>0</v>
      </c>
      <c r="S84" s="97"/>
      <c r="T84" s="97">
        <f t="shared" ref="T84:T89" si="81">AVERAGE(T11,T37, T63)</f>
        <v>-5.4827038784344535E-2</v>
      </c>
      <c r="U84" s="102">
        <f t="shared" si="79"/>
        <v>-1.7736619078698022E-2</v>
      </c>
      <c r="V84" s="36"/>
      <c r="W84" s="37"/>
      <c r="X84" s="71"/>
      <c r="Y84" s="75"/>
      <c r="Z84" s="25"/>
      <c r="AA84" s="25"/>
      <c r="AB84" s="26"/>
      <c r="AC84" s="138">
        <f>AVERAGE(AC11,AC37, AC63)</f>
        <v>0</v>
      </c>
      <c r="AD84" s="97"/>
      <c r="AE84" s="97">
        <f t="shared" ref="AE84:AE89" si="82">AVERAGE(AE11,AE37, AE63)</f>
        <v>7.0329405251275687E-3</v>
      </c>
      <c r="AF84" s="102">
        <f t="shared" si="80"/>
        <v>2.2247735593016243E-3</v>
      </c>
    </row>
    <row r="85" spans="2:32" ht="15.6" customHeight="1" x14ac:dyDescent="0.3">
      <c r="B85" s="18" t="s">
        <v>58</v>
      </c>
      <c r="C85" s="158" t="s">
        <v>35</v>
      </c>
      <c r="D85" s="9"/>
      <c r="E85" s="9"/>
      <c r="F85" s="22"/>
      <c r="G85" s="93"/>
      <c r="H85" s="44"/>
      <c r="I85" s="45"/>
      <c r="J85" s="38" t="s">
        <v>7</v>
      </c>
      <c r="K85" s="33"/>
      <c r="L85" s="20"/>
      <c r="M85" s="42"/>
      <c r="N85" s="74"/>
      <c r="O85" s="34"/>
      <c r="P85" s="34"/>
      <c r="Q85" s="30"/>
      <c r="R85" s="138">
        <f t="shared" ref="R85:R97" si="83">AVERAGE(R12,R38, R64)</f>
        <v>-0.23167257327382812</v>
      </c>
      <c r="S85" s="97"/>
      <c r="T85" s="97">
        <f t="shared" si="81"/>
        <v>-0.13976774421074767</v>
      </c>
      <c r="U85" s="102">
        <f t="shared" si="79"/>
        <v>-0.12707529540440968</v>
      </c>
      <c r="V85" s="33"/>
      <c r="W85" s="20"/>
      <c r="X85" s="42"/>
      <c r="Y85" s="75"/>
      <c r="Z85" s="25"/>
      <c r="AA85" s="25"/>
      <c r="AB85" s="26"/>
      <c r="AC85" s="138">
        <f t="shared" ref="AC85" si="84">AC12+AC38+AC64</f>
        <v>0.47592121644270657</v>
      </c>
      <c r="AD85" s="97"/>
      <c r="AE85" s="97">
        <f t="shared" si="82"/>
        <v>0.12852783201240184</v>
      </c>
      <c r="AF85" s="102">
        <f t="shared" si="80"/>
        <v>0.14723741357985154</v>
      </c>
    </row>
    <row r="86" spans="2:32" ht="15.6" customHeight="1" x14ac:dyDescent="0.35">
      <c r="B86" s="18" t="s">
        <v>59</v>
      </c>
      <c r="C86" s="161" t="s">
        <v>64</v>
      </c>
      <c r="D86" s="9"/>
      <c r="E86" s="9"/>
      <c r="F86" s="22"/>
      <c r="G86" s="93"/>
      <c r="H86" s="44"/>
      <c r="I86" s="45"/>
      <c r="J86" s="19" t="s">
        <v>6</v>
      </c>
      <c r="K86" s="33"/>
      <c r="L86" s="20"/>
      <c r="M86" s="42"/>
      <c r="N86" s="74"/>
      <c r="O86" s="34"/>
      <c r="P86" s="34"/>
      <c r="Q86" s="121"/>
      <c r="R86" s="138">
        <f t="shared" si="83"/>
        <v>0.42758620689655158</v>
      </c>
      <c r="S86" s="97"/>
      <c r="T86" s="97">
        <f t="shared" si="81"/>
        <v>0.26161656841511099</v>
      </c>
      <c r="U86" s="102">
        <f t="shared" si="79"/>
        <v>0.29097440180702244</v>
      </c>
      <c r="V86" s="33"/>
      <c r="W86" s="20"/>
      <c r="X86" s="42"/>
      <c r="Y86" s="74"/>
      <c r="Z86" s="34"/>
      <c r="AA86" s="34"/>
      <c r="AB86" s="35"/>
      <c r="AC86" s="138">
        <f t="shared" ref="AC86:AC89" si="85">AVERAGE(AC13,AC39, AC65)</f>
        <v>0</v>
      </c>
      <c r="AD86" s="97"/>
      <c r="AE86" s="97">
        <f t="shared" si="82"/>
        <v>0</v>
      </c>
      <c r="AF86" s="102">
        <f t="shared" si="80"/>
        <v>0</v>
      </c>
    </row>
    <row r="87" spans="2:32" ht="15.6" customHeight="1" x14ac:dyDescent="0.35">
      <c r="B87" s="18" t="s">
        <v>47</v>
      </c>
      <c r="C87" s="161" t="s">
        <v>72</v>
      </c>
      <c r="D87" s="8"/>
      <c r="E87" s="1"/>
      <c r="F87" s="19"/>
      <c r="G87" s="93"/>
      <c r="H87" s="44"/>
      <c r="I87" s="45"/>
      <c r="J87" s="19" t="s">
        <v>2</v>
      </c>
      <c r="K87" s="33"/>
      <c r="L87" s="20"/>
      <c r="M87" s="42"/>
      <c r="N87" s="74"/>
      <c r="O87" s="34"/>
      <c r="P87" s="34"/>
      <c r="Q87" s="30"/>
      <c r="R87" s="138">
        <f t="shared" si="83"/>
        <v>-0.28542230634353255</v>
      </c>
      <c r="S87" s="97"/>
      <c r="T87" s="97">
        <f t="shared" si="81"/>
        <v>-0.19108426757112917</v>
      </c>
      <c r="U87" s="102">
        <f t="shared" si="79"/>
        <v>-0.17266975051287292</v>
      </c>
      <c r="V87" s="33"/>
      <c r="W87" s="20"/>
      <c r="X87" s="42"/>
      <c r="Y87" s="74"/>
      <c r="Z87" s="34"/>
      <c r="AA87" s="34"/>
      <c r="AB87" s="26"/>
      <c r="AC87" s="138">
        <f t="shared" si="85"/>
        <v>-0.17426982236253924</v>
      </c>
      <c r="AD87" s="97"/>
      <c r="AE87" s="97">
        <f t="shared" si="82"/>
        <v>-0.11235521208791295</v>
      </c>
      <c r="AF87" s="102">
        <f t="shared" si="80"/>
        <v>-9.8563057116576064E-2</v>
      </c>
    </row>
    <row r="88" spans="2:32" ht="15.6" customHeight="1" x14ac:dyDescent="0.35">
      <c r="B88" s="18" t="s">
        <v>39</v>
      </c>
      <c r="C88" s="162" t="s">
        <v>65</v>
      </c>
      <c r="D88" s="8"/>
      <c r="E88" s="8"/>
      <c r="F88" s="19"/>
      <c r="G88" s="93"/>
      <c r="H88" s="44"/>
      <c r="I88" s="45"/>
      <c r="J88" s="21" t="s">
        <v>4</v>
      </c>
      <c r="K88" s="33"/>
      <c r="L88" s="20"/>
      <c r="M88" s="42"/>
      <c r="N88" s="74"/>
      <c r="O88" s="34"/>
      <c r="P88" s="34"/>
      <c r="Q88" s="30"/>
      <c r="R88" s="138">
        <f t="shared" si="83"/>
        <v>-0.11713371647489242</v>
      </c>
      <c r="S88" s="97"/>
      <c r="T88" s="97">
        <f t="shared" si="81"/>
        <v>-6.7789822866592825E-2</v>
      </c>
      <c r="U88" s="102">
        <f t="shared" si="79"/>
        <v>-5.8325913284243046E-2</v>
      </c>
      <c r="V88" s="33"/>
      <c r="W88" s="20"/>
      <c r="X88" s="42"/>
      <c r="Y88" s="74"/>
      <c r="Z88" s="34"/>
      <c r="AA88" s="34"/>
      <c r="AB88" s="26"/>
      <c r="AC88" s="138">
        <f t="shared" si="85"/>
        <v>0</v>
      </c>
      <c r="AD88" s="97"/>
      <c r="AE88" s="97">
        <f t="shared" si="82"/>
        <v>0</v>
      </c>
      <c r="AF88" s="102">
        <f t="shared" si="80"/>
        <v>0</v>
      </c>
    </row>
    <row r="89" spans="2:32" ht="15.6" customHeight="1" x14ac:dyDescent="0.35">
      <c r="B89" s="18" t="s">
        <v>40</v>
      </c>
      <c r="C89" s="162" t="s">
        <v>66</v>
      </c>
      <c r="D89" s="8"/>
      <c r="E89" s="8"/>
      <c r="F89" s="19"/>
      <c r="G89" s="93"/>
      <c r="H89" s="44"/>
      <c r="I89" s="45"/>
      <c r="J89" s="21" t="s">
        <v>4</v>
      </c>
      <c r="K89" s="33"/>
      <c r="L89" s="20"/>
      <c r="M89" s="42"/>
      <c r="N89" s="74"/>
      <c r="O89" s="34"/>
      <c r="P89" s="34"/>
      <c r="Q89" s="30"/>
      <c r="R89" s="98">
        <f t="shared" si="83"/>
        <v>-0.17117405082197923</v>
      </c>
      <c r="S89" s="97"/>
      <c r="T89" s="97">
        <f t="shared" si="81"/>
        <v>-0.20864166843105794</v>
      </c>
      <c r="U89" s="102">
        <f t="shared" si="79"/>
        <v>-0.13203598345675233</v>
      </c>
      <c r="V89" s="33"/>
      <c r="W89" s="20"/>
      <c r="X89" s="42"/>
      <c r="Y89" s="74"/>
      <c r="Z89" s="34"/>
      <c r="AA89" s="34"/>
      <c r="AB89" s="26"/>
      <c r="AC89" s="98">
        <f t="shared" si="85"/>
        <v>9.7670229002461695E-2</v>
      </c>
      <c r="AD89" s="97"/>
      <c r="AE89" s="97">
        <f t="shared" si="82"/>
        <v>5.2160417107764305E-2</v>
      </c>
      <c r="AF89" s="102">
        <f t="shared" si="80"/>
        <v>5.5080667350380995E-2</v>
      </c>
    </row>
    <row r="90" spans="2:32" ht="15.6" customHeight="1" x14ac:dyDescent="0.3">
      <c r="B90" s="18" t="s">
        <v>48</v>
      </c>
      <c r="C90" s="162" t="s">
        <v>34</v>
      </c>
      <c r="D90" s="8"/>
      <c r="E90" s="8"/>
      <c r="F90" s="19"/>
      <c r="G90" s="93"/>
      <c r="H90" s="44"/>
      <c r="I90" s="45"/>
      <c r="J90" s="21" t="s">
        <v>7</v>
      </c>
      <c r="K90" s="33"/>
      <c r="L90" s="20"/>
      <c r="M90" s="42"/>
      <c r="N90" s="74"/>
      <c r="O90" s="34"/>
      <c r="P90" s="34"/>
      <c r="Q90" s="30"/>
      <c r="R90" s="138"/>
      <c r="S90" s="97">
        <f>AVERAGE(S17,S43, S69)</f>
        <v>-0.26917215810703854</v>
      </c>
      <c r="T90" s="97"/>
      <c r="U90" s="102">
        <f t="shared" si="79"/>
        <v>-8.7387644046043392E-2</v>
      </c>
      <c r="V90" s="33"/>
      <c r="W90" s="20"/>
      <c r="X90" s="42"/>
      <c r="Y90" s="75"/>
      <c r="Z90" s="25"/>
      <c r="AA90" s="25"/>
      <c r="AB90" s="26"/>
      <c r="AC90" s="138"/>
      <c r="AD90" s="97">
        <f>AVERAGE(AD17,AD43, AD69)</f>
        <v>6.2586243907693989E-2</v>
      </c>
      <c r="AE90" s="97"/>
      <c r="AF90" s="102">
        <f t="shared" si="80"/>
        <v>1.8458964970581804E-2</v>
      </c>
    </row>
    <row r="91" spans="2:32" ht="15.6" customHeight="1" x14ac:dyDescent="0.3">
      <c r="B91" s="18" t="s">
        <v>49</v>
      </c>
      <c r="C91" s="162" t="s">
        <v>37</v>
      </c>
      <c r="D91" s="20"/>
      <c r="E91" s="20"/>
      <c r="F91" s="21"/>
      <c r="G91" s="93"/>
      <c r="H91" s="44"/>
      <c r="I91" s="45"/>
      <c r="J91" s="21" t="s">
        <v>4</v>
      </c>
      <c r="K91" s="33"/>
      <c r="L91" s="20"/>
      <c r="M91" s="42"/>
      <c r="N91" s="74"/>
      <c r="O91" s="34"/>
      <c r="P91" s="34"/>
      <c r="Q91" s="30"/>
      <c r="R91" s="138">
        <f t="shared" si="83"/>
        <v>-0.25995998147449467</v>
      </c>
      <c r="S91" s="97"/>
      <c r="T91" s="97">
        <f t="shared" ref="T91:T98" si="86">AVERAGE(T18,T44, T70)</f>
        <v>-0.16119783717123479</v>
      </c>
      <c r="U91" s="102">
        <f t="shared" si="79"/>
        <v>-0.13199712753725062</v>
      </c>
      <c r="V91" s="33"/>
      <c r="W91" s="20"/>
      <c r="X91" s="42"/>
      <c r="Y91" s="75"/>
      <c r="Z91" s="25"/>
      <c r="AA91" s="25"/>
      <c r="AB91" s="26"/>
      <c r="AC91" s="138">
        <f t="shared" ref="AC91:AC98" si="87">AVERAGE(AC18,AC44, AC70)</f>
        <v>0</v>
      </c>
      <c r="AD91" s="97"/>
      <c r="AE91" s="97">
        <f t="shared" ref="AE91:AE98" si="88">AVERAGE(AE18,AE44, AE70)</f>
        <v>4.2648789335151455E-2</v>
      </c>
      <c r="AF91" s="102">
        <f t="shared" si="80"/>
        <v>1.2916564381087195E-2</v>
      </c>
    </row>
    <row r="92" spans="2:32" ht="15.6" customHeight="1" x14ac:dyDescent="0.35">
      <c r="B92" s="18" t="s">
        <v>50</v>
      </c>
      <c r="C92" s="162" t="s">
        <v>67</v>
      </c>
      <c r="D92" s="20"/>
      <c r="E92" s="65"/>
      <c r="F92" s="21"/>
      <c r="G92" s="93"/>
      <c r="H92" s="44"/>
      <c r="I92" s="45"/>
      <c r="J92" s="19" t="s">
        <v>9</v>
      </c>
      <c r="K92" s="33"/>
      <c r="L92" s="20"/>
      <c r="M92" s="42"/>
      <c r="N92" s="74"/>
      <c r="O92" s="34"/>
      <c r="P92" s="34"/>
      <c r="Q92" s="30"/>
      <c r="R92" s="138">
        <f t="shared" si="83"/>
        <v>0</v>
      </c>
      <c r="S92" s="97"/>
      <c r="T92" s="97">
        <f t="shared" si="86"/>
        <v>-3.8491750210426397E-2</v>
      </c>
      <c r="U92" s="102">
        <f t="shared" si="79"/>
        <v>-1.2506475899536343E-2</v>
      </c>
      <c r="V92" s="33"/>
      <c r="W92" s="20"/>
      <c r="X92" s="42"/>
      <c r="Y92" s="75"/>
      <c r="Z92" s="25"/>
      <c r="AA92" s="25"/>
      <c r="AB92" s="26"/>
      <c r="AC92" s="138">
        <f t="shared" si="87"/>
        <v>0</v>
      </c>
      <c r="AD92" s="97"/>
      <c r="AE92" s="97">
        <f t="shared" si="88"/>
        <v>0</v>
      </c>
      <c r="AF92" s="102">
        <f t="shared" si="80"/>
        <v>0</v>
      </c>
    </row>
    <row r="93" spans="2:32" ht="15.6" customHeight="1" x14ac:dyDescent="0.35">
      <c r="B93" s="18" t="s">
        <v>51</v>
      </c>
      <c r="C93" s="162" t="s">
        <v>68</v>
      </c>
      <c r="D93" s="20"/>
      <c r="E93" s="20"/>
      <c r="F93" s="21"/>
      <c r="G93" s="93"/>
      <c r="H93" s="44"/>
      <c r="I93" s="45"/>
      <c r="J93" s="19" t="s">
        <v>3</v>
      </c>
      <c r="K93" s="33"/>
      <c r="L93" s="20"/>
      <c r="M93" s="42"/>
      <c r="N93" s="74"/>
      <c r="O93" s="34"/>
      <c r="P93" s="34"/>
      <c r="Q93" s="30"/>
      <c r="R93" s="138">
        <f t="shared" si="83"/>
        <v>-0.28830776729687163</v>
      </c>
      <c r="S93" s="97"/>
      <c r="T93" s="97">
        <f t="shared" si="86"/>
        <v>-0.31908028063280225</v>
      </c>
      <c r="U93" s="102">
        <f t="shared" si="79"/>
        <v>-0.20327846112208256</v>
      </c>
      <c r="V93" s="33"/>
      <c r="W93" s="20"/>
      <c r="X93" s="42"/>
      <c r="Y93" s="74"/>
      <c r="Z93" s="34"/>
      <c r="AA93" s="34"/>
      <c r="AB93" s="26"/>
      <c r="AC93" s="138">
        <f t="shared" si="87"/>
        <v>9.7670229002461736E-2</v>
      </c>
      <c r="AD93" s="97"/>
      <c r="AE93" s="97">
        <f t="shared" si="88"/>
        <v>9.480920644291578E-2</v>
      </c>
      <c r="AF93" s="102">
        <f t="shared" si="80"/>
        <v>6.7997231731468211E-2</v>
      </c>
    </row>
    <row r="94" spans="2:32" ht="15.6" customHeight="1" x14ac:dyDescent="0.35">
      <c r="B94" s="18" t="s">
        <v>52</v>
      </c>
      <c r="C94" s="162" t="s">
        <v>69</v>
      </c>
      <c r="D94" s="9"/>
      <c r="E94" s="9"/>
      <c r="F94" s="22"/>
      <c r="G94" s="93"/>
      <c r="H94" s="44"/>
      <c r="I94" s="45"/>
      <c r="J94" s="19" t="s">
        <v>2</v>
      </c>
      <c r="K94" s="33"/>
      <c r="L94" s="20"/>
      <c r="M94" s="42"/>
      <c r="N94" s="74"/>
      <c r="O94" s="34"/>
      <c r="P94" s="34"/>
      <c r="Q94" s="30"/>
      <c r="R94" s="138">
        <f t="shared" si="83"/>
        <v>0</v>
      </c>
      <c r="S94" s="97"/>
      <c r="T94" s="97">
        <f t="shared" si="86"/>
        <v>-8.4100135217091004E-2</v>
      </c>
      <c r="U94" s="102">
        <f t="shared" si="79"/>
        <v>-2.6489161640410087E-2</v>
      </c>
      <c r="V94" s="33"/>
      <c r="W94" s="20"/>
      <c r="X94" s="42"/>
      <c r="Y94" s="75"/>
      <c r="Z94" s="25"/>
      <c r="AA94" s="25"/>
      <c r="AB94" s="26"/>
      <c r="AC94" s="138">
        <f t="shared" si="87"/>
        <v>0</v>
      </c>
      <c r="AD94" s="97"/>
      <c r="AE94" s="97">
        <f t="shared" si="88"/>
        <v>6.6521666285036835E-2</v>
      </c>
      <c r="AF94" s="102">
        <f t="shared" si="80"/>
        <v>2.1426403874526028E-2</v>
      </c>
    </row>
    <row r="95" spans="2:32" ht="15.6" customHeight="1" x14ac:dyDescent="0.35">
      <c r="B95" s="18" t="s">
        <v>53</v>
      </c>
      <c r="C95" s="162" t="s">
        <v>70</v>
      </c>
      <c r="D95" s="20"/>
      <c r="E95" s="20"/>
      <c r="F95" s="21"/>
      <c r="G95" s="93"/>
      <c r="H95" s="44"/>
      <c r="I95" s="45"/>
      <c r="J95" s="19" t="s">
        <v>8</v>
      </c>
      <c r="K95" s="33"/>
      <c r="L95" s="20"/>
      <c r="M95" s="42"/>
      <c r="N95" s="74"/>
      <c r="O95" s="34"/>
      <c r="P95" s="34"/>
      <c r="Q95" s="30"/>
      <c r="R95" s="138">
        <f t="shared" si="83"/>
        <v>0</v>
      </c>
      <c r="S95" s="128"/>
      <c r="T95" s="128">
        <f t="shared" si="86"/>
        <v>-4.4265512741990441E-2</v>
      </c>
      <c r="U95" s="129">
        <f t="shared" si="79"/>
        <v>-1.4382447284466819E-2</v>
      </c>
      <c r="V95" s="33"/>
      <c r="W95" s="20"/>
      <c r="X95" s="42"/>
      <c r="Y95" s="75"/>
      <c r="Z95" s="25"/>
      <c r="AA95" s="25"/>
      <c r="AB95" s="26"/>
      <c r="AC95" s="138">
        <f t="shared" si="87"/>
        <v>0</v>
      </c>
      <c r="AD95" s="128"/>
      <c r="AE95" s="128">
        <f t="shared" si="88"/>
        <v>0</v>
      </c>
      <c r="AF95" s="129">
        <f t="shared" si="80"/>
        <v>0</v>
      </c>
    </row>
    <row r="96" spans="2:32" ht="15.6" customHeight="1" x14ac:dyDescent="0.35">
      <c r="B96" s="18" t="s">
        <v>54</v>
      </c>
      <c r="C96" s="162" t="s">
        <v>71</v>
      </c>
      <c r="D96" s="8"/>
      <c r="E96" s="8"/>
      <c r="F96" s="19"/>
      <c r="G96" s="93"/>
      <c r="H96" s="44"/>
      <c r="I96" s="45"/>
      <c r="J96" s="19" t="s">
        <v>2</v>
      </c>
      <c r="K96" s="23"/>
      <c r="L96" s="24"/>
      <c r="M96" s="109"/>
      <c r="N96" s="75"/>
      <c r="O96" s="25"/>
      <c r="P96" s="25"/>
      <c r="Q96" s="30"/>
      <c r="R96" s="138">
        <f t="shared" si="83"/>
        <v>0</v>
      </c>
      <c r="S96" s="97"/>
      <c r="T96" s="97">
        <f t="shared" si="86"/>
        <v>8.5297578670303104E-2</v>
      </c>
      <c r="U96" s="102">
        <f t="shared" si="79"/>
        <v>2.5833128762174445E-2</v>
      </c>
      <c r="V96" s="23"/>
      <c r="W96" s="24"/>
      <c r="X96" s="109"/>
      <c r="Y96" s="75"/>
      <c r="Z96" s="25"/>
      <c r="AA96" s="25"/>
      <c r="AB96" s="26"/>
      <c r="AC96" s="138">
        <f t="shared" si="87"/>
        <v>-0.25995998147449467</v>
      </c>
      <c r="AD96" s="97"/>
      <c r="AE96" s="97">
        <f t="shared" si="88"/>
        <v>-0.13987344250365896</v>
      </c>
      <c r="AF96" s="102">
        <f t="shared" si="80"/>
        <v>-0.12553884534670698</v>
      </c>
    </row>
    <row r="97" spans="2:32" ht="15.6" customHeight="1" x14ac:dyDescent="0.3">
      <c r="B97" s="18" t="s">
        <v>55</v>
      </c>
      <c r="C97" s="162" t="s">
        <v>38</v>
      </c>
      <c r="D97" s="8"/>
      <c r="E97" s="8"/>
      <c r="F97" s="19"/>
      <c r="G97" s="93"/>
      <c r="H97" s="44"/>
      <c r="I97" s="45"/>
      <c r="J97" s="19" t="s">
        <v>9</v>
      </c>
      <c r="K97" s="33"/>
      <c r="L97" s="20"/>
      <c r="M97" s="42"/>
      <c r="N97" s="74"/>
      <c r="O97" s="34"/>
      <c r="P97" s="34"/>
      <c r="Q97" s="30"/>
      <c r="R97" s="138">
        <f t="shared" si="83"/>
        <v>7.5862068965517088E-2</v>
      </c>
      <c r="S97" s="97"/>
      <c r="T97" s="97">
        <f t="shared" si="86"/>
        <v>0.24711218447062017</v>
      </c>
      <c r="U97" s="102">
        <f t="shared" si="79"/>
        <v>0.11646839019470889</v>
      </c>
      <c r="V97" s="33"/>
      <c r="W97" s="20"/>
      <c r="X97" s="42"/>
      <c r="Y97" s="74"/>
      <c r="Z97" s="34"/>
      <c r="AA97" s="34"/>
      <c r="AB97" s="26"/>
      <c r="AC97" s="138">
        <f t="shared" si="87"/>
        <v>0</v>
      </c>
      <c r="AD97" s="97"/>
      <c r="AE97" s="97">
        <f t="shared" si="88"/>
        <v>-4.4745978287962444E-2</v>
      </c>
      <c r="AF97" s="102">
        <f t="shared" si="80"/>
        <v>-1.3696765485404E-2</v>
      </c>
    </row>
    <row r="98" spans="2:32" ht="15.6" customHeight="1" thickBot="1" x14ac:dyDescent="0.35">
      <c r="B98" s="53" t="s">
        <v>56</v>
      </c>
      <c r="C98" s="160" t="s">
        <v>36</v>
      </c>
      <c r="D98" s="54"/>
      <c r="E98" s="116"/>
      <c r="F98" s="91"/>
      <c r="G98" s="94"/>
      <c r="H98" s="55"/>
      <c r="I98" s="105"/>
      <c r="J98" s="91" t="s">
        <v>9</v>
      </c>
      <c r="K98" s="56"/>
      <c r="L98" s="57"/>
      <c r="M98" s="72"/>
      <c r="N98" s="76"/>
      <c r="O98" s="58"/>
      <c r="P98" s="58"/>
      <c r="Q98" s="61"/>
      <c r="R98" s="147">
        <f>AVERAGE(R25,R51, R77)</f>
        <v>0</v>
      </c>
      <c r="S98" s="103">
        <f>AVERAGE(S25,S51, S77)</f>
        <v>1.3899221895428551</v>
      </c>
      <c r="T98" s="103">
        <f t="shared" si="86"/>
        <v>-0.3192564878323233</v>
      </c>
      <c r="U98" s="104">
        <f t="shared" si="79"/>
        <v>0.18044731039054893</v>
      </c>
      <c r="V98" s="56"/>
      <c r="W98" s="57"/>
      <c r="X98" s="72"/>
      <c r="Y98" s="77"/>
      <c r="Z98" s="60"/>
      <c r="AA98" s="60"/>
      <c r="AB98" s="59"/>
      <c r="AC98" s="147">
        <f t="shared" si="87"/>
        <v>0</v>
      </c>
      <c r="AD98" s="103">
        <f>AVERAGE(AD25,AD51, AD77)</f>
        <v>-0.17652312203672865</v>
      </c>
      <c r="AE98" s="103">
        <f t="shared" si="88"/>
        <v>6.1603806817441098E-2</v>
      </c>
      <c r="AF98" s="104">
        <f t="shared" si="80"/>
        <v>-3.3647459996315444E-2</v>
      </c>
    </row>
    <row r="99" spans="2:32" ht="15.6" customHeight="1" x14ac:dyDescent="0.3">
      <c r="R99" s="46"/>
      <c r="S99" s="46"/>
      <c r="T99" s="46"/>
      <c r="U99" s="46"/>
      <c r="AC99" s="46"/>
      <c r="AD99" s="46"/>
      <c r="AE99" s="46"/>
      <c r="AF99" s="46"/>
    </row>
    <row r="100" spans="2:32" hidden="1" x14ac:dyDescent="0.3"/>
    <row r="101" spans="2:32" hidden="1" x14ac:dyDescent="0.3"/>
    <row r="102" spans="2:32" hidden="1" x14ac:dyDescent="0.3"/>
    <row r="103" spans="2:32" hidden="1" x14ac:dyDescent="0.3"/>
    <row r="104" spans="2:32" hidden="1" x14ac:dyDescent="0.3"/>
    <row r="105" spans="2:32" hidden="1" x14ac:dyDescent="0.3"/>
    <row r="106" spans="2:32" hidden="1" x14ac:dyDescent="0.3"/>
    <row r="107" spans="2:32" hidden="1" x14ac:dyDescent="0.3"/>
    <row r="108" spans="2:32" hidden="1" x14ac:dyDescent="0.3"/>
    <row r="109" spans="2:32" hidden="1" x14ac:dyDescent="0.3"/>
    <row r="110" spans="2:32" hidden="1" x14ac:dyDescent="0.3"/>
    <row r="111" spans="2:32" hidden="1" x14ac:dyDescent="0.3"/>
    <row r="112" spans="2:32" hidden="1" x14ac:dyDescent="0.3"/>
    <row r="113" hidden="1" x14ac:dyDescent="0.3"/>
    <row r="114" hidden="1" x14ac:dyDescent="0.3"/>
    <row r="115" hidden="1" x14ac:dyDescent="0.3"/>
    <row r="116" hidden="1" x14ac:dyDescent="0.3"/>
    <row r="117" hidden="1" x14ac:dyDescent="0.3"/>
    <row r="118" hidden="1" x14ac:dyDescent="0.3"/>
    <row r="119" hidden="1" x14ac:dyDescent="0.3"/>
    <row r="120" hidden="1" x14ac:dyDescent="0.3"/>
    <row r="121" hidden="1" x14ac:dyDescent="0.3"/>
    <row r="122" hidden="1" x14ac:dyDescent="0.3"/>
    <row r="123" hidden="1" x14ac:dyDescent="0.3"/>
    <row r="124" hidden="1" x14ac:dyDescent="0.3"/>
    <row r="125" hidden="1" x14ac:dyDescent="0.3"/>
    <row r="126" hidden="1" x14ac:dyDescent="0.3"/>
    <row r="127" hidden="1" x14ac:dyDescent="0.3"/>
    <row r="128" hidden="1" x14ac:dyDescent="0.3"/>
    <row r="129" hidden="1" x14ac:dyDescent="0.3"/>
    <row r="130" hidden="1" x14ac:dyDescent="0.3"/>
    <row r="131" hidden="1" x14ac:dyDescent="0.3"/>
    <row r="132" hidden="1" x14ac:dyDescent="0.3"/>
    <row r="133" hidden="1" x14ac:dyDescent="0.3"/>
    <row r="134" hidden="1" x14ac:dyDescent="0.3"/>
    <row r="135" hidden="1" x14ac:dyDescent="0.3"/>
    <row r="136" hidden="1" x14ac:dyDescent="0.3"/>
    <row r="137" hidden="1" x14ac:dyDescent="0.3"/>
    <row r="138" hidden="1" x14ac:dyDescent="0.3"/>
    <row r="139" hidden="1" x14ac:dyDescent="0.3"/>
    <row r="140" hidden="1" x14ac:dyDescent="0.3"/>
    <row r="141" hidden="1" x14ac:dyDescent="0.3"/>
    <row r="142" hidden="1" x14ac:dyDescent="0.3"/>
    <row r="143" hidden="1" x14ac:dyDescent="0.3"/>
    <row r="144" hidden="1" x14ac:dyDescent="0.3"/>
    <row r="145" hidden="1" x14ac:dyDescent="0.3"/>
    <row r="146" hidden="1" x14ac:dyDescent="0.3"/>
    <row r="147" hidden="1" x14ac:dyDescent="0.3"/>
    <row r="148" hidden="1" x14ac:dyDescent="0.3"/>
    <row r="149" hidden="1" x14ac:dyDescent="0.3"/>
    <row r="150" hidden="1" x14ac:dyDescent="0.3"/>
    <row r="151" hidden="1" x14ac:dyDescent="0.3"/>
    <row r="152" hidden="1" x14ac:dyDescent="0.3"/>
    <row r="153" hidden="1" x14ac:dyDescent="0.3"/>
    <row r="154" hidden="1" x14ac:dyDescent="0.3"/>
    <row r="155" hidden="1" x14ac:dyDescent="0.3"/>
    <row r="156" hidden="1" x14ac:dyDescent="0.3"/>
    <row r="157" hidden="1" x14ac:dyDescent="0.3"/>
    <row r="158" hidden="1" x14ac:dyDescent="0.3"/>
    <row r="159" hidden="1" x14ac:dyDescent="0.3"/>
    <row r="160" hidden="1" x14ac:dyDescent="0.3"/>
    <row r="161" hidden="1" x14ac:dyDescent="0.3"/>
    <row r="162" hidden="1" x14ac:dyDescent="0.3"/>
    <row r="163" hidden="1" x14ac:dyDescent="0.3"/>
    <row r="164" hidden="1" x14ac:dyDescent="0.3"/>
    <row r="165" hidden="1" x14ac:dyDescent="0.3"/>
    <row r="166" hidden="1" x14ac:dyDescent="0.3"/>
    <row r="167" hidden="1" x14ac:dyDescent="0.3"/>
    <row r="168" hidden="1" x14ac:dyDescent="0.3"/>
    <row r="169" hidden="1" x14ac:dyDescent="0.3"/>
    <row r="170" hidden="1" x14ac:dyDescent="0.3"/>
    <row r="171" hidden="1" x14ac:dyDescent="0.3"/>
    <row r="172" hidden="1" x14ac:dyDescent="0.3"/>
    <row r="173" hidden="1" x14ac:dyDescent="0.3"/>
    <row r="174" hidden="1" x14ac:dyDescent="0.3"/>
    <row r="175" hidden="1" x14ac:dyDescent="0.3"/>
    <row r="176" hidden="1" x14ac:dyDescent="0.3"/>
    <row r="177" hidden="1" x14ac:dyDescent="0.3"/>
    <row r="178" hidden="1" x14ac:dyDescent="0.3"/>
    <row r="179" hidden="1" x14ac:dyDescent="0.3"/>
  </sheetData>
  <sheetProtection sheet="1" objects="1" scenarios="1"/>
  <mergeCells count="32">
    <mergeCell ref="N60:Q60"/>
    <mergeCell ref="AC8:AF8"/>
    <mergeCell ref="R60:U60"/>
    <mergeCell ref="V34:X34"/>
    <mergeCell ref="Y34:AB34"/>
    <mergeCell ref="AC34:AF34"/>
    <mergeCell ref="V8:X8"/>
    <mergeCell ref="Y8:AB8"/>
    <mergeCell ref="G34:J34"/>
    <mergeCell ref="K34:M34"/>
    <mergeCell ref="N34:Q34"/>
    <mergeCell ref="R34:U34"/>
    <mergeCell ref="G8:J8"/>
    <mergeCell ref="R8:U8"/>
    <mergeCell ref="K8:M8"/>
    <mergeCell ref="N8:Q8"/>
    <mergeCell ref="B8:F8"/>
    <mergeCell ref="V60:X60"/>
    <mergeCell ref="Y60:AB60"/>
    <mergeCell ref="AC60:AF60"/>
    <mergeCell ref="B81:F81"/>
    <mergeCell ref="G81:J81"/>
    <mergeCell ref="K81:M81"/>
    <mergeCell ref="N81:Q81"/>
    <mergeCell ref="R81:U81"/>
    <mergeCell ref="V81:X81"/>
    <mergeCell ref="Y81:AB81"/>
    <mergeCell ref="AC81:AF81"/>
    <mergeCell ref="B60:F60"/>
    <mergeCell ref="G60:J60"/>
    <mergeCell ref="K60:M60"/>
    <mergeCell ref="B34:F34"/>
  </mergeCells>
  <conditionalFormatting sqref="R10:U10 R23:U23">
    <cfRule type="colorScale" priority="41">
      <colorScale>
        <cfvo type="min"/>
        <cfvo type="max"/>
        <color rgb="FFFCFCFF"/>
        <color rgb="FFF8696B"/>
      </colorScale>
    </cfRule>
  </conditionalFormatting>
  <conditionalFormatting sqref="R10:U10 R23:U23">
    <cfRule type="colorScale" priority="40">
      <colorScale>
        <cfvo type="min"/>
        <cfvo type="max"/>
        <color rgb="FFFCFCFF"/>
        <color rgb="FFF8696B"/>
      </colorScale>
    </cfRule>
  </conditionalFormatting>
  <conditionalFormatting sqref="R11:U22 R24:U25">
    <cfRule type="colorScale" priority="42">
      <colorScale>
        <cfvo type="min"/>
        <cfvo type="max"/>
        <color rgb="FFFCFCFF"/>
        <color rgb="FFF8696B"/>
      </colorScale>
    </cfRule>
  </conditionalFormatting>
  <conditionalFormatting sqref="R11:U22 R24:U25">
    <cfRule type="colorScale" priority="43">
      <colorScale>
        <cfvo type="min"/>
        <cfvo type="max"/>
        <color rgb="FFFCFCFF"/>
        <color rgb="FFF8696B"/>
      </colorScale>
    </cfRule>
  </conditionalFormatting>
  <conditionalFormatting sqref="R10:U25">
    <cfRule type="colorScale" priority="39">
      <colorScale>
        <cfvo type="min"/>
        <cfvo type="num" val="0"/>
        <cfvo type="max"/>
        <color theme="5" tint="0.39997558519241921"/>
        <color theme="0"/>
        <color theme="4" tint="0.39997558519241921"/>
      </colorScale>
    </cfRule>
  </conditionalFormatting>
  <conditionalFormatting sqref="R36:U36 R49:U49">
    <cfRule type="colorScale" priority="36">
      <colorScale>
        <cfvo type="min"/>
        <cfvo type="max"/>
        <color rgb="FFFCFCFF"/>
        <color rgb="FFF8696B"/>
      </colorScale>
    </cfRule>
  </conditionalFormatting>
  <conditionalFormatting sqref="R36:U36 R49:U49">
    <cfRule type="colorScale" priority="35">
      <colorScale>
        <cfvo type="min"/>
        <cfvo type="max"/>
        <color rgb="FFFCFCFF"/>
        <color rgb="FFF8696B"/>
      </colorScale>
    </cfRule>
  </conditionalFormatting>
  <conditionalFormatting sqref="R37:U48 R50:U51">
    <cfRule type="colorScale" priority="37">
      <colorScale>
        <cfvo type="min"/>
        <cfvo type="max"/>
        <color rgb="FFFCFCFF"/>
        <color rgb="FFF8696B"/>
      </colorScale>
    </cfRule>
  </conditionalFormatting>
  <conditionalFormatting sqref="R37:U48 R50:U51">
    <cfRule type="colorScale" priority="38">
      <colorScale>
        <cfvo type="min"/>
        <cfvo type="max"/>
        <color rgb="FFFCFCFF"/>
        <color rgb="FFF8696B"/>
      </colorScale>
    </cfRule>
  </conditionalFormatting>
  <conditionalFormatting sqref="R36:U51">
    <cfRule type="colorScale" priority="34">
      <colorScale>
        <cfvo type="min"/>
        <cfvo type="num" val="0"/>
        <cfvo type="max"/>
        <color theme="5" tint="0.39997558519241921"/>
        <color theme="0"/>
        <color theme="4" tint="0.39997558519241921"/>
      </colorScale>
    </cfRule>
  </conditionalFormatting>
  <conditionalFormatting sqref="R62:U62 R75:U75">
    <cfRule type="colorScale" priority="31">
      <colorScale>
        <cfvo type="min"/>
        <cfvo type="max"/>
        <color rgb="FFFCFCFF"/>
        <color rgb="FFF8696B"/>
      </colorScale>
    </cfRule>
  </conditionalFormatting>
  <conditionalFormatting sqref="R62:U62 R75:U75">
    <cfRule type="colorScale" priority="30">
      <colorScale>
        <cfvo type="min"/>
        <cfvo type="max"/>
        <color rgb="FFFCFCFF"/>
        <color rgb="FFF8696B"/>
      </colorScale>
    </cfRule>
  </conditionalFormatting>
  <conditionalFormatting sqref="R63:U74 R76:U77">
    <cfRule type="colorScale" priority="32">
      <colorScale>
        <cfvo type="min"/>
        <cfvo type="max"/>
        <color rgb="FFFCFCFF"/>
        <color rgb="FFF8696B"/>
      </colorScale>
    </cfRule>
  </conditionalFormatting>
  <conditionalFormatting sqref="R63:U74 R76:U77">
    <cfRule type="colorScale" priority="33">
      <colorScale>
        <cfvo type="min"/>
        <cfvo type="max"/>
        <color rgb="FFFCFCFF"/>
        <color rgb="FFF8696B"/>
      </colorScale>
    </cfRule>
  </conditionalFormatting>
  <conditionalFormatting sqref="R62:U77">
    <cfRule type="colorScale" priority="29">
      <colorScale>
        <cfvo type="min"/>
        <cfvo type="num" val="0"/>
        <cfvo type="max"/>
        <color theme="5" tint="0.39997558519241921"/>
        <color theme="0"/>
        <color theme="4" tint="0.39997558519241921"/>
      </colorScale>
    </cfRule>
  </conditionalFormatting>
  <conditionalFormatting sqref="R83:U83 R96:U96">
    <cfRule type="colorScale" priority="26">
      <colorScale>
        <cfvo type="min"/>
        <cfvo type="max"/>
        <color rgb="FFFCFCFF"/>
        <color rgb="FFF8696B"/>
      </colorScale>
    </cfRule>
  </conditionalFormatting>
  <conditionalFormatting sqref="R83:U83 R96:U96">
    <cfRule type="colorScale" priority="25">
      <colorScale>
        <cfvo type="min"/>
        <cfvo type="max"/>
        <color rgb="FFFCFCFF"/>
        <color rgb="FFF8696B"/>
      </colorScale>
    </cfRule>
  </conditionalFormatting>
  <conditionalFormatting sqref="R84:U95 R97:U98">
    <cfRule type="colorScale" priority="27">
      <colorScale>
        <cfvo type="min"/>
        <cfvo type="max"/>
        <color rgb="FFFCFCFF"/>
        <color rgb="FFF8696B"/>
      </colorScale>
    </cfRule>
  </conditionalFormatting>
  <conditionalFormatting sqref="R84:U95 R97:U98">
    <cfRule type="colorScale" priority="28">
      <colorScale>
        <cfvo type="min"/>
        <cfvo type="max"/>
        <color rgb="FFFCFCFF"/>
        <color rgb="FFF8696B"/>
      </colorScale>
    </cfRule>
  </conditionalFormatting>
  <conditionalFormatting sqref="R83:U98">
    <cfRule type="colorScale" priority="24">
      <colorScale>
        <cfvo type="min"/>
        <cfvo type="num" val="0"/>
        <cfvo type="max"/>
        <color theme="5" tint="0.39997558519241921"/>
        <color theme="0"/>
        <color theme="4" tint="0.39997558519241921"/>
      </colorScale>
    </cfRule>
  </conditionalFormatting>
  <conditionalFormatting sqref="AC83:AF83 AC96:AF96">
    <cfRule type="colorScale" priority="21">
      <colorScale>
        <cfvo type="min"/>
        <cfvo type="max"/>
        <color rgb="FFFCFCFF"/>
        <color rgb="FFF8696B"/>
      </colorScale>
    </cfRule>
  </conditionalFormatting>
  <conditionalFormatting sqref="AC83:AF83 AC96:AF96">
    <cfRule type="colorScale" priority="20">
      <colorScale>
        <cfvo type="min"/>
        <cfvo type="max"/>
        <color rgb="FFFCFCFF"/>
        <color rgb="FFF8696B"/>
      </colorScale>
    </cfRule>
  </conditionalFormatting>
  <conditionalFormatting sqref="AC84:AF95 AC97:AF98">
    <cfRule type="colorScale" priority="22">
      <colorScale>
        <cfvo type="min"/>
        <cfvo type="max"/>
        <color rgb="FFFCFCFF"/>
        <color rgb="FFF8696B"/>
      </colorScale>
    </cfRule>
  </conditionalFormatting>
  <conditionalFormatting sqref="AC84:AF95 AC97:AF98">
    <cfRule type="colorScale" priority="23">
      <colorScale>
        <cfvo type="min"/>
        <cfvo type="max"/>
        <color rgb="FFFCFCFF"/>
        <color rgb="FFF8696B"/>
      </colorScale>
    </cfRule>
  </conditionalFormatting>
  <conditionalFormatting sqref="AC83:AF98">
    <cfRule type="colorScale" priority="19">
      <colorScale>
        <cfvo type="min"/>
        <cfvo type="num" val="0"/>
        <cfvo type="max"/>
        <color theme="5" tint="0.39997558519241921"/>
        <color theme="0"/>
        <color theme="4" tint="0.39997558519241921"/>
      </colorScale>
    </cfRule>
  </conditionalFormatting>
  <conditionalFormatting sqref="AC10:AF10 AC23:AF23">
    <cfRule type="colorScale" priority="16">
      <colorScale>
        <cfvo type="min"/>
        <cfvo type="max"/>
        <color rgb="FFFCFCFF"/>
        <color rgb="FFF8696B"/>
      </colorScale>
    </cfRule>
  </conditionalFormatting>
  <conditionalFormatting sqref="AC10:AF10 AC23:AF23">
    <cfRule type="colorScale" priority="15">
      <colorScale>
        <cfvo type="min"/>
        <cfvo type="max"/>
        <color rgb="FFFCFCFF"/>
        <color rgb="FFF8696B"/>
      </colorScale>
    </cfRule>
  </conditionalFormatting>
  <conditionalFormatting sqref="AC11:AF22 AC24:AF25">
    <cfRule type="colorScale" priority="17">
      <colorScale>
        <cfvo type="min"/>
        <cfvo type="max"/>
        <color rgb="FFFCFCFF"/>
        <color rgb="FFF8696B"/>
      </colorScale>
    </cfRule>
  </conditionalFormatting>
  <conditionalFormatting sqref="AC11:AF22 AC24:AF25">
    <cfRule type="colorScale" priority="18">
      <colorScale>
        <cfvo type="min"/>
        <cfvo type="max"/>
        <color rgb="FFFCFCFF"/>
        <color rgb="FFF8696B"/>
      </colorScale>
    </cfRule>
  </conditionalFormatting>
  <conditionalFormatting sqref="AC10:AF25">
    <cfRule type="colorScale" priority="14">
      <colorScale>
        <cfvo type="min"/>
        <cfvo type="num" val="0"/>
        <cfvo type="max"/>
        <color theme="5" tint="0.39997558519241921"/>
        <color theme="0"/>
        <color theme="4" tint="0.39997558519241921"/>
      </colorScale>
    </cfRule>
  </conditionalFormatting>
  <conditionalFormatting sqref="AC36:AF36 AC49:AF49">
    <cfRule type="colorScale" priority="11">
      <colorScale>
        <cfvo type="min"/>
        <cfvo type="max"/>
        <color rgb="FFFCFCFF"/>
        <color rgb="FFF8696B"/>
      </colorScale>
    </cfRule>
  </conditionalFormatting>
  <conditionalFormatting sqref="AC36:AF36 AC49:AF49">
    <cfRule type="colorScale" priority="10">
      <colorScale>
        <cfvo type="min"/>
        <cfvo type="max"/>
        <color rgb="FFFCFCFF"/>
        <color rgb="FFF8696B"/>
      </colorScale>
    </cfRule>
  </conditionalFormatting>
  <conditionalFormatting sqref="AC37:AF48 AC50:AF51">
    <cfRule type="colorScale" priority="12">
      <colorScale>
        <cfvo type="min"/>
        <cfvo type="max"/>
        <color rgb="FFFCFCFF"/>
        <color rgb="FFF8696B"/>
      </colorScale>
    </cfRule>
  </conditionalFormatting>
  <conditionalFormatting sqref="AC37:AF48 AC50:AF51">
    <cfRule type="colorScale" priority="13">
      <colorScale>
        <cfvo type="min"/>
        <cfvo type="max"/>
        <color rgb="FFFCFCFF"/>
        <color rgb="FFF8696B"/>
      </colorScale>
    </cfRule>
  </conditionalFormatting>
  <conditionalFormatting sqref="AC36:AF51">
    <cfRule type="colorScale" priority="8">
      <colorScale>
        <cfvo type="min"/>
        <cfvo type="max"/>
        <color theme="0"/>
        <color theme="4" tint="0.39997558519241921"/>
      </colorScale>
    </cfRule>
    <cfRule type="colorScale" priority="9">
      <colorScale>
        <cfvo type="min"/>
        <cfvo type="num" val="0"/>
        <cfvo type="max"/>
        <color theme="5" tint="0.39997558519241921"/>
        <color theme="0"/>
        <color theme="4" tint="0.39997558519241921"/>
      </colorScale>
    </cfRule>
  </conditionalFormatting>
  <conditionalFormatting sqref="AC62:AF62 AC75:AF75">
    <cfRule type="colorScale" priority="5">
      <colorScale>
        <cfvo type="min"/>
        <cfvo type="max"/>
        <color rgb="FFFCFCFF"/>
        <color rgb="FFF8696B"/>
      </colorScale>
    </cfRule>
  </conditionalFormatting>
  <conditionalFormatting sqref="AC62:AF62 AC75:AF75">
    <cfRule type="colorScale" priority="4">
      <colorScale>
        <cfvo type="min"/>
        <cfvo type="max"/>
        <color rgb="FFFCFCFF"/>
        <color rgb="FFF8696B"/>
      </colorScale>
    </cfRule>
  </conditionalFormatting>
  <conditionalFormatting sqref="AC63:AF74 AC76:AF77">
    <cfRule type="colorScale" priority="6">
      <colorScale>
        <cfvo type="min"/>
        <cfvo type="max"/>
        <color rgb="FFFCFCFF"/>
        <color rgb="FFF8696B"/>
      </colorScale>
    </cfRule>
  </conditionalFormatting>
  <conditionalFormatting sqref="AC63:AF74 AC76:AF77">
    <cfRule type="colorScale" priority="7">
      <colorScale>
        <cfvo type="min"/>
        <cfvo type="max"/>
        <color rgb="FFFCFCFF"/>
        <color rgb="FFF8696B"/>
      </colorScale>
    </cfRule>
  </conditionalFormatting>
  <conditionalFormatting sqref="AC62:AF77">
    <cfRule type="colorScale" priority="1">
      <colorScale>
        <cfvo type="min"/>
        <cfvo type="max"/>
        <color theme="5" tint="0.39997558519241921"/>
        <color theme="0"/>
      </colorScale>
    </cfRule>
    <cfRule type="colorScale" priority="2">
      <colorScale>
        <cfvo type="min"/>
        <cfvo type="max"/>
        <color theme="0"/>
        <color theme="4" tint="0.39997558519241921"/>
      </colorScale>
    </cfRule>
    <cfRule type="colorScale" priority="3">
      <colorScale>
        <cfvo type="min"/>
        <cfvo type="num" val="0"/>
        <cfvo type="max"/>
        <color theme="5" tint="0.39997558519241921"/>
        <color theme="0"/>
        <color theme="4" tint="0.39997558519241921"/>
      </colorScale>
    </cfRule>
  </conditionalFormatting>
  <pageMargins left="0.7" right="0.7" top="0.78740157499999996" bottom="0.78740157499999996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84E78-C4AB-4F6A-BFA8-63EBA0A52EBA}">
  <sheetPr codeName="Tabelle3"/>
  <dimension ref="A1:AG156"/>
  <sheetViews>
    <sheetView zoomScale="70" zoomScaleNormal="70" workbookViewId="0">
      <selection activeCell="B2" sqref="B2"/>
    </sheetView>
  </sheetViews>
  <sheetFormatPr baseColWidth="10" defaultColWidth="0" defaultRowHeight="14.4" zeroHeight="1" x14ac:dyDescent="0.3"/>
  <cols>
    <col min="1" max="1" width="3.33203125" customWidth="1"/>
    <col min="2" max="2" width="31.77734375" customWidth="1"/>
    <col min="3" max="33" width="11.5546875" customWidth="1"/>
    <col min="34" max="16384" width="11.5546875" hidden="1"/>
  </cols>
  <sheetData>
    <row r="1" spans="2:32" ht="15.6" customHeight="1" x14ac:dyDescent="0.3"/>
    <row r="2" spans="2:32" ht="15.6" customHeight="1" x14ac:dyDescent="0.3">
      <c r="B2" s="40" t="s">
        <v>82</v>
      </c>
    </row>
    <row r="3" spans="2:32" ht="15.6" customHeight="1" x14ac:dyDescent="0.3">
      <c r="B3" s="14" t="s">
        <v>14</v>
      </c>
      <c r="C3" s="32" t="s">
        <v>0</v>
      </c>
      <c r="D3" s="70"/>
    </row>
    <row r="4" spans="2:32" ht="15.6" customHeight="1" x14ac:dyDescent="0.3">
      <c r="B4" s="31" t="s">
        <v>17</v>
      </c>
      <c r="C4" s="24">
        <v>5.5129835918483616</v>
      </c>
      <c r="D4" s="69"/>
    </row>
    <row r="5" spans="2:32" ht="15.6" customHeight="1" x14ac:dyDescent="0.3">
      <c r="B5" s="31" t="s">
        <v>18</v>
      </c>
      <c r="C5" s="24">
        <v>4.2083086409329891</v>
      </c>
      <c r="D5" s="69"/>
    </row>
    <row r="6" spans="2:32" ht="15.6" customHeight="1" x14ac:dyDescent="0.3">
      <c r="B6" s="31" t="s">
        <v>19</v>
      </c>
      <c r="C6" s="24">
        <v>4.2995182677197388</v>
      </c>
      <c r="D6" s="69"/>
    </row>
    <row r="7" spans="2:32" ht="15.6" customHeight="1" thickBot="1" x14ac:dyDescent="0.35"/>
    <row r="8" spans="2:32" ht="15.6" customHeight="1" x14ac:dyDescent="0.3">
      <c r="B8" s="170" t="s">
        <v>21</v>
      </c>
      <c r="C8" s="171"/>
      <c r="D8" s="171"/>
      <c r="E8" s="171"/>
      <c r="F8" s="172"/>
      <c r="G8" s="171" t="s">
        <v>23</v>
      </c>
      <c r="H8" s="171"/>
      <c r="I8" s="171"/>
      <c r="J8" s="172"/>
      <c r="K8" s="180" t="s">
        <v>31</v>
      </c>
      <c r="L8" s="181"/>
      <c r="M8" s="182"/>
      <c r="N8" s="183" t="s">
        <v>30</v>
      </c>
      <c r="O8" s="181"/>
      <c r="P8" s="181"/>
      <c r="Q8" s="184"/>
      <c r="R8" s="185" t="s">
        <v>60</v>
      </c>
      <c r="S8" s="186"/>
      <c r="T8" s="186"/>
      <c r="U8" s="187"/>
      <c r="V8" s="173" t="s">
        <v>32</v>
      </c>
      <c r="W8" s="174"/>
      <c r="X8" s="175"/>
      <c r="Y8" s="173" t="s">
        <v>33</v>
      </c>
      <c r="Z8" s="174"/>
      <c r="AA8" s="174"/>
      <c r="AB8" s="176"/>
      <c r="AC8" s="177" t="s">
        <v>61</v>
      </c>
      <c r="AD8" s="178"/>
      <c r="AE8" s="178"/>
      <c r="AF8" s="179"/>
    </row>
    <row r="9" spans="2:32" ht="15.6" customHeight="1" thickBot="1" x14ac:dyDescent="0.35">
      <c r="B9" s="11" t="s">
        <v>20</v>
      </c>
      <c r="C9" s="12" t="s">
        <v>15</v>
      </c>
      <c r="D9" s="12" t="s">
        <v>24</v>
      </c>
      <c r="E9" s="12" t="s">
        <v>27</v>
      </c>
      <c r="F9" s="13" t="s">
        <v>28</v>
      </c>
      <c r="G9" s="87" t="s">
        <v>27</v>
      </c>
      <c r="H9" s="41" t="s">
        <v>28</v>
      </c>
      <c r="I9" s="41" t="s">
        <v>22</v>
      </c>
      <c r="J9" s="13" t="s">
        <v>1</v>
      </c>
      <c r="K9" s="78" t="s">
        <v>17</v>
      </c>
      <c r="L9" s="79" t="s">
        <v>18</v>
      </c>
      <c r="M9" s="80" t="s">
        <v>19</v>
      </c>
      <c r="N9" s="81" t="s">
        <v>17</v>
      </c>
      <c r="O9" s="79" t="s">
        <v>18</v>
      </c>
      <c r="P9" s="79" t="s">
        <v>19</v>
      </c>
      <c r="Q9" s="82" t="s">
        <v>25</v>
      </c>
      <c r="R9" s="95" t="s">
        <v>17</v>
      </c>
      <c r="S9" s="95" t="s">
        <v>18</v>
      </c>
      <c r="T9" s="95" t="s">
        <v>19</v>
      </c>
      <c r="U9" s="96" t="s">
        <v>25</v>
      </c>
      <c r="V9" s="83" t="s">
        <v>17</v>
      </c>
      <c r="W9" s="84" t="s">
        <v>18</v>
      </c>
      <c r="X9" s="85" t="s">
        <v>19</v>
      </c>
      <c r="Y9" s="83" t="s">
        <v>17</v>
      </c>
      <c r="Z9" s="84" t="s">
        <v>18</v>
      </c>
      <c r="AA9" s="84" t="s">
        <v>19</v>
      </c>
      <c r="AB9" s="86" t="s">
        <v>25</v>
      </c>
      <c r="AC9" s="134" t="s">
        <v>17</v>
      </c>
      <c r="AD9" s="134" t="s">
        <v>18</v>
      </c>
      <c r="AE9" s="134" t="s">
        <v>19</v>
      </c>
      <c r="AF9" s="135" t="s">
        <v>25</v>
      </c>
    </row>
    <row r="10" spans="2:32" ht="15.6" customHeight="1" x14ac:dyDescent="0.3">
      <c r="B10" s="15" t="s">
        <v>45</v>
      </c>
      <c r="C10" s="156" t="s">
        <v>46</v>
      </c>
      <c r="D10" s="16">
        <v>50</v>
      </c>
      <c r="E10" s="16">
        <v>25</v>
      </c>
      <c r="F10" s="17">
        <v>75</v>
      </c>
      <c r="G10" s="88">
        <f t="shared" ref="G10" si="0">SQRT(($D10-E10)^2)/$D10</f>
        <v>0.5</v>
      </c>
      <c r="H10" s="43">
        <f t="shared" ref="H10" si="1">SQRT(($D10-F10)^2)/$D10</f>
        <v>0.5</v>
      </c>
      <c r="I10" s="43">
        <f t="shared" ref="I10" si="2">G10+H10</f>
        <v>1</v>
      </c>
      <c r="J10" s="17" t="s">
        <v>5</v>
      </c>
      <c r="K10" s="106">
        <v>5.5129835918483616</v>
      </c>
      <c r="L10" s="107">
        <v>4.2083086409329891</v>
      </c>
      <c r="M10" s="108">
        <v>4.1152179264228108</v>
      </c>
      <c r="N10" s="110">
        <f>(K10-$C$4)/$C$4</f>
        <v>0</v>
      </c>
      <c r="O10" s="111"/>
      <c r="P10" s="111">
        <f>(M10-$C$6)/$C$6</f>
        <v>-4.2865346725151174E-2</v>
      </c>
      <c r="Q10" s="120">
        <f>((K10-$C$4)+(L10-$C$5)+(M10-$C$6))/SUM($C$4:$C$6)</f>
        <v>-1.3144770859740329E-2</v>
      </c>
      <c r="R10" s="136">
        <f t="shared" ref="R10:U11" si="3">N10/$G10</f>
        <v>0</v>
      </c>
      <c r="S10" s="100"/>
      <c r="T10" s="100">
        <f t="shared" si="3"/>
        <v>-8.5730693450302348E-2</v>
      </c>
      <c r="U10" s="101">
        <f t="shared" si="3"/>
        <v>-2.6289541719480659E-2</v>
      </c>
      <c r="V10" s="106">
        <v>5.5129835918483616</v>
      </c>
      <c r="W10" s="107">
        <v>4.2083086409329891</v>
      </c>
      <c r="X10" s="108">
        <v>4.575968779665132</v>
      </c>
      <c r="Y10" s="110">
        <f>(V10-$C$4)/$C$4</f>
        <v>0</v>
      </c>
      <c r="Z10" s="111"/>
      <c r="AA10" s="111">
        <f>(X10-$C$6)/$C$6</f>
        <v>6.4298020087727073E-2</v>
      </c>
      <c r="AB10" s="120">
        <f>((V10-$C$4)+(W10-$C$5)+(X10-$C$6))/SUM($C$4:$C$6)</f>
        <v>1.9717156289610589E-2</v>
      </c>
      <c r="AC10" s="136">
        <f t="shared" ref="AC10:AF11" si="4">Y10/$H10</f>
        <v>0</v>
      </c>
      <c r="AD10" s="100"/>
      <c r="AE10" s="100">
        <f t="shared" si="4"/>
        <v>0.12859604017545415</v>
      </c>
      <c r="AF10" s="101">
        <f t="shared" si="4"/>
        <v>3.9434312579221177E-2</v>
      </c>
    </row>
    <row r="11" spans="2:32" ht="15.6" customHeight="1" x14ac:dyDescent="0.35">
      <c r="B11" s="27" t="s">
        <v>16</v>
      </c>
      <c r="C11" s="157" t="s">
        <v>62</v>
      </c>
      <c r="D11" s="28">
        <v>10</v>
      </c>
      <c r="E11" s="28">
        <v>5</v>
      </c>
      <c r="F11" s="29">
        <v>15</v>
      </c>
      <c r="G11" s="89">
        <f t="shared" ref="G11:H22" si="5">SQRT(($D11-E11)^2)/$D11</f>
        <v>0.5</v>
      </c>
      <c r="H11" s="44">
        <f t="shared" si="5"/>
        <v>0.5</v>
      </c>
      <c r="I11" s="44">
        <f t="shared" ref="I11:I22" si="6">G11+H11</f>
        <v>1</v>
      </c>
      <c r="J11" s="29" t="s">
        <v>8</v>
      </c>
      <c r="K11" s="36">
        <v>5.5129835918483616</v>
      </c>
      <c r="L11" s="37">
        <v>3.5547437631830907</v>
      </c>
      <c r="M11" s="71">
        <v>4.2995182677197388</v>
      </c>
      <c r="N11" s="74"/>
      <c r="O11" s="34">
        <f>(L11-$C$5)/$C$5</f>
        <v>-0.15530345645109384</v>
      </c>
      <c r="P11" s="34"/>
      <c r="Q11" s="30">
        <f>((K11-$C$4)+(L11-$C$5)+(M11-$C$6))/SUM($C$4:$C$6)</f>
        <v>-4.6613915631092837E-2</v>
      </c>
      <c r="R11" s="138"/>
      <c r="S11" s="97">
        <f t="shared" si="3"/>
        <v>-0.31060691290218767</v>
      </c>
      <c r="T11" s="97"/>
      <c r="U11" s="102">
        <f t="shared" si="3"/>
        <v>-9.3227831262185673E-2</v>
      </c>
      <c r="V11" s="36">
        <v>5.5129835918483616</v>
      </c>
      <c r="W11" s="37">
        <v>4.4716908719732773</v>
      </c>
      <c r="X11" s="71">
        <v>4.2995182677197388</v>
      </c>
      <c r="Y11" s="74"/>
      <c r="Z11" s="34">
        <f>(W11-$C$5)/$C$5</f>
        <v>6.2586243907693989E-2</v>
      </c>
      <c r="AA11" s="34"/>
      <c r="AB11" s="30">
        <f>((V11-$C$4)+(W11-$C$5)+(X11-$C$6))/SUM($C$4:$C$6)</f>
        <v>1.8785093132160598E-2</v>
      </c>
      <c r="AC11" s="138"/>
      <c r="AD11" s="97">
        <f t="shared" si="4"/>
        <v>0.12517248781538798</v>
      </c>
      <c r="AE11" s="97"/>
      <c r="AF11" s="102">
        <f t="shared" si="4"/>
        <v>3.7570186264321195E-2</v>
      </c>
    </row>
    <row r="12" spans="2:32" ht="15.6" customHeight="1" x14ac:dyDescent="0.3">
      <c r="B12" s="27" t="s">
        <v>41</v>
      </c>
      <c r="C12" s="157" t="s">
        <v>42</v>
      </c>
      <c r="D12" s="28">
        <v>2</v>
      </c>
      <c r="E12" s="28">
        <v>1</v>
      </c>
      <c r="F12" s="29">
        <v>3</v>
      </c>
      <c r="G12" s="89">
        <f t="shared" ref="G12" si="7">SQRT(($D12-E12)^2)/$D12</f>
        <v>0.5</v>
      </c>
      <c r="H12" s="44">
        <f t="shared" ref="H12" si="8">SQRT(($D12-F12)^2)/$D12</f>
        <v>0.5</v>
      </c>
      <c r="I12" s="44">
        <f t="shared" ref="I12" si="9">G12+H12</f>
        <v>1</v>
      </c>
      <c r="J12" s="118" t="s">
        <v>7</v>
      </c>
      <c r="K12" s="36">
        <v>5.5129835918483616</v>
      </c>
      <c r="L12" s="37">
        <v>4.2083086409329891</v>
      </c>
      <c r="M12" s="71">
        <v>4.4032834554330496</v>
      </c>
      <c r="N12" s="75">
        <f t="shared" ref="N12:N22" si="10">(K12-$C$4)/$C$4</f>
        <v>0</v>
      </c>
      <c r="O12" s="25"/>
      <c r="P12" s="25">
        <f t="shared" ref="P12" si="11">(M12-$C$6)/$C$6</f>
        <v>2.4134142769520764E-2</v>
      </c>
      <c r="Q12" s="30">
        <f t="shared" ref="Q12" si="12">((K12-$C$4)+(L12-$C$5)+(M12-$C$6))/SUM($C$4:$C$6)</f>
        <v>7.40079810005294E-3</v>
      </c>
      <c r="R12" s="138">
        <f t="shared" ref="R12" si="13">N12/$G12</f>
        <v>0</v>
      </c>
      <c r="S12" s="97"/>
      <c r="T12" s="97">
        <f t="shared" ref="T12" si="14">P12/$G12</f>
        <v>4.8268285539041528E-2</v>
      </c>
      <c r="U12" s="102">
        <f t="shared" ref="U12" si="15">Q12/$G12</f>
        <v>1.480159620010588E-2</v>
      </c>
      <c r="V12" s="36">
        <v>5.5129835918483616</v>
      </c>
      <c r="W12" s="37">
        <v>4.2083086409329891</v>
      </c>
      <c r="X12" s="71">
        <v>4.1265762881975547</v>
      </c>
      <c r="Y12" s="75">
        <f t="shared" ref="Y12:Y22" si="16">(V12-$C$4)/$C$4</f>
        <v>0</v>
      </c>
      <c r="Z12" s="25"/>
      <c r="AA12" s="25">
        <f t="shared" ref="AA12" si="17">(X12-$C$6)/$C$6</f>
        <v>-4.0223571282534475E-2</v>
      </c>
      <c r="AB12" s="30">
        <f t="shared" ref="AB12" si="18">((V12-$C$4)+(W12-$C$5)+(X12-$C$6))/SUM($C$4:$C$6)</f>
        <v>-1.2334663500088191E-2</v>
      </c>
      <c r="AC12" s="138">
        <f t="shared" ref="AC12" si="19">Y12/$H12</f>
        <v>0</v>
      </c>
      <c r="AD12" s="97"/>
      <c r="AE12" s="97">
        <f t="shared" ref="AE12" si="20">AA12/$H12</f>
        <v>-8.0447142565068949E-2</v>
      </c>
      <c r="AF12" s="102">
        <f t="shared" ref="AF12" si="21">AB12/$H12</f>
        <v>-2.4669327000176381E-2</v>
      </c>
    </row>
    <row r="13" spans="2:32" ht="15.6" customHeight="1" x14ac:dyDescent="0.35">
      <c r="B13" s="27" t="s">
        <v>57</v>
      </c>
      <c r="C13" s="157" t="s">
        <v>63</v>
      </c>
      <c r="D13" s="37">
        <v>0.05</v>
      </c>
      <c r="E13" s="37">
        <v>2.5000000000000001E-2</v>
      </c>
      <c r="F13" s="123">
        <v>7.4999999999999997E-2</v>
      </c>
      <c r="G13" s="89">
        <f t="shared" si="5"/>
        <v>0.5</v>
      </c>
      <c r="H13" s="44">
        <f t="shared" si="5"/>
        <v>0.49999999999999989</v>
      </c>
      <c r="I13" s="44">
        <f t="shared" si="6"/>
        <v>0.99999999999999989</v>
      </c>
      <c r="J13" s="29" t="s">
        <v>10</v>
      </c>
      <c r="K13" s="36">
        <v>5.5129835918483616</v>
      </c>
      <c r="L13" s="37">
        <v>4.2083086409329891</v>
      </c>
      <c r="M13" s="71">
        <v>4.2843510322248584</v>
      </c>
      <c r="N13" s="75">
        <f t="shared" si="10"/>
        <v>0</v>
      </c>
      <c r="O13" s="25"/>
      <c r="P13" s="25">
        <f t="shared" ref="P13:P22" si="22">(M13-$C$6)/$C$6</f>
        <v>-3.5276592749364918E-3</v>
      </c>
      <c r="Q13" s="30">
        <f t="shared" ref="Q13:Q22" si="23">((K13-$C$4)+(L13-$C$5)+(M13-$C$6))/SUM($C$4:$C$6)</f>
        <v>-1.0817659574201045E-3</v>
      </c>
      <c r="R13" s="138">
        <f t="shared" ref="R13:U22" si="24">N13/$G13</f>
        <v>0</v>
      </c>
      <c r="S13" s="97"/>
      <c r="T13" s="97">
        <f t="shared" si="24"/>
        <v>-7.0553185498729836E-3</v>
      </c>
      <c r="U13" s="102">
        <f t="shared" si="24"/>
        <v>-2.163531914840209E-3</v>
      </c>
      <c r="V13" s="36">
        <v>5.5129835918483616</v>
      </c>
      <c r="W13" s="37">
        <v>4.2083086409329891</v>
      </c>
      <c r="X13" s="71">
        <v>4.3146855032146201</v>
      </c>
      <c r="Y13" s="75">
        <f t="shared" si="16"/>
        <v>0</v>
      </c>
      <c r="Z13" s="25"/>
      <c r="AA13" s="25">
        <f t="shared" ref="AA13:AA22" si="25">(X13-$C$6)/$C$6</f>
        <v>3.5276592749366987E-3</v>
      </c>
      <c r="AB13" s="30">
        <f t="shared" ref="AB13:AB22" si="26">((V13-$C$4)+(W13-$C$5)+(X13-$C$6))/SUM($C$4:$C$6)</f>
        <v>1.0817659574201678E-3</v>
      </c>
      <c r="AC13" s="138">
        <f t="shared" ref="AC13:AF22" si="27">Y13/$H13</f>
        <v>0</v>
      </c>
      <c r="AD13" s="97"/>
      <c r="AE13" s="97">
        <f t="shared" si="27"/>
        <v>7.0553185498733991E-3</v>
      </c>
      <c r="AF13" s="102">
        <f t="shared" si="27"/>
        <v>2.1635319148403361E-3</v>
      </c>
    </row>
    <row r="14" spans="2:32" ht="15.6" customHeight="1" x14ac:dyDescent="0.3">
      <c r="B14" s="27" t="s">
        <v>43</v>
      </c>
      <c r="C14" s="157" t="s">
        <v>44</v>
      </c>
      <c r="D14" s="115">
        <v>50</v>
      </c>
      <c r="E14" s="115">
        <v>25</v>
      </c>
      <c r="F14" s="132">
        <v>75</v>
      </c>
      <c r="G14" s="89">
        <f t="shared" ref="G14" si="28">SQRT(($D14-E14)^2)/$D14</f>
        <v>0.5</v>
      </c>
      <c r="H14" s="44">
        <f t="shared" ref="H14" si="29">SQRT(($D14-F14)^2)/$D14</f>
        <v>0.5</v>
      </c>
      <c r="I14" s="44">
        <f t="shared" ref="I14" si="30">G14+H14</f>
        <v>1</v>
      </c>
      <c r="J14" s="29" t="s">
        <v>5</v>
      </c>
      <c r="K14" s="36">
        <v>6.1396601452662765</v>
      </c>
      <c r="L14" s="37">
        <v>4.2083086409329891</v>
      </c>
      <c r="M14" s="71">
        <v>4.4895779946821968</v>
      </c>
      <c r="N14" s="75">
        <f t="shared" si="10"/>
        <v>0.11367284937044522</v>
      </c>
      <c r="O14" s="25"/>
      <c r="P14" s="25">
        <f t="shared" ref="P14" si="31">(M14-$C$6)/$C$6</f>
        <v>4.4204888810312391E-2</v>
      </c>
      <c r="Q14" s="30">
        <f t="shared" ref="Q14" si="32">((K14-$C$4)+(L14-$C$5)+(M14-$C$6))/SUM($C$4:$C$6)</f>
        <v>5.8251716642998878E-2</v>
      </c>
      <c r="R14" s="138">
        <f t="shared" ref="R14" si="33">N14/$G14</f>
        <v>0.22734569874089045</v>
      </c>
      <c r="S14" s="97"/>
      <c r="T14" s="97">
        <f t="shared" ref="T14" si="34">P14/$G14</f>
        <v>8.8409777620624783E-2</v>
      </c>
      <c r="U14" s="102">
        <f t="shared" ref="U14" si="35">Q14/$G14</f>
        <v>0.11650343328599776</v>
      </c>
      <c r="V14" s="36">
        <v>4.8424625872633635</v>
      </c>
      <c r="W14" s="37">
        <v>4.2083086409329891</v>
      </c>
      <c r="X14" s="71">
        <v>3.9827520561156438</v>
      </c>
      <c r="Y14" s="75">
        <f t="shared" si="16"/>
        <v>-0.12162579362224978</v>
      </c>
      <c r="Z14" s="25"/>
      <c r="AA14" s="25">
        <f t="shared" ref="AA14" si="36">(X14-$C$6)/$C$6</f>
        <v>-7.3674814683853604E-2</v>
      </c>
      <c r="AB14" s="30">
        <f t="shared" ref="AB14" si="37">((V14-$C$4)+(W14-$C$5)+(X14-$C$6))/SUM($C$4:$C$6)</f>
        <v>-7.0415844801112487E-2</v>
      </c>
      <c r="AC14" s="138">
        <f t="shared" ref="AC14" si="38">Y14/$H14</f>
        <v>-0.24325158724449955</v>
      </c>
      <c r="AD14" s="97"/>
      <c r="AE14" s="97">
        <f t="shared" ref="AE14" si="39">AA14/$H14</f>
        <v>-0.14734962936770721</v>
      </c>
      <c r="AF14" s="102">
        <f t="shared" ref="AF14" si="40">AB14/$H14</f>
        <v>-0.14083168960222497</v>
      </c>
    </row>
    <row r="15" spans="2:32" ht="15.6" customHeight="1" x14ac:dyDescent="0.3">
      <c r="B15" s="18" t="s">
        <v>58</v>
      </c>
      <c r="C15" s="158" t="s">
        <v>35</v>
      </c>
      <c r="D15" s="150">
        <v>4</v>
      </c>
      <c r="E15" s="10">
        <v>2</v>
      </c>
      <c r="F15" s="19">
        <v>6</v>
      </c>
      <c r="G15" s="89">
        <f t="shared" si="5"/>
        <v>0.5</v>
      </c>
      <c r="H15" s="44">
        <f t="shared" si="5"/>
        <v>0.5</v>
      </c>
      <c r="I15" s="45">
        <f t="shared" si="6"/>
        <v>1</v>
      </c>
      <c r="J15" s="38" t="s">
        <v>7</v>
      </c>
      <c r="K15" s="33">
        <v>4.8345303431338094</v>
      </c>
      <c r="L15" s="20">
        <v>4.2083086409329891</v>
      </c>
      <c r="M15" s="42">
        <v>4.0947401107231522</v>
      </c>
      <c r="N15" s="75">
        <f t="shared" si="10"/>
        <v>-0.12306462325005475</v>
      </c>
      <c r="O15" s="25"/>
      <c r="P15" s="25">
        <f t="shared" si="22"/>
        <v>-4.762816302794573E-2</v>
      </c>
      <c r="Q15" s="30">
        <f t="shared" si="23"/>
        <v>-6.2994318743525776E-2</v>
      </c>
      <c r="R15" s="138">
        <f t="shared" si="24"/>
        <v>-0.24612924650010951</v>
      </c>
      <c r="S15" s="97"/>
      <c r="T15" s="97">
        <f t="shared" si="24"/>
        <v>-9.525632605589146E-2</v>
      </c>
      <c r="U15" s="102">
        <f t="shared" si="24"/>
        <v>-0.12598863748705155</v>
      </c>
      <c r="V15" s="33">
        <v>6.0335790796690389</v>
      </c>
      <c r="W15" s="20">
        <v>4.2083086409329891</v>
      </c>
      <c r="X15" s="42">
        <v>4.6408151960473845</v>
      </c>
      <c r="Y15" s="75">
        <f t="shared" si="16"/>
        <v>9.4430806685229962E-2</v>
      </c>
      <c r="Z15" s="25"/>
      <c r="AA15" s="25">
        <f t="shared" si="25"/>
        <v>7.9380271713243231E-2</v>
      </c>
      <c r="AB15" s="30">
        <f t="shared" si="26"/>
        <v>6.1472367529503365E-2</v>
      </c>
      <c r="AC15" s="138">
        <f t="shared" si="27"/>
        <v>0.18886161337045992</v>
      </c>
      <c r="AD15" s="97"/>
      <c r="AE15" s="97">
        <f t="shared" si="27"/>
        <v>0.15876054342648646</v>
      </c>
      <c r="AF15" s="102">
        <f t="shared" si="27"/>
        <v>0.12294473505900673</v>
      </c>
    </row>
    <row r="16" spans="2:32" ht="15.6" customHeight="1" x14ac:dyDescent="0.35">
      <c r="B16" s="18" t="s">
        <v>59</v>
      </c>
      <c r="C16" s="159" t="s">
        <v>73</v>
      </c>
      <c r="D16" s="10">
        <v>10</v>
      </c>
      <c r="E16" s="10">
        <v>5</v>
      </c>
      <c r="F16" s="19">
        <v>15</v>
      </c>
      <c r="G16" s="89">
        <f t="shared" si="5"/>
        <v>0.5</v>
      </c>
      <c r="H16" s="44">
        <f t="shared" si="5"/>
        <v>0.5</v>
      </c>
      <c r="I16" s="45">
        <f t="shared" si="6"/>
        <v>1</v>
      </c>
      <c r="J16" s="19" t="s">
        <v>6</v>
      </c>
      <c r="K16" s="23">
        <v>5.5129835918483616</v>
      </c>
      <c r="L16" s="24">
        <v>4.2083086409329891</v>
      </c>
      <c r="M16" s="109">
        <v>4.2995182677197388</v>
      </c>
      <c r="N16" s="75">
        <f t="shared" si="10"/>
        <v>0</v>
      </c>
      <c r="O16" s="25"/>
      <c r="P16" s="25">
        <f t="shared" si="22"/>
        <v>0</v>
      </c>
      <c r="Q16" s="30">
        <f t="shared" si="23"/>
        <v>0</v>
      </c>
      <c r="R16" s="98">
        <f t="shared" si="24"/>
        <v>0</v>
      </c>
      <c r="S16" s="97"/>
      <c r="T16" s="97">
        <f t="shared" si="24"/>
        <v>0</v>
      </c>
      <c r="U16" s="102">
        <f t="shared" si="24"/>
        <v>0</v>
      </c>
      <c r="V16" s="23">
        <v>5.5129835918483616</v>
      </c>
      <c r="W16" s="24">
        <v>4.2083086409329891</v>
      </c>
      <c r="X16" s="109">
        <v>4.2995182677197388</v>
      </c>
      <c r="Y16" s="75">
        <f t="shared" si="16"/>
        <v>0</v>
      </c>
      <c r="Z16" s="25"/>
      <c r="AA16" s="25">
        <f t="shared" si="25"/>
        <v>0</v>
      </c>
      <c r="AB16" s="30">
        <f t="shared" si="26"/>
        <v>0</v>
      </c>
      <c r="AC16" s="98">
        <f t="shared" si="27"/>
        <v>0</v>
      </c>
      <c r="AD16" s="97"/>
      <c r="AE16" s="97">
        <f t="shared" si="27"/>
        <v>0</v>
      </c>
      <c r="AF16" s="102">
        <f t="shared" si="27"/>
        <v>0</v>
      </c>
    </row>
    <row r="17" spans="2:32" s="4" customFormat="1" ht="15.6" customHeight="1" x14ac:dyDescent="0.3">
      <c r="B17" s="18" t="s">
        <v>48</v>
      </c>
      <c r="C17" s="158" t="s">
        <v>34</v>
      </c>
      <c r="D17" s="148">
        <v>1</v>
      </c>
      <c r="E17" s="148">
        <v>0.5</v>
      </c>
      <c r="F17" s="21">
        <v>1.5</v>
      </c>
      <c r="G17" s="89">
        <f t="shared" si="5"/>
        <v>0.5</v>
      </c>
      <c r="H17" s="44">
        <f t="shared" si="5"/>
        <v>0.5</v>
      </c>
      <c r="I17" s="45">
        <f t="shared" si="6"/>
        <v>1</v>
      </c>
      <c r="J17" s="21" t="s">
        <v>7</v>
      </c>
      <c r="K17" s="33">
        <v>5.5129835918483616</v>
      </c>
      <c r="L17" s="20">
        <v>3.5547437631830907</v>
      </c>
      <c r="M17" s="42">
        <v>4.2995182677197388</v>
      </c>
      <c r="N17" s="75"/>
      <c r="O17" s="25">
        <f t="shared" ref="O17:O22" si="41">(L17-$C$5)/$C$5</f>
        <v>-0.15530345645109384</v>
      </c>
      <c r="P17" s="25"/>
      <c r="Q17" s="30">
        <f t="shared" si="23"/>
        <v>-4.6613915631092837E-2</v>
      </c>
      <c r="R17" s="138"/>
      <c r="S17" s="97">
        <f t="shared" si="24"/>
        <v>-0.31060691290218767</v>
      </c>
      <c r="T17" s="97"/>
      <c r="U17" s="102">
        <f t="shared" si="24"/>
        <v>-9.3227831262185673E-2</v>
      </c>
      <c r="V17" s="33">
        <v>5.5129835918483616</v>
      </c>
      <c r="W17" s="20">
        <v>4.4716908719732773</v>
      </c>
      <c r="X17" s="42">
        <v>4.2995182677197388</v>
      </c>
      <c r="Y17" s="75"/>
      <c r="Z17" s="25">
        <f t="shared" ref="Z17:Z22" si="42">(W17-$C$5)/$C$5</f>
        <v>6.2586243907693989E-2</v>
      </c>
      <c r="AA17" s="25"/>
      <c r="AB17" s="30">
        <f t="shared" si="26"/>
        <v>1.8785093132160598E-2</v>
      </c>
      <c r="AC17" s="138"/>
      <c r="AD17" s="97">
        <f t="shared" si="27"/>
        <v>0.12517248781538798</v>
      </c>
      <c r="AE17" s="97"/>
      <c r="AF17" s="102">
        <f t="shared" si="27"/>
        <v>3.7570186264321195E-2</v>
      </c>
    </row>
    <row r="18" spans="2:32" ht="15.6" customHeight="1" x14ac:dyDescent="0.35">
      <c r="B18" s="18" t="s">
        <v>50</v>
      </c>
      <c r="C18" s="158" t="s">
        <v>74</v>
      </c>
      <c r="D18" s="145">
        <v>0.15</v>
      </c>
      <c r="E18" s="145">
        <v>7.4999999999999997E-2</v>
      </c>
      <c r="F18" s="22">
        <v>0.22500000000000001</v>
      </c>
      <c r="G18" s="89">
        <f t="shared" si="5"/>
        <v>0.5</v>
      </c>
      <c r="H18" s="44">
        <f t="shared" si="5"/>
        <v>0.50000000000000011</v>
      </c>
      <c r="I18" s="45">
        <f t="shared" si="6"/>
        <v>1</v>
      </c>
      <c r="J18" s="19" t="s">
        <v>9</v>
      </c>
      <c r="K18" s="33">
        <v>5.5129835918483616</v>
      </c>
      <c r="L18" s="20">
        <v>4.2083086409329891</v>
      </c>
      <c r="M18" s="42">
        <v>4.2767651391645627</v>
      </c>
      <c r="N18" s="75">
        <f t="shared" si="10"/>
        <v>0</v>
      </c>
      <c r="O18" s="25"/>
      <c r="P18" s="25">
        <f t="shared" si="22"/>
        <v>-5.292018114216146E-3</v>
      </c>
      <c r="Q18" s="30">
        <f t="shared" si="23"/>
        <v>-1.6228112172518778E-3</v>
      </c>
      <c r="R18" s="138">
        <f t="shared" si="24"/>
        <v>0</v>
      </c>
      <c r="S18" s="97"/>
      <c r="T18" s="97">
        <f t="shared" si="24"/>
        <v>-1.0584036228432292E-2</v>
      </c>
      <c r="U18" s="102">
        <f t="shared" si="24"/>
        <v>-3.2456224345037555E-3</v>
      </c>
      <c r="V18" s="33">
        <v>5.5129835918483616</v>
      </c>
      <c r="W18" s="20">
        <v>4.2083086409329891</v>
      </c>
      <c r="X18" s="42">
        <v>4.3222713962749157</v>
      </c>
      <c r="Y18" s="75">
        <f t="shared" si="16"/>
        <v>0</v>
      </c>
      <c r="Z18" s="25"/>
      <c r="AA18" s="25">
        <f t="shared" si="25"/>
        <v>5.2920181142163524E-3</v>
      </c>
      <c r="AB18" s="30">
        <f t="shared" si="26"/>
        <v>1.6228112172519411E-3</v>
      </c>
      <c r="AC18" s="138">
        <f t="shared" si="27"/>
        <v>0</v>
      </c>
      <c r="AD18" s="97"/>
      <c r="AE18" s="97">
        <f t="shared" si="27"/>
        <v>1.0584036228432703E-2</v>
      </c>
      <c r="AF18" s="102">
        <f t="shared" si="27"/>
        <v>3.2456224345038813E-3</v>
      </c>
    </row>
    <row r="19" spans="2:32" ht="15.6" customHeight="1" x14ac:dyDescent="0.35">
      <c r="B19" s="18" t="s">
        <v>52</v>
      </c>
      <c r="C19" s="158" t="s">
        <v>75</v>
      </c>
      <c r="D19" s="10">
        <v>950</v>
      </c>
      <c r="E19" s="10">
        <v>475</v>
      </c>
      <c r="F19" s="19">
        <v>1425</v>
      </c>
      <c r="G19" s="89">
        <f t="shared" si="5"/>
        <v>0.5</v>
      </c>
      <c r="H19" s="44">
        <f t="shared" si="5"/>
        <v>0.5</v>
      </c>
      <c r="I19" s="45">
        <f t="shared" si="6"/>
        <v>1</v>
      </c>
      <c r="J19" s="19" t="s">
        <v>2</v>
      </c>
      <c r="K19" s="33">
        <v>5.5129835918483616</v>
      </c>
      <c r="L19" s="20">
        <v>4.2083086409329891</v>
      </c>
      <c r="M19" s="42">
        <v>4.1356957421224703</v>
      </c>
      <c r="N19" s="74">
        <f t="shared" si="10"/>
        <v>0</v>
      </c>
      <c r="O19" s="34"/>
      <c r="P19" s="34">
        <f t="shared" si="22"/>
        <v>-3.8102530422356416E-2</v>
      </c>
      <c r="Q19" s="30">
        <f t="shared" si="23"/>
        <v>-1.1684240764213569E-2</v>
      </c>
      <c r="R19" s="138">
        <f t="shared" si="24"/>
        <v>0</v>
      </c>
      <c r="S19" s="97"/>
      <c r="T19" s="97">
        <f t="shared" si="24"/>
        <v>-7.6205060844712832E-2</v>
      </c>
      <c r="U19" s="102">
        <f t="shared" si="24"/>
        <v>-2.3368481528427139E-2</v>
      </c>
      <c r="V19" s="33">
        <v>5.5129835918483616</v>
      </c>
      <c r="W19" s="20">
        <v>4.2083086409329891</v>
      </c>
      <c r="X19" s="42">
        <v>4.3814295305183739</v>
      </c>
      <c r="Y19" s="74">
        <f t="shared" si="16"/>
        <v>0</v>
      </c>
      <c r="Z19" s="34"/>
      <c r="AA19" s="34">
        <f t="shared" si="25"/>
        <v>1.9051265211178416E-2</v>
      </c>
      <c r="AB19" s="30">
        <f t="shared" si="26"/>
        <v>5.842120382106848E-3</v>
      </c>
      <c r="AC19" s="138">
        <f t="shared" si="27"/>
        <v>0</v>
      </c>
      <c r="AD19" s="97"/>
      <c r="AE19" s="97">
        <f t="shared" si="27"/>
        <v>3.8102530422356833E-2</v>
      </c>
      <c r="AF19" s="102">
        <f t="shared" si="27"/>
        <v>1.1684240764213696E-2</v>
      </c>
    </row>
    <row r="20" spans="2:32" ht="15.6" customHeight="1" x14ac:dyDescent="0.35">
      <c r="B20" s="18" t="s">
        <v>53</v>
      </c>
      <c r="C20" s="158" t="s">
        <v>76</v>
      </c>
      <c r="D20" s="150">
        <v>25</v>
      </c>
      <c r="E20" s="150">
        <v>12.5</v>
      </c>
      <c r="F20" s="133">
        <v>37.5</v>
      </c>
      <c r="G20" s="89">
        <f t="shared" si="5"/>
        <v>0.5</v>
      </c>
      <c r="H20" s="44">
        <f t="shared" si="5"/>
        <v>0.5</v>
      </c>
      <c r="I20" s="45">
        <f t="shared" si="6"/>
        <v>1</v>
      </c>
      <c r="J20" s="19" t="s">
        <v>8</v>
      </c>
      <c r="K20" s="33">
        <v>5.5129835918483616</v>
      </c>
      <c r="L20" s="20">
        <v>4.2083086409329891</v>
      </c>
      <c r="M20" s="42">
        <v>4.2995182677197388</v>
      </c>
      <c r="N20" s="74">
        <f t="shared" si="10"/>
        <v>0</v>
      </c>
      <c r="O20" s="34"/>
      <c r="P20" s="34">
        <f t="shared" si="22"/>
        <v>0</v>
      </c>
      <c r="Q20" s="30">
        <f t="shared" si="23"/>
        <v>0</v>
      </c>
      <c r="R20" s="138">
        <f t="shared" si="24"/>
        <v>0</v>
      </c>
      <c r="S20" s="97"/>
      <c r="T20" s="97">
        <f t="shared" si="24"/>
        <v>0</v>
      </c>
      <c r="U20" s="102">
        <f t="shared" si="24"/>
        <v>0</v>
      </c>
      <c r="V20" s="33">
        <v>5.5129835918483616</v>
      </c>
      <c r="W20" s="20">
        <v>4.2083086409329891</v>
      </c>
      <c r="X20" s="42">
        <v>4.2995182677197388</v>
      </c>
      <c r="Y20" s="74">
        <f t="shared" si="16"/>
        <v>0</v>
      </c>
      <c r="Z20" s="34"/>
      <c r="AA20" s="34">
        <f t="shared" si="25"/>
        <v>0</v>
      </c>
      <c r="AB20" s="30">
        <f t="shared" si="26"/>
        <v>0</v>
      </c>
      <c r="AC20" s="138">
        <f t="shared" si="27"/>
        <v>0</v>
      </c>
      <c r="AD20" s="97"/>
      <c r="AE20" s="97">
        <f t="shared" si="27"/>
        <v>0</v>
      </c>
      <c r="AF20" s="102">
        <f t="shared" si="27"/>
        <v>0</v>
      </c>
    </row>
    <row r="21" spans="2:32" ht="15.6" customHeight="1" x14ac:dyDescent="0.3">
      <c r="B21" s="18" t="s">
        <v>55</v>
      </c>
      <c r="C21" s="158" t="s">
        <v>38</v>
      </c>
      <c r="D21" s="151">
        <v>0.8</v>
      </c>
      <c r="E21" s="145">
        <v>0.4</v>
      </c>
      <c r="F21" s="22">
        <v>1.2</v>
      </c>
      <c r="G21" s="89">
        <f t="shared" si="5"/>
        <v>0.5</v>
      </c>
      <c r="H21" s="44">
        <f t="shared" si="5"/>
        <v>0.49999999999999989</v>
      </c>
      <c r="I21" s="124">
        <f t="shared" si="6"/>
        <v>0.99999999999999989</v>
      </c>
      <c r="J21" s="19" t="s">
        <v>9</v>
      </c>
      <c r="K21" s="33">
        <v>5.5129835918483616</v>
      </c>
      <c r="L21" s="20">
        <v>4.2083086409329891</v>
      </c>
      <c r="M21" s="42">
        <v>4.5144747811035764</v>
      </c>
      <c r="N21" s="74">
        <f t="shared" si="10"/>
        <v>0</v>
      </c>
      <c r="O21" s="34"/>
      <c r="P21" s="34">
        <f t="shared" si="22"/>
        <v>4.9995487866095374E-2</v>
      </c>
      <c r="Q21" s="30">
        <f t="shared" si="23"/>
        <v>1.5331247318131519E-2</v>
      </c>
      <c r="R21" s="138">
        <f t="shared" si="24"/>
        <v>0</v>
      </c>
      <c r="S21" s="97"/>
      <c r="T21" s="97">
        <f t="shared" si="24"/>
        <v>9.9990975732190748E-2</v>
      </c>
      <c r="U21" s="102">
        <f t="shared" si="24"/>
        <v>3.0662494636263037E-2</v>
      </c>
      <c r="V21" s="33">
        <v>5.5129835918483616</v>
      </c>
      <c r="W21" s="20">
        <v>4.2083086409329891</v>
      </c>
      <c r="X21" s="42">
        <v>4.1345763337584609</v>
      </c>
      <c r="Y21" s="74">
        <f t="shared" si="16"/>
        <v>0</v>
      </c>
      <c r="Z21" s="34"/>
      <c r="AA21" s="34">
        <f t="shared" si="25"/>
        <v>-3.8362887116829315E-2</v>
      </c>
      <c r="AB21" s="30">
        <f t="shared" si="26"/>
        <v>-1.176407982658228E-2</v>
      </c>
      <c r="AC21" s="138">
        <f t="shared" si="27"/>
        <v>0</v>
      </c>
      <c r="AD21" s="97"/>
      <c r="AE21" s="97">
        <f t="shared" si="27"/>
        <v>-7.6725774233658645E-2</v>
      </c>
      <c r="AF21" s="102">
        <f t="shared" si="27"/>
        <v>-2.3528159653164567E-2</v>
      </c>
    </row>
    <row r="22" spans="2:32" ht="15.6" customHeight="1" thickBot="1" x14ac:dyDescent="0.35">
      <c r="B22" s="53" t="s">
        <v>56</v>
      </c>
      <c r="C22" s="160" t="s">
        <v>36</v>
      </c>
      <c r="D22" s="163">
        <v>42.5</v>
      </c>
      <c r="E22" s="163">
        <v>21.25</v>
      </c>
      <c r="F22" s="91">
        <v>63.75</v>
      </c>
      <c r="G22" s="90">
        <f t="shared" si="5"/>
        <v>0.5</v>
      </c>
      <c r="H22" s="55">
        <f t="shared" si="5"/>
        <v>0.5</v>
      </c>
      <c r="I22" s="105">
        <f t="shared" si="6"/>
        <v>1</v>
      </c>
      <c r="J22" s="91" t="s">
        <v>9</v>
      </c>
      <c r="K22" s="56">
        <v>5.5129835918483616</v>
      </c>
      <c r="L22" s="57">
        <v>4.936697926647275</v>
      </c>
      <c r="M22" s="72">
        <v>4.0333066636241757</v>
      </c>
      <c r="N22" s="76">
        <f t="shared" si="10"/>
        <v>0</v>
      </c>
      <c r="O22" s="58">
        <f t="shared" si="41"/>
        <v>0.17308361811428374</v>
      </c>
      <c r="P22" s="58">
        <f t="shared" si="22"/>
        <v>-6.1916611936329594E-2</v>
      </c>
      <c r="Q22" s="146">
        <f t="shared" si="23"/>
        <v>3.2963692191846188E-2</v>
      </c>
      <c r="R22" s="147">
        <f t="shared" si="24"/>
        <v>0</v>
      </c>
      <c r="S22" s="152">
        <f t="shared" si="24"/>
        <v>0.34616723622856749</v>
      </c>
      <c r="T22" s="152">
        <f t="shared" si="24"/>
        <v>-0.12383322387265919</v>
      </c>
      <c r="U22" s="153">
        <f t="shared" si="24"/>
        <v>6.5927384383692375E-2</v>
      </c>
      <c r="V22" s="56">
        <v>5.5129835918483616</v>
      </c>
      <c r="W22" s="57">
        <v>3.4799193552187035</v>
      </c>
      <c r="X22" s="72">
        <v>4.5657298718153019</v>
      </c>
      <c r="Y22" s="76">
        <f t="shared" si="16"/>
        <v>0</v>
      </c>
      <c r="Z22" s="58">
        <f t="shared" si="42"/>
        <v>-0.17308361811428366</v>
      </c>
      <c r="AA22" s="58">
        <f t="shared" si="25"/>
        <v>6.1916611936329594E-2</v>
      </c>
      <c r="AB22" s="146">
        <f t="shared" si="26"/>
        <v>-3.296369219184616E-2</v>
      </c>
      <c r="AC22" s="147">
        <f t="shared" si="27"/>
        <v>0</v>
      </c>
      <c r="AD22" s="152">
        <f t="shared" si="27"/>
        <v>-0.34616723622856732</v>
      </c>
      <c r="AE22" s="152">
        <f t="shared" si="27"/>
        <v>0.12383322387265919</v>
      </c>
      <c r="AF22" s="153">
        <f t="shared" si="27"/>
        <v>-6.592738438369232E-2</v>
      </c>
    </row>
    <row r="23" spans="2:32" ht="15.6" customHeight="1" x14ac:dyDescent="0.3">
      <c r="B23" s="3"/>
      <c r="C23" s="3"/>
      <c r="D23" s="3"/>
      <c r="E23" s="62"/>
      <c r="F23" s="62"/>
      <c r="G23" s="63"/>
      <c r="H23" s="63"/>
      <c r="I23" s="64"/>
      <c r="J23" s="3"/>
      <c r="K23" s="65"/>
      <c r="L23" s="65"/>
      <c r="M23" s="65"/>
      <c r="N23" s="66"/>
      <c r="O23" s="66"/>
      <c r="P23" s="66"/>
      <c r="Q23" s="67"/>
      <c r="R23" s="68"/>
      <c r="S23" s="68"/>
      <c r="T23" s="68"/>
      <c r="U23" s="68"/>
      <c r="V23" s="65"/>
      <c r="W23" s="65"/>
      <c r="X23" s="65"/>
      <c r="Y23" s="67"/>
      <c r="Z23" s="67"/>
      <c r="AA23" s="67"/>
      <c r="AB23" s="67"/>
      <c r="AC23" s="68"/>
      <c r="AD23" s="68"/>
      <c r="AE23" s="68"/>
      <c r="AF23" s="68"/>
    </row>
    <row r="24" spans="2:32" ht="15.6" customHeight="1" x14ac:dyDescent="0.3"/>
    <row r="25" spans="2:32" ht="15.6" customHeight="1" x14ac:dyDescent="0.3">
      <c r="B25" s="40" t="s">
        <v>83</v>
      </c>
    </row>
    <row r="26" spans="2:32" ht="15.6" customHeight="1" x14ac:dyDescent="0.3">
      <c r="B26" s="14" t="s">
        <v>14</v>
      </c>
      <c r="C26" s="32" t="s">
        <v>0</v>
      </c>
      <c r="D26" s="70"/>
    </row>
    <row r="27" spans="2:32" ht="15.6" customHeight="1" x14ac:dyDescent="0.3">
      <c r="B27" s="31" t="s">
        <v>17</v>
      </c>
      <c r="C27" s="24">
        <v>2.5</v>
      </c>
      <c r="D27" s="69"/>
      <c r="E27" s="46"/>
    </row>
    <row r="28" spans="2:32" ht="15.6" customHeight="1" x14ac:dyDescent="0.3">
      <c r="B28" s="31" t="s">
        <v>18</v>
      </c>
      <c r="C28" s="24">
        <v>1</v>
      </c>
      <c r="D28" s="69"/>
    </row>
    <row r="29" spans="2:32" ht="15.6" customHeight="1" x14ac:dyDescent="0.3">
      <c r="B29" s="31" t="s">
        <v>19</v>
      </c>
      <c r="C29" s="24">
        <v>1.7420869169510804</v>
      </c>
      <c r="D29" s="69"/>
    </row>
    <row r="30" spans="2:32" ht="15.6" customHeight="1" thickBot="1" x14ac:dyDescent="0.35"/>
    <row r="31" spans="2:32" ht="15.6" customHeight="1" x14ac:dyDescent="0.3">
      <c r="B31" s="170" t="s">
        <v>21</v>
      </c>
      <c r="C31" s="171"/>
      <c r="D31" s="171"/>
      <c r="E31" s="171"/>
      <c r="F31" s="172"/>
      <c r="G31" s="171" t="s">
        <v>23</v>
      </c>
      <c r="H31" s="171"/>
      <c r="I31" s="171"/>
      <c r="J31" s="172"/>
      <c r="K31" s="180" t="s">
        <v>31</v>
      </c>
      <c r="L31" s="181"/>
      <c r="M31" s="182"/>
      <c r="N31" s="183" t="s">
        <v>30</v>
      </c>
      <c r="O31" s="181"/>
      <c r="P31" s="181"/>
      <c r="Q31" s="184"/>
      <c r="R31" s="185" t="s">
        <v>60</v>
      </c>
      <c r="S31" s="186"/>
      <c r="T31" s="186"/>
      <c r="U31" s="187"/>
      <c r="V31" s="173" t="s">
        <v>32</v>
      </c>
      <c r="W31" s="174"/>
      <c r="X31" s="175"/>
      <c r="Y31" s="173" t="s">
        <v>33</v>
      </c>
      <c r="Z31" s="174"/>
      <c r="AA31" s="174"/>
      <c r="AB31" s="176"/>
      <c r="AC31" s="177" t="s">
        <v>61</v>
      </c>
      <c r="AD31" s="178"/>
      <c r="AE31" s="178"/>
      <c r="AF31" s="179"/>
    </row>
    <row r="32" spans="2:32" ht="15.6" customHeight="1" thickBot="1" x14ac:dyDescent="0.35">
      <c r="B32" s="11" t="s">
        <v>20</v>
      </c>
      <c r="C32" s="12" t="s">
        <v>15</v>
      </c>
      <c r="D32" s="12" t="s">
        <v>26</v>
      </c>
      <c r="E32" s="12" t="s">
        <v>27</v>
      </c>
      <c r="F32" s="13" t="s">
        <v>28</v>
      </c>
      <c r="G32" s="87" t="s">
        <v>27</v>
      </c>
      <c r="H32" s="41" t="s">
        <v>28</v>
      </c>
      <c r="I32" s="41" t="s">
        <v>22</v>
      </c>
      <c r="J32" s="13" t="s">
        <v>1</v>
      </c>
      <c r="K32" s="78" t="s">
        <v>17</v>
      </c>
      <c r="L32" s="79" t="s">
        <v>18</v>
      </c>
      <c r="M32" s="80" t="s">
        <v>19</v>
      </c>
      <c r="N32" s="81" t="s">
        <v>17</v>
      </c>
      <c r="O32" s="79" t="s">
        <v>18</v>
      </c>
      <c r="P32" s="79" t="s">
        <v>19</v>
      </c>
      <c r="Q32" s="82" t="s">
        <v>25</v>
      </c>
      <c r="R32" s="95" t="s">
        <v>17</v>
      </c>
      <c r="S32" s="95" t="s">
        <v>18</v>
      </c>
      <c r="T32" s="95" t="s">
        <v>19</v>
      </c>
      <c r="U32" s="96" t="s">
        <v>25</v>
      </c>
      <c r="V32" s="143" t="s">
        <v>17</v>
      </c>
      <c r="W32" s="134" t="s">
        <v>18</v>
      </c>
      <c r="X32" s="144" t="s">
        <v>19</v>
      </c>
      <c r="Y32" s="83" t="s">
        <v>17</v>
      </c>
      <c r="Z32" s="84" t="s">
        <v>18</v>
      </c>
      <c r="AA32" s="84" t="s">
        <v>19</v>
      </c>
      <c r="AB32" s="86" t="s">
        <v>25</v>
      </c>
      <c r="AC32" s="134" t="s">
        <v>17</v>
      </c>
      <c r="AD32" s="134" t="s">
        <v>18</v>
      </c>
      <c r="AE32" s="134" t="s">
        <v>19</v>
      </c>
      <c r="AF32" s="135" t="s">
        <v>25</v>
      </c>
    </row>
    <row r="33" spans="2:32" ht="15.6" customHeight="1" x14ac:dyDescent="0.3">
      <c r="B33" s="15" t="s">
        <v>45</v>
      </c>
      <c r="C33" s="156" t="s">
        <v>46</v>
      </c>
      <c r="D33" s="16">
        <v>1</v>
      </c>
      <c r="E33" s="16"/>
      <c r="F33" s="17">
        <v>1.5</v>
      </c>
      <c r="G33" s="88"/>
      <c r="H33" s="43">
        <f t="shared" ref="H33:H43" si="43">SQRT(($D33-F33)^2)/$D33</f>
        <v>0.5</v>
      </c>
      <c r="I33" s="43">
        <f t="shared" ref="I33:I45" si="44">G33+H33</f>
        <v>0.5</v>
      </c>
      <c r="J33" s="17" t="s">
        <v>5</v>
      </c>
      <c r="K33" s="106"/>
      <c r="L33" s="107"/>
      <c r="M33" s="108"/>
      <c r="N33" s="110"/>
      <c r="O33" s="111"/>
      <c r="P33" s="111"/>
      <c r="Q33" s="120"/>
      <c r="R33" s="136"/>
      <c r="S33" s="100"/>
      <c r="T33" s="100"/>
      <c r="U33" s="101"/>
      <c r="V33" s="106">
        <v>2.5</v>
      </c>
      <c r="W33" s="107">
        <v>1</v>
      </c>
      <c r="X33" s="137">
        <v>1.7420869169510804</v>
      </c>
      <c r="Y33" s="139">
        <f t="shared" ref="Y33" si="45">(V33-$C$27)/$C$27</f>
        <v>0</v>
      </c>
      <c r="Z33" s="111"/>
      <c r="AA33" s="111">
        <f t="shared" ref="AA33" si="46">(X33-$C$29)/$C$29</f>
        <v>0</v>
      </c>
      <c r="AB33" s="120">
        <f t="shared" ref="AB33:AB34" si="47">((V33-$C$27)+(W33-$C$28)+(X33-$C$29))/SUM($C$27:$C$29)</f>
        <v>0</v>
      </c>
      <c r="AC33" s="136">
        <f t="shared" ref="AC33:AF34" si="48">Y33/$H33</f>
        <v>0</v>
      </c>
      <c r="AD33" s="100"/>
      <c r="AE33" s="100">
        <f t="shared" si="48"/>
        <v>0</v>
      </c>
      <c r="AF33" s="101">
        <f t="shared" si="48"/>
        <v>0</v>
      </c>
    </row>
    <row r="34" spans="2:32" ht="15.6" customHeight="1" x14ac:dyDescent="0.35">
      <c r="B34" s="27" t="s">
        <v>16</v>
      </c>
      <c r="C34" s="157" t="s">
        <v>62</v>
      </c>
      <c r="D34" s="28">
        <v>1</v>
      </c>
      <c r="E34" s="28"/>
      <c r="F34" s="29">
        <v>1.5</v>
      </c>
      <c r="G34" s="89"/>
      <c r="H34" s="44">
        <f t="shared" si="43"/>
        <v>0.5</v>
      </c>
      <c r="I34" s="44">
        <f t="shared" si="44"/>
        <v>0.5</v>
      </c>
      <c r="J34" s="29" t="s">
        <v>8</v>
      </c>
      <c r="K34" s="36"/>
      <c r="L34" s="37"/>
      <c r="M34" s="71"/>
      <c r="N34" s="74"/>
      <c r="O34" s="34"/>
      <c r="P34" s="34"/>
      <c r="Q34" s="30"/>
      <c r="R34" s="138"/>
      <c r="S34" s="97"/>
      <c r="T34" s="97"/>
      <c r="U34" s="102"/>
      <c r="V34" s="33">
        <v>2.5</v>
      </c>
      <c r="W34" s="20">
        <v>1</v>
      </c>
      <c r="X34" s="21">
        <v>1.7420869169510804</v>
      </c>
      <c r="Y34" s="140"/>
      <c r="Z34" s="34">
        <f t="shared" ref="Z34" si="49">(W34-$C$28)/$C$28</f>
        <v>0</v>
      </c>
      <c r="AA34" s="34"/>
      <c r="AB34" s="30">
        <f t="shared" si="47"/>
        <v>0</v>
      </c>
      <c r="AC34" s="138"/>
      <c r="AD34" s="97">
        <f t="shared" si="48"/>
        <v>0</v>
      </c>
      <c r="AE34" s="97"/>
      <c r="AF34" s="102">
        <f t="shared" si="48"/>
        <v>0</v>
      </c>
    </row>
    <row r="35" spans="2:32" ht="15.6" customHeight="1" x14ac:dyDescent="0.3">
      <c r="B35" s="27" t="s">
        <v>41</v>
      </c>
      <c r="C35" s="157" t="s">
        <v>42</v>
      </c>
      <c r="D35" s="28">
        <v>4</v>
      </c>
      <c r="E35" s="28">
        <v>2</v>
      </c>
      <c r="F35" s="29"/>
      <c r="G35" s="89">
        <f t="shared" ref="G35:G44" si="50">SQRT(($D35-E35)^2)/$D35</f>
        <v>0.5</v>
      </c>
      <c r="H35" s="44"/>
      <c r="I35" s="44">
        <f t="shared" si="44"/>
        <v>0.5</v>
      </c>
      <c r="J35" s="118" t="s">
        <v>7</v>
      </c>
      <c r="K35" s="36">
        <v>3.568965517241379</v>
      </c>
      <c r="L35" s="37">
        <v>1</v>
      </c>
      <c r="M35" s="71">
        <v>2.6076596131968151</v>
      </c>
      <c r="N35" s="75">
        <f>(K35-$C$27)/$C$27</f>
        <v>0.42758620689655158</v>
      </c>
      <c r="O35" s="25"/>
      <c r="P35" s="25">
        <f>(M35-$C$29)/$C$29</f>
        <v>0.49685965024099932</v>
      </c>
      <c r="Q35" s="30">
        <f>((K35-$C$27)+(L35-$C$28)+(M35-$C$29))/SUM($C$27:$C$29)</f>
        <v>0.36903970577662337</v>
      </c>
      <c r="R35" s="138">
        <f t="shared" ref="R35" si="51">N35/$G35</f>
        <v>0.85517241379310316</v>
      </c>
      <c r="S35" s="97"/>
      <c r="T35" s="97">
        <f t="shared" ref="T35" si="52">P35/$G35</f>
        <v>0.99371930048199864</v>
      </c>
      <c r="U35" s="102">
        <f t="shared" ref="U35" si="53">Q35/$G35</f>
        <v>0.73807941155324674</v>
      </c>
      <c r="V35" s="33"/>
      <c r="W35" s="20"/>
      <c r="X35" s="21"/>
      <c r="Y35" s="141"/>
      <c r="Z35" s="25"/>
      <c r="AA35" s="25"/>
      <c r="AB35" s="30"/>
      <c r="AC35" s="138"/>
      <c r="AD35" s="97"/>
      <c r="AE35" s="97"/>
      <c r="AF35" s="102"/>
    </row>
    <row r="36" spans="2:32" ht="15.6" customHeight="1" x14ac:dyDescent="0.35">
      <c r="B36" s="27" t="s">
        <v>57</v>
      </c>
      <c r="C36" s="157" t="s">
        <v>63</v>
      </c>
      <c r="D36" s="37">
        <v>0.02</v>
      </c>
      <c r="E36" s="37"/>
      <c r="F36" s="123">
        <v>0.03</v>
      </c>
      <c r="G36" s="89"/>
      <c r="H36" s="44">
        <f t="shared" si="43"/>
        <v>0.49999999999999989</v>
      </c>
      <c r="I36" s="44">
        <f t="shared" si="44"/>
        <v>0.49999999999999989</v>
      </c>
      <c r="J36" s="29" t="s">
        <v>10</v>
      </c>
      <c r="K36" s="36"/>
      <c r="L36" s="37"/>
      <c r="M36" s="71"/>
      <c r="N36" s="75"/>
      <c r="O36" s="25"/>
      <c r="P36" s="25"/>
      <c r="Q36" s="30"/>
      <c r="R36" s="138"/>
      <c r="S36" s="97"/>
      <c r="T36" s="97"/>
      <c r="U36" s="102"/>
      <c r="V36" s="33">
        <v>2.5</v>
      </c>
      <c r="W36" s="20">
        <v>1</v>
      </c>
      <c r="X36" s="21">
        <v>1.7481538111490331</v>
      </c>
      <c r="Y36" s="141">
        <f>(V36-$C$27)/$C$27</f>
        <v>0</v>
      </c>
      <c r="Z36" s="25"/>
      <c r="AA36" s="25">
        <f t="shared" ref="AA36:AA38" si="54">(X36-$C$29)/$C$29</f>
        <v>3.4825439184002919E-3</v>
      </c>
      <c r="AB36" s="30">
        <f t="shared" ref="AB36:AB38" si="55">((V36-$C$27)+(W36-$C$28)+(X36-$C$29))/SUM($C$27:$C$29)</f>
        <v>1.157343305074641E-3</v>
      </c>
      <c r="AC36" s="138">
        <f t="shared" ref="AC36:AC43" si="56">Y36/$H36</f>
        <v>0</v>
      </c>
      <c r="AD36" s="97"/>
      <c r="AE36" s="97">
        <f t="shared" ref="AE36:AE43" si="57">AA36/$H36</f>
        <v>6.9650878368005854E-3</v>
      </c>
      <c r="AF36" s="102">
        <f t="shared" ref="AF36:AF43" si="58">AB36/$H36</f>
        <v>2.3146866101492825E-3</v>
      </c>
    </row>
    <row r="37" spans="2:32" ht="15.6" customHeight="1" x14ac:dyDescent="0.3">
      <c r="B37" s="27" t="s">
        <v>43</v>
      </c>
      <c r="C37" s="157" t="s">
        <v>44</v>
      </c>
      <c r="D37" s="115">
        <v>100</v>
      </c>
      <c r="E37" s="115">
        <v>50</v>
      </c>
      <c r="F37" s="132"/>
      <c r="G37" s="89">
        <f t="shared" si="50"/>
        <v>0.5</v>
      </c>
      <c r="H37" s="44"/>
      <c r="I37" s="44">
        <f t="shared" si="44"/>
        <v>0.5</v>
      </c>
      <c r="J37" s="29" t="s">
        <v>5</v>
      </c>
      <c r="K37" s="23">
        <v>3.5759096534786368</v>
      </c>
      <c r="L37" s="24">
        <v>1</v>
      </c>
      <c r="M37" s="109">
        <v>2.5023258248009106</v>
      </c>
      <c r="N37" s="75">
        <f>(K37-$C$27)/$C$27</f>
        <v>0.43036386139145472</v>
      </c>
      <c r="O37" s="25"/>
      <c r="P37" s="25">
        <f>(M37-$C$29)/$C$29</f>
        <v>0.43639550957673512</v>
      </c>
      <c r="Q37" s="30">
        <f>((K37-$C$27)+(L37-$C$28)+(M37-$C$29))/SUM($C$27:$C$29)</f>
        <v>0.35027052973711725</v>
      </c>
      <c r="R37" s="138">
        <f t="shared" ref="R37" si="59">N37/$G37</f>
        <v>0.86072772278290943</v>
      </c>
      <c r="S37" s="97"/>
      <c r="T37" s="97">
        <f t="shared" ref="T37" si="60">P37/$G37</f>
        <v>0.87279101915347024</v>
      </c>
      <c r="U37" s="102">
        <f t="shared" ref="U37" si="61">Q37/$G37</f>
        <v>0.70054105947423451</v>
      </c>
      <c r="V37" s="33"/>
      <c r="W37" s="20"/>
      <c r="X37" s="21"/>
      <c r="Y37" s="141"/>
      <c r="Z37" s="25"/>
      <c r="AA37" s="25"/>
      <c r="AB37" s="30"/>
      <c r="AC37" s="138"/>
      <c r="AD37" s="97"/>
      <c r="AE37" s="97"/>
      <c r="AF37" s="102"/>
    </row>
    <row r="38" spans="2:32" ht="15.6" customHeight="1" x14ac:dyDescent="0.3">
      <c r="B38" s="18" t="s">
        <v>58</v>
      </c>
      <c r="C38" s="158" t="s">
        <v>35</v>
      </c>
      <c r="D38" s="39">
        <v>2</v>
      </c>
      <c r="E38" s="8"/>
      <c r="F38" s="19">
        <v>3</v>
      </c>
      <c r="G38" s="89"/>
      <c r="H38" s="44">
        <f t="shared" si="43"/>
        <v>0.5</v>
      </c>
      <c r="I38" s="45">
        <f t="shared" si="44"/>
        <v>0.5</v>
      </c>
      <c r="J38" s="38" t="s">
        <v>7</v>
      </c>
      <c r="K38" s="33"/>
      <c r="L38" s="20"/>
      <c r="M38" s="42"/>
      <c r="N38" s="75"/>
      <c r="O38" s="25"/>
      <c r="P38" s="25"/>
      <c r="Q38" s="30"/>
      <c r="R38" s="138"/>
      <c r="S38" s="97"/>
      <c r="T38" s="97"/>
      <c r="U38" s="102"/>
      <c r="V38" s="33">
        <v>2.8681165996931197</v>
      </c>
      <c r="W38" s="20">
        <v>1</v>
      </c>
      <c r="X38" s="21">
        <v>1.8274111490329918</v>
      </c>
      <c r="Y38" s="141">
        <f>(V38-$C$27)/$C$27</f>
        <v>0.1472466398772479</v>
      </c>
      <c r="Z38" s="25"/>
      <c r="AA38" s="25">
        <f t="shared" si="54"/>
        <v>4.8978171669667281E-2</v>
      </c>
      <c r="AB38" s="30">
        <f t="shared" si="55"/>
        <v>8.6500059796559572E-2</v>
      </c>
      <c r="AC38" s="138">
        <f t="shared" si="56"/>
        <v>0.2944932797544958</v>
      </c>
      <c r="AD38" s="97"/>
      <c r="AE38" s="97">
        <f t="shared" si="57"/>
        <v>9.7956343339334562E-2</v>
      </c>
      <c r="AF38" s="102">
        <f t="shared" si="58"/>
        <v>0.17300011959311914</v>
      </c>
    </row>
    <row r="39" spans="2:32" ht="15.6" customHeight="1" x14ac:dyDescent="0.35">
      <c r="B39" s="18" t="s">
        <v>59</v>
      </c>
      <c r="C39" s="159" t="s">
        <v>73</v>
      </c>
      <c r="D39" s="8">
        <v>50</v>
      </c>
      <c r="E39" s="8">
        <v>25</v>
      </c>
      <c r="F39" s="19"/>
      <c r="G39" s="89">
        <f t="shared" si="50"/>
        <v>0.5</v>
      </c>
      <c r="H39" s="44"/>
      <c r="I39" s="45">
        <f t="shared" si="44"/>
        <v>0.5</v>
      </c>
      <c r="J39" s="19" t="s">
        <v>6</v>
      </c>
      <c r="K39" s="23">
        <v>3.568965517241379</v>
      </c>
      <c r="L39" s="24">
        <v>1</v>
      </c>
      <c r="M39" s="109">
        <v>2.1925988623435728</v>
      </c>
      <c r="N39" s="75">
        <f>(K39-$C$27)/$C$27</f>
        <v>0.42758620689655158</v>
      </c>
      <c r="O39" s="25"/>
      <c r="P39" s="25">
        <f>(M39-$C$29)/$C$29</f>
        <v>0.2586047464158433</v>
      </c>
      <c r="Q39" s="30">
        <f>((K39-$C$27)+(L39-$C$28)+(M39-$C$29))/SUM($C$27:$C$29)</f>
        <v>0.28986117298444847</v>
      </c>
      <c r="R39" s="98">
        <f t="shared" ref="R39" si="62">N39/$G39</f>
        <v>0.85517241379310316</v>
      </c>
      <c r="S39" s="97"/>
      <c r="T39" s="97">
        <f t="shared" ref="T39" si="63">P39/$G39</f>
        <v>0.5172094928316866</v>
      </c>
      <c r="U39" s="102">
        <f t="shared" ref="U39" si="64">Q39/$G39</f>
        <v>0.57972234596889693</v>
      </c>
      <c r="V39" s="23"/>
      <c r="W39" s="24"/>
      <c r="X39" s="99"/>
      <c r="Y39" s="141"/>
      <c r="Z39" s="25"/>
      <c r="AA39" s="25"/>
      <c r="AB39" s="30"/>
      <c r="AC39" s="98"/>
      <c r="AD39" s="97"/>
      <c r="AE39" s="97"/>
      <c r="AF39" s="102"/>
    </row>
    <row r="40" spans="2:32" ht="15.6" customHeight="1" x14ac:dyDescent="0.3">
      <c r="B40" s="18" t="s">
        <v>48</v>
      </c>
      <c r="C40" s="158" t="s">
        <v>34</v>
      </c>
      <c r="D40" s="20">
        <v>0.5</v>
      </c>
      <c r="E40" s="20"/>
      <c r="F40" s="21">
        <v>0.75</v>
      </c>
      <c r="G40" s="89"/>
      <c r="H40" s="44">
        <f t="shared" si="43"/>
        <v>0.5</v>
      </c>
      <c r="I40" s="45">
        <f t="shared" si="44"/>
        <v>0.5</v>
      </c>
      <c r="J40" s="21" t="s">
        <v>7</v>
      </c>
      <c r="K40" s="33"/>
      <c r="L40" s="20"/>
      <c r="M40" s="42"/>
      <c r="N40" s="75"/>
      <c r="O40" s="25"/>
      <c r="P40" s="25"/>
      <c r="Q40" s="30"/>
      <c r="R40" s="138"/>
      <c r="S40" s="97"/>
      <c r="T40" s="97"/>
      <c r="U40" s="102"/>
      <c r="V40" s="33">
        <v>2.5</v>
      </c>
      <c r="W40" s="20">
        <v>1</v>
      </c>
      <c r="X40" s="21">
        <v>1.7420869169510804</v>
      </c>
      <c r="Y40" s="141"/>
      <c r="Z40" s="25">
        <f t="shared" ref="Z40" si="65">(W40-$C$28)/$C$28</f>
        <v>0</v>
      </c>
      <c r="AA40" s="25"/>
      <c r="AB40" s="30">
        <f t="shared" ref="AB40:AB43" si="66">((V40-$C$27)+(W40-$C$28)+(X40-$C$29))/SUM($C$27:$C$29)</f>
        <v>0</v>
      </c>
      <c r="AC40" s="138"/>
      <c r="AD40" s="97">
        <f t="shared" ref="AD40" si="67">Z40/$H40</f>
        <v>0</v>
      </c>
      <c r="AE40" s="97"/>
      <c r="AF40" s="102">
        <f t="shared" si="58"/>
        <v>0</v>
      </c>
    </row>
    <row r="41" spans="2:32" ht="15.6" customHeight="1" x14ac:dyDescent="0.35">
      <c r="B41" s="18" t="s">
        <v>50</v>
      </c>
      <c r="C41" s="158" t="s">
        <v>74</v>
      </c>
      <c r="D41" s="9">
        <v>0.1</v>
      </c>
      <c r="E41" s="62"/>
      <c r="F41" s="22">
        <v>0.15</v>
      </c>
      <c r="G41" s="89"/>
      <c r="H41" s="44">
        <f t="shared" si="43"/>
        <v>0.49999999999999989</v>
      </c>
      <c r="I41" s="45">
        <f t="shared" si="44"/>
        <v>0.49999999999999989</v>
      </c>
      <c r="J41" s="19" t="s">
        <v>9</v>
      </c>
      <c r="K41" s="33"/>
      <c r="L41" s="20"/>
      <c r="M41" s="42"/>
      <c r="N41" s="75"/>
      <c r="O41" s="25"/>
      <c r="P41" s="25"/>
      <c r="Q41" s="30"/>
      <c r="R41" s="138"/>
      <c r="S41" s="97"/>
      <c r="T41" s="97"/>
      <c r="U41" s="102"/>
      <c r="V41" s="33">
        <v>2.5</v>
      </c>
      <c r="W41" s="20">
        <v>1</v>
      </c>
      <c r="X41" s="21">
        <v>1.7534634812286689</v>
      </c>
      <c r="Y41" s="141">
        <f t="shared" ref="Y41:Y43" si="68">(V41-$C$27)/$C$27</f>
        <v>0</v>
      </c>
      <c r="Z41" s="25"/>
      <c r="AA41" s="25">
        <f t="shared" ref="AA41:AA43" si="69">(X41-$C$29)/$C$29</f>
        <v>6.5304228892891407E-3</v>
      </c>
      <c r="AB41" s="30">
        <f t="shared" si="66"/>
        <v>2.1702357205868991E-3</v>
      </c>
      <c r="AC41" s="138">
        <f t="shared" si="56"/>
        <v>0</v>
      </c>
      <c r="AD41" s="97"/>
      <c r="AE41" s="97">
        <f t="shared" si="57"/>
        <v>1.3060845778578285E-2</v>
      </c>
      <c r="AF41" s="102">
        <f t="shared" si="58"/>
        <v>4.3404714411737991E-3</v>
      </c>
    </row>
    <row r="42" spans="2:32" ht="15.6" customHeight="1" x14ac:dyDescent="0.35">
      <c r="B42" s="18" t="s">
        <v>52</v>
      </c>
      <c r="C42" s="158" t="s">
        <v>75</v>
      </c>
      <c r="D42" s="8">
        <v>20</v>
      </c>
      <c r="E42" s="8"/>
      <c r="F42" s="19">
        <v>30</v>
      </c>
      <c r="G42" s="89"/>
      <c r="H42" s="44">
        <f t="shared" si="43"/>
        <v>0.5</v>
      </c>
      <c r="I42" s="45">
        <f t="shared" si="44"/>
        <v>0.5</v>
      </c>
      <c r="J42" s="19" t="s">
        <v>2</v>
      </c>
      <c r="K42" s="33"/>
      <c r="L42" s="20"/>
      <c r="M42" s="42"/>
      <c r="N42" s="74"/>
      <c r="O42" s="34"/>
      <c r="P42" s="34"/>
      <c r="Q42" s="30"/>
      <c r="R42" s="138"/>
      <c r="S42" s="97"/>
      <c r="T42" s="97"/>
      <c r="U42" s="102"/>
      <c r="V42" s="33">
        <v>2.5</v>
      </c>
      <c r="W42" s="20">
        <v>1</v>
      </c>
      <c r="X42" s="21">
        <v>1.7420869169510804</v>
      </c>
      <c r="Y42" s="140">
        <f t="shared" si="68"/>
        <v>0</v>
      </c>
      <c r="Z42" s="34"/>
      <c r="AA42" s="34">
        <f t="shared" si="69"/>
        <v>0</v>
      </c>
      <c r="AB42" s="30">
        <f t="shared" si="66"/>
        <v>0</v>
      </c>
      <c r="AC42" s="138">
        <f t="shared" si="56"/>
        <v>0</v>
      </c>
      <c r="AD42" s="97"/>
      <c r="AE42" s="97">
        <f t="shared" si="57"/>
        <v>0</v>
      </c>
      <c r="AF42" s="102">
        <f t="shared" si="58"/>
        <v>0</v>
      </c>
    </row>
    <row r="43" spans="2:32" ht="15.6" customHeight="1" x14ac:dyDescent="0.35">
      <c r="B43" s="18" t="s">
        <v>53</v>
      </c>
      <c r="C43" s="158" t="s">
        <v>76</v>
      </c>
      <c r="D43" s="39">
        <v>1</v>
      </c>
      <c r="E43" s="39"/>
      <c r="F43" s="133">
        <v>1.5</v>
      </c>
      <c r="G43" s="89"/>
      <c r="H43" s="44">
        <f t="shared" si="43"/>
        <v>0.5</v>
      </c>
      <c r="I43" s="45">
        <f t="shared" si="44"/>
        <v>0.5</v>
      </c>
      <c r="J43" s="19" t="s">
        <v>8</v>
      </c>
      <c r="K43" s="33"/>
      <c r="L43" s="20"/>
      <c r="M43" s="42"/>
      <c r="N43" s="74"/>
      <c r="O43" s="34"/>
      <c r="P43" s="34"/>
      <c r="Q43" s="30"/>
      <c r="R43" s="138"/>
      <c r="S43" s="97"/>
      <c r="T43" s="97"/>
      <c r="U43" s="102"/>
      <c r="V43" s="33">
        <v>2.5</v>
      </c>
      <c r="W43" s="20">
        <v>1</v>
      </c>
      <c r="X43" s="21">
        <v>1.7420869169510804</v>
      </c>
      <c r="Y43" s="140">
        <f t="shared" si="68"/>
        <v>0</v>
      </c>
      <c r="Z43" s="34"/>
      <c r="AA43" s="34">
        <f t="shared" si="69"/>
        <v>0</v>
      </c>
      <c r="AB43" s="30">
        <f t="shared" si="66"/>
        <v>0</v>
      </c>
      <c r="AC43" s="138">
        <f t="shared" si="56"/>
        <v>0</v>
      </c>
      <c r="AD43" s="97"/>
      <c r="AE43" s="97">
        <f t="shared" si="57"/>
        <v>0</v>
      </c>
      <c r="AF43" s="102">
        <f t="shared" si="58"/>
        <v>0</v>
      </c>
    </row>
    <row r="44" spans="2:32" ht="15.6" customHeight="1" x14ac:dyDescent="0.3">
      <c r="B44" s="18" t="s">
        <v>55</v>
      </c>
      <c r="C44" s="158" t="s">
        <v>38</v>
      </c>
      <c r="D44" s="122">
        <v>2</v>
      </c>
      <c r="E44" s="9">
        <v>1</v>
      </c>
      <c r="F44" s="22"/>
      <c r="G44" s="89">
        <f t="shared" si="50"/>
        <v>0.5</v>
      </c>
      <c r="H44" s="44"/>
      <c r="I44" s="124">
        <f t="shared" si="44"/>
        <v>0.5</v>
      </c>
      <c r="J44" s="19" t="s">
        <v>9</v>
      </c>
      <c r="K44" s="23">
        <v>2.6896551724137927</v>
      </c>
      <c r="L44" s="24">
        <v>1</v>
      </c>
      <c r="M44" s="109">
        <v>2.0819630070417765</v>
      </c>
      <c r="N44" s="75">
        <f>(K44-$C$27)/$C$27</f>
        <v>7.5862068965517088E-2</v>
      </c>
      <c r="O44" s="25"/>
      <c r="P44" s="25">
        <f>(M44-$C$29)/$C$29</f>
        <v>0.19509709118620294</v>
      </c>
      <c r="Q44" s="30">
        <f>((K44-$C$27)+(L44-$C$28)+(M44-$C$29))/SUM($C$27:$C$29)</f>
        <v>0.10101535340670705</v>
      </c>
      <c r="R44" s="138">
        <f t="shared" ref="R44" si="70">N44/$G44</f>
        <v>0.15172413793103418</v>
      </c>
      <c r="S44" s="97"/>
      <c r="T44" s="97">
        <f t="shared" ref="T44" si="71">P44/$G44</f>
        <v>0.39019418237240588</v>
      </c>
      <c r="U44" s="102">
        <f t="shared" ref="U44" si="72">Q44/$G44</f>
        <v>0.20203070681341409</v>
      </c>
      <c r="V44" s="23"/>
      <c r="W44" s="24"/>
      <c r="X44" s="99"/>
      <c r="Y44" s="141"/>
      <c r="Z44" s="25"/>
      <c r="AA44" s="25"/>
      <c r="AB44" s="30"/>
      <c r="AC44" s="138"/>
      <c r="AD44" s="97"/>
      <c r="AE44" s="97"/>
      <c r="AF44" s="102"/>
    </row>
    <row r="45" spans="2:32" ht="15.6" customHeight="1" thickBot="1" x14ac:dyDescent="0.35">
      <c r="B45" s="53" t="s">
        <v>56</v>
      </c>
      <c r="C45" s="160" t="s">
        <v>36</v>
      </c>
      <c r="D45" s="54">
        <v>71</v>
      </c>
      <c r="E45" s="54">
        <v>35.5</v>
      </c>
      <c r="F45" s="91"/>
      <c r="G45" s="90">
        <v>0.5</v>
      </c>
      <c r="H45" s="55"/>
      <c r="I45" s="105">
        <f t="shared" si="44"/>
        <v>0.5</v>
      </c>
      <c r="J45" s="91" t="s">
        <v>9</v>
      </c>
      <c r="K45" s="56">
        <v>2.5</v>
      </c>
      <c r="L45" s="57">
        <v>2.2168385714285712</v>
      </c>
      <c r="M45" s="72">
        <v>1.2984009101251419</v>
      </c>
      <c r="N45" s="76">
        <f>(K45-$C$27)/$C$27</f>
        <v>0</v>
      </c>
      <c r="O45" s="58">
        <f>(L45-$C$28)/$C$28</f>
        <v>1.2168385714285712</v>
      </c>
      <c r="P45" s="58">
        <f>(M45-$C$29)/$C$29</f>
        <v>-0.25468649268226934</v>
      </c>
      <c r="Q45" s="146">
        <f>((K45-$C$27)+(L45-$C$28)+(M45-$C$29))/SUM($C$27:$C$29)</f>
        <v>0.14748945922711182</v>
      </c>
      <c r="R45" s="147">
        <f t="shared" ref="R45" si="73">N45/$G45</f>
        <v>0</v>
      </c>
      <c r="S45" s="152">
        <f t="shared" ref="S45" si="74">O45/$G45</f>
        <v>2.4336771428571424</v>
      </c>
      <c r="T45" s="152">
        <f t="shared" ref="T45" si="75">P45/$G45</f>
        <v>-0.50937298536453868</v>
      </c>
      <c r="U45" s="153">
        <f t="shared" ref="U45" si="76">Q45/$G45</f>
        <v>0.29497891845422364</v>
      </c>
      <c r="V45" s="154"/>
      <c r="W45" s="130"/>
      <c r="X45" s="131"/>
      <c r="Y45" s="142"/>
      <c r="Z45" s="58"/>
      <c r="AA45" s="58"/>
      <c r="AB45" s="146"/>
      <c r="AC45" s="147"/>
      <c r="AD45" s="152"/>
      <c r="AE45" s="152"/>
      <c r="AF45" s="153"/>
    </row>
    <row r="46" spans="2:32" ht="15.6" customHeight="1" x14ac:dyDescent="0.3">
      <c r="R46" s="46"/>
      <c r="S46" s="46"/>
      <c r="T46" s="46"/>
      <c r="U46" s="46"/>
      <c r="AC46" s="46"/>
      <c r="AD46" s="46"/>
      <c r="AE46" s="46"/>
      <c r="AF46" s="46"/>
    </row>
    <row r="47" spans="2:32" ht="15.6" customHeight="1" x14ac:dyDescent="0.3">
      <c r="R47" s="46"/>
      <c r="S47" s="46"/>
      <c r="T47" s="46"/>
      <c r="U47" s="46"/>
      <c r="AC47" s="46"/>
      <c r="AD47" s="46"/>
      <c r="AE47" s="46"/>
      <c r="AF47" s="46"/>
    </row>
    <row r="48" spans="2:32" ht="15.6" customHeight="1" x14ac:dyDescent="0.3">
      <c r="B48" s="40" t="s">
        <v>84</v>
      </c>
    </row>
    <row r="49" spans="2:32" ht="15.6" customHeight="1" x14ac:dyDescent="0.3">
      <c r="B49" s="14" t="s">
        <v>14</v>
      </c>
      <c r="C49" s="32" t="s">
        <v>0</v>
      </c>
      <c r="D49" s="70"/>
      <c r="E49" s="46"/>
    </row>
    <row r="50" spans="2:32" ht="15.6" customHeight="1" x14ac:dyDescent="0.3">
      <c r="B50" s="31" t="s">
        <v>17</v>
      </c>
      <c r="C50" s="24">
        <v>9.3824233100060734</v>
      </c>
      <c r="D50" s="69"/>
      <c r="E50" s="46"/>
    </row>
    <row r="51" spans="2:32" ht="15.6" customHeight="1" x14ac:dyDescent="0.3">
      <c r="B51" s="31" t="s">
        <v>18</v>
      </c>
      <c r="C51" s="24">
        <v>9.8628914285714284</v>
      </c>
      <c r="D51" s="69"/>
    </row>
    <row r="52" spans="2:32" ht="15.6" customHeight="1" x14ac:dyDescent="0.3">
      <c r="B52" s="31" t="s">
        <v>19</v>
      </c>
      <c r="C52" s="24">
        <v>8.8031306783788636</v>
      </c>
      <c r="D52" s="69"/>
    </row>
    <row r="53" spans="2:32" ht="15.6" customHeight="1" thickBot="1" x14ac:dyDescent="0.35"/>
    <row r="54" spans="2:32" ht="15.6" customHeight="1" x14ac:dyDescent="0.3">
      <c r="B54" s="170" t="s">
        <v>21</v>
      </c>
      <c r="C54" s="171"/>
      <c r="D54" s="171"/>
      <c r="E54" s="171"/>
      <c r="F54" s="172"/>
      <c r="G54" s="171" t="s">
        <v>23</v>
      </c>
      <c r="H54" s="171"/>
      <c r="I54" s="171"/>
      <c r="J54" s="172"/>
      <c r="K54" s="180" t="s">
        <v>31</v>
      </c>
      <c r="L54" s="181"/>
      <c r="M54" s="182"/>
      <c r="N54" s="183" t="s">
        <v>30</v>
      </c>
      <c r="O54" s="181"/>
      <c r="P54" s="181"/>
      <c r="Q54" s="184"/>
      <c r="R54" s="185" t="s">
        <v>60</v>
      </c>
      <c r="S54" s="186"/>
      <c r="T54" s="186"/>
      <c r="U54" s="187"/>
      <c r="V54" s="173" t="s">
        <v>32</v>
      </c>
      <c r="W54" s="174"/>
      <c r="X54" s="175"/>
      <c r="Y54" s="173" t="s">
        <v>33</v>
      </c>
      <c r="Z54" s="174"/>
      <c r="AA54" s="174"/>
      <c r="AB54" s="176"/>
      <c r="AC54" s="177" t="s">
        <v>61</v>
      </c>
      <c r="AD54" s="178"/>
      <c r="AE54" s="178"/>
      <c r="AF54" s="179"/>
    </row>
    <row r="55" spans="2:32" ht="15.6" customHeight="1" thickBot="1" x14ac:dyDescent="0.35">
      <c r="B55" s="11" t="s">
        <v>20</v>
      </c>
      <c r="C55" s="12" t="s">
        <v>15</v>
      </c>
      <c r="D55" s="12" t="s">
        <v>29</v>
      </c>
      <c r="E55" s="12" t="s">
        <v>27</v>
      </c>
      <c r="F55" s="13" t="s">
        <v>28</v>
      </c>
      <c r="G55" s="87" t="s">
        <v>27</v>
      </c>
      <c r="H55" s="41" t="s">
        <v>28</v>
      </c>
      <c r="I55" s="41" t="s">
        <v>22</v>
      </c>
      <c r="J55" s="13" t="s">
        <v>1</v>
      </c>
      <c r="K55" s="78" t="s">
        <v>17</v>
      </c>
      <c r="L55" s="79" t="s">
        <v>18</v>
      </c>
      <c r="M55" s="80" t="s">
        <v>19</v>
      </c>
      <c r="N55" s="81" t="s">
        <v>17</v>
      </c>
      <c r="O55" s="79" t="s">
        <v>18</v>
      </c>
      <c r="P55" s="79" t="s">
        <v>19</v>
      </c>
      <c r="Q55" s="82" t="s">
        <v>25</v>
      </c>
      <c r="R55" s="95" t="s">
        <v>17</v>
      </c>
      <c r="S55" s="95" t="s">
        <v>18</v>
      </c>
      <c r="T55" s="95" t="s">
        <v>19</v>
      </c>
      <c r="U55" s="96" t="s">
        <v>25</v>
      </c>
      <c r="V55" s="83" t="s">
        <v>17</v>
      </c>
      <c r="W55" s="84" t="s">
        <v>18</v>
      </c>
      <c r="X55" s="85" t="s">
        <v>19</v>
      </c>
      <c r="Y55" s="83" t="s">
        <v>17</v>
      </c>
      <c r="Z55" s="84" t="s">
        <v>18</v>
      </c>
      <c r="AA55" s="84" t="s">
        <v>19</v>
      </c>
      <c r="AB55" s="86" t="s">
        <v>25</v>
      </c>
      <c r="AC55" s="84" t="s">
        <v>17</v>
      </c>
      <c r="AD55" s="84" t="s">
        <v>18</v>
      </c>
      <c r="AE55" s="84" t="s">
        <v>19</v>
      </c>
      <c r="AF55" s="86" t="s">
        <v>25</v>
      </c>
    </row>
    <row r="56" spans="2:32" ht="15.6" customHeight="1" x14ac:dyDescent="0.3">
      <c r="B56" s="15" t="s">
        <v>45</v>
      </c>
      <c r="C56" s="156" t="s">
        <v>46</v>
      </c>
      <c r="D56" s="16">
        <v>100</v>
      </c>
      <c r="E56" s="16">
        <v>50</v>
      </c>
      <c r="F56" s="17"/>
      <c r="G56" s="88">
        <f t="shared" ref="G56:G66" si="77">SQRT(($D56-E56)^2)/$D56</f>
        <v>0.5</v>
      </c>
      <c r="H56" s="43"/>
      <c r="I56" s="43">
        <f t="shared" ref="I56:I68" si="78">G56+H56</f>
        <v>0.5</v>
      </c>
      <c r="J56" s="17" t="s">
        <v>5</v>
      </c>
      <c r="K56" s="106">
        <v>9.3824233100060734</v>
      </c>
      <c r="L56" s="107">
        <v>9.8628914285714284</v>
      </c>
      <c r="M56" s="108">
        <v>8.3423798251365433</v>
      </c>
      <c r="N56" s="110">
        <f>(K56-$C$50)/$C$50</f>
        <v>0</v>
      </c>
      <c r="O56" s="111"/>
      <c r="P56" s="111">
        <f>(M56-$C$52)/$C$52</f>
        <v>-5.233943128595811E-2</v>
      </c>
      <c r="Q56" s="120">
        <f>((K56-$C$50)+(L56-$C$51)+(M56-$C$52))/SUM($C$50:$C$52)</f>
        <v>-1.6426965786980077E-2</v>
      </c>
      <c r="R56" s="136">
        <f t="shared" ref="R56:U57" si="79">N56/$G56</f>
        <v>0</v>
      </c>
      <c r="S56" s="100"/>
      <c r="T56" s="100">
        <f t="shared" si="79"/>
        <v>-0.10467886257191622</v>
      </c>
      <c r="U56" s="101">
        <f t="shared" si="79"/>
        <v>-3.2853931573960153E-2</v>
      </c>
      <c r="V56" s="106"/>
      <c r="W56" s="107"/>
      <c r="X56" s="108"/>
      <c r="Y56" s="110"/>
      <c r="Z56" s="111"/>
      <c r="AA56" s="111"/>
      <c r="AB56" s="52"/>
      <c r="AC56" s="106"/>
      <c r="AD56" s="47"/>
      <c r="AE56" s="47"/>
      <c r="AF56" s="48"/>
    </row>
    <row r="57" spans="2:32" ht="15.6" customHeight="1" x14ac:dyDescent="0.35">
      <c r="B57" s="27" t="s">
        <v>16</v>
      </c>
      <c r="C57" s="157" t="s">
        <v>62</v>
      </c>
      <c r="D57" s="28">
        <v>350</v>
      </c>
      <c r="E57" s="28">
        <v>175</v>
      </c>
      <c r="F57" s="29"/>
      <c r="G57" s="89">
        <f t="shared" si="77"/>
        <v>0.5</v>
      </c>
      <c r="H57" s="44"/>
      <c r="I57" s="44">
        <f t="shared" si="78"/>
        <v>0.5</v>
      </c>
      <c r="J57" s="29" t="s">
        <v>8</v>
      </c>
      <c r="K57" s="36">
        <v>9.3824233100060734</v>
      </c>
      <c r="L57" s="37">
        <v>8.7281075057655997</v>
      </c>
      <c r="M57" s="71">
        <v>8.8031306783788636</v>
      </c>
      <c r="N57" s="74"/>
      <c r="O57" s="34">
        <f>(L57-$C$51)/$C$51</f>
        <v>-0.11505590739025243</v>
      </c>
      <c r="P57" s="34"/>
      <c r="Q57" s="30">
        <f>((K57-$C$50)+(L57-$C$51)+(M57-$C$52))/SUM($C$50:$C$52)</f>
        <v>-4.0457997081000723E-2</v>
      </c>
      <c r="R57" s="138"/>
      <c r="S57" s="97">
        <f t="shared" si="79"/>
        <v>-0.23011181478050485</v>
      </c>
      <c r="T57" s="97"/>
      <c r="U57" s="102">
        <f t="shared" si="79"/>
        <v>-8.0915994162001445E-2</v>
      </c>
      <c r="V57" s="36"/>
      <c r="W57" s="37"/>
      <c r="X57" s="71"/>
      <c r="Y57" s="74"/>
      <c r="Z57" s="34"/>
      <c r="AA57" s="34"/>
      <c r="AB57" s="26"/>
      <c r="AC57" s="36"/>
      <c r="AD57" s="49"/>
      <c r="AE57" s="49"/>
      <c r="AF57" s="50"/>
    </row>
    <row r="58" spans="2:32" ht="15.6" customHeight="1" x14ac:dyDescent="0.3">
      <c r="B58" s="27" t="s">
        <v>41</v>
      </c>
      <c r="C58" s="157" t="s">
        <v>42</v>
      </c>
      <c r="D58" s="28">
        <v>2</v>
      </c>
      <c r="E58" s="28"/>
      <c r="F58" s="29">
        <v>3</v>
      </c>
      <c r="G58" s="89"/>
      <c r="H58" s="44">
        <f t="shared" ref="H58:H68" si="80">SQRT(($D58-F58)^2)/$D58</f>
        <v>0.5</v>
      </c>
      <c r="I58" s="44">
        <f t="shared" si="78"/>
        <v>0.5</v>
      </c>
      <c r="J58" s="118" t="s">
        <v>7</v>
      </c>
      <c r="K58" s="36"/>
      <c r="L58" s="37"/>
      <c r="M58" s="71"/>
      <c r="N58" s="75"/>
      <c r="O58" s="25"/>
      <c r="P58" s="25"/>
      <c r="Q58" s="30"/>
      <c r="R58" s="138"/>
      <c r="S58" s="97"/>
      <c r="T58" s="97"/>
      <c r="U58" s="102"/>
      <c r="V58" s="36">
        <v>9.3824233100060734</v>
      </c>
      <c r="W58" s="37">
        <v>9.8628914285714284</v>
      </c>
      <c r="X58" s="71">
        <v>8.6301886988566796</v>
      </c>
      <c r="Y58" s="75">
        <f>(V58-$C$50)/$C$50</f>
        <v>0</v>
      </c>
      <c r="Z58" s="25"/>
      <c r="AA58" s="25">
        <f>(X58-$C$52)/$C$52</f>
        <v>-1.9645508608311615E-2</v>
      </c>
      <c r="AB58" s="26">
        <f>((V58-$C$50)+(W58-$C$51)+(X58-$C$52))/SUM($C$50:$C$52)</f>
        <v>-6.1658311878359561E-3</v>
      </c>
      <c r="AC58" s="36">
        <f t="shared" ref="AC58:AC68" si="81">Y58/$H58</f>
        <v>0</v>
      </c>
      <c r="AD58" s="49"/>
      <c r="AE58" s="49">
        <f t="shared" ref="AE58:AE68" si="82">AA58/$H58</f>
        <v>-3.9291017216623231E-2</v>
      </c>
      <c r="AF58" s="50">
        <f t="shared" ref="AF58:AF68" si="83">AB58/$H58</f>
        <v>-1.2331662375671912E-2</v>
      </c>
    </row>
    <row r="59" spans="2:32" ht="15.6" customHeight="1" x14ac:dyDescent="0.35">
      <c r="B59" s="27" t="s">
        <v>57</v>
      </c>
      <c r="C59" s="157" t="s">
        <v>63</v>
      </c>
      <c r="D59" s="37">
        <v>1.5</v>
      </c>
      <c r="E59" s="37">
        <v>0.75</v>
      </c>
      <c r="F59" s="123"/>
      <c r="G59" s="89">
        <f t="shared" si="77"/>
        <v>0.5</v>
      </c>
      <c r="H59" s="44"/>
      <c r="I59" s="44">
        <f t="shared" si="78"/>
        <v>0.5</v>
      </c>
      <c r="J59" s="29" t="s">
        <v>10</v>
      </c>
      <c r="K59" s="36">
        <v>9.3824233100060734</v>
      </c>
      <c r="L59" s="37">
        <v>9.8628914285714284</v>
      </c>
      <c r="M59" s="71">
        <v>8.3481136135324476</v>
      </c>
      <c r="N59" s="75">
        <f>(K59-$C$50)/$C$50</f>
        <v>0</v>
      </c>
      <c r="O59" s="25"/>
      <c r="P59" s="25">
        <f>(M59-$C$52)/$C$52</f>
        <v>-5.1688096141066203E-2</v>
      </c>
      <c r="Q59" s="30">
        <f>((K59-$C$50)+(L59-$C$51)+(M59-$C$52))/SUM($C$50:$C$52)</f>
        <v>-1.6222541323853219E-2</v>
      </c>
      <c r="R59" s="138">
        <f t="shared" ref="R59:R66" si="84">N59/$G59</f>
        <v>0</v>
      </c>
      <c r="S59" s="97"/>
      <c r="T59" s="97">
        <f t="shared" ref="T59:T66" si="85">P59/$G59</f>
        <v>-0.10337619228213241</v>
      </c>
      <c r="U59" s="102">
        <f t="shared" ref="U59:U66" si="86">Q59/$G59</f>
        <v>-3.2445082647706437E-2</v>
      </c>
      <c r="V59" s="36"/>
      <c r="W59" s="37"/>
      <c r="X59" s="71"/>
      <c r="Y59" s="75"/>
      <c r="Z59" s="25"/>
      <c r="AA59" s="25"/>
      <c r="AB59" s="26"/>
      <c r="AC59" s="36"/>
      <c r="AD59" s="49"/>
      <c r="AE59" s="49"/>
      <c r="AF59" s="50"/>
    </row>
    <row r="60" spans="2:32" ht="15.6" customHeight="1" x14ac:dyDescent="0.3">
      <c r="B60" s="27" t="s">
        <v>43</v>
      </c>
      <c r="C60" s="157" t="s">
        <v>44</v>
      </c>
      <c r="D60" s="115">
        <v>2</v>
      </c>
      <c r="E60" s="115"/>
      <c r="F60" s="132">
        <v>3</v>
      </c>
      <c r="G60" s="89"/>
      <c r="H60" s="44">
        <f t="shared" si="80"/>
        <v>0.5</v>
      </c>
      <c r="I60" s="44">
        <f t="shared" si="78"/>
        <v>0.5</v>
      </c>
      <c r="J60" s="29" t="s">
        <v>5</v>
      </c>
      <c r="K60" s="36"/>
      <c r="L60" s="37"/>
      <c r="M60" s="71"/>
      <c r="N60" s="75"/>
      <c r="O60" s="25"/>
      <c r="P60" s="25"/>
      <c r="Q60" s="30"/>
      <c r="R60" s="138"/>
      <c r="S60" s="97"/>
      <c r="T60" s="97"/>
      <c r="U60" s="102"/>
      <c r="V60" s="36">
        <v>9.2862501435718308</v>
      </c>
      <c r="W60" s="37">
        <v>9.8628914285714284</v>
      </c>
      <c r="X60" s="71">
        <v>8.8026238524402984</v>
      </c>
      <c r="Y60" s="75">
        <f>(V60-$C$50)/$C$50</f>
        <v>-1.025035465322449E-2</v>
      </c>
      <c r="Z60" s="25"/>
      <c r="AA60" s="25">
        <f>(X60-$C$52)/$C$52</f>
        <v>-5.7573374414401893E-5</v>
      </c>
      <c r="AB60" s="26">
        <f>((V60-$C$50)+(W60-$C$51)+(X60-$C$52))/SUM($C$50:$C$52)</f>
        <v>-3.4468930785861349E-3</v>
      </c>
      <c r="AC60" s="36">
        <f t="shared" si="81"/>
        <v>-2.050070930644898E-2</v>
      </c>
      <c r="AD60" s="49"/>
      <c r="AE60" s="49">
        <f t="shared" si="82"/>
        <v>-1.1514674882880379E-4</v>
      </c>
      <c r="AF60" s="50">
        <f t="shared" si="83"/>
        <v>-6.8937861571722698E-3</v>
      </c>
    </row>
    <row r="61" spans="2:32" ht="15.6" customHeight="1" x14ac:dyDescent="0.3">
      <c r="B61" s="18" t="s">
        <v>58</v>
      </c>
      <c r="C61" s="158" t="s">
        <v>35</v>
      </c>
      <c r="D61" s="39">
        <v>8</v>
      </c>
      <c r="E61" s="8">
        <v>4</v>
      </c>
      <c r="F61" s="19"/>
      <c r="G61" s="89">
        <f t="shared" si="77"/>
        <v>0.5</v>
      </c>
      <c r="H61" s="44"/>
      <c r="I61" s="45">
        <f t="shared" si="78"/>
        <v>0.5</v>
      </c>
      <c r="J61" s="38" t="s">
        <v>7</v>
      </c>
      <c r="K61" s="33">
        <v>8.2332903518240723</v>
      </c>
      <c r="L61" s="20">
        <v>9.8628914285714284</v>
      </c>
      <c r="M61" s="42">
        <v>7.9840180503925158</v>
      </c>
      <c r="N61" s="75">
        <f>(K61-$C$50)/$C$50</f>
        <v>-0.12247720234030426</v>
      </c>
      <c r="O61" s="25"/>
      <c r="P61" s="25">
        <f>(M61-$C$52)/$C$52</f>
        <v>-9.3047877841703375E-2</v>
      </c>
      <c r="Q61" s="30">
        <f>((K61-$C$50)+(L61-$C$51)+(M61-$C$52))/SUM($C$50:$C$52)</f>
        <v>-7.0173072229467254E-2</v>
      </c>
      <c r="R61" s="138">
        <f t="shared" si="84"/>
        <v>-0.24495440468060853</v>
      </c>
      <c r="S61" s="97"/>
      <c r="T61" s="97">
        <f t="shared" si="85"/>
        <v>-0.18609575568340675</v>
      </c>
      <c r="U61" s="102">
        <f t="shared" si="86"/>
        <v>-0.14034614445893451</v>
      </c>
      <c r="V61" s="33"/>
      <c r="W61" s="20"/>
      <c r="X61" s="42"/>
      <c r="Y61" s="75"/>
      <c r="Z61" s="25"/>
      <c r="AA61" s="25"/>
      <c r="AB61" s="26"/>
      <c r="AC61" s="33"/>
      <c r="AD61" s="49"/>
      <c r="AE61" s="49"/>
      <c r="AF61" s="50"/>
    </row>
    <row r="62" spans="2:32" ht="15.6" customHeight="1" x14ac:dyDescent="0.35">
      <c r="B62" s="18" t="s">
        <v>59</v>
      </c>
      <c r="C62" s="159" t="s">
        <v>73</v>
      </c>
      <c r="D62" s="8">
        <v>1</v>
      </c>
      <c r="E62" s="8"/>
      <c r="F62" s="19">
        <v>1.5</v>
      </c>
      <c r="G62" s="89"/>
      <c r="H62" s="44">
        <f t="shared" si="80"/>
        <v>0.5</v>
      </c>
      <c r="I62" s="45">
        <f t="shared" si="78"/>
        <v>0.5</v>
      </c>
      <c r="J62" s="19" t="s">
        <v>6</v>
      </c>
      <c r="K62" s="23"/>
      <c r="L62" s="24"/>
      <c r="M62" s="109"/>
      <c r="N62" s="75"/>
      <c r="O62" s="25"/>
      <c r="P62" s="25"/>
      <c r="Q62" s="30"/>
      <c r="R62" s="98"/>
      <c r="S62" s="97"/>
      <c r="T62" s="97"/>
      <c r="U62" s="102"/>
      <c r="V62" s="23">
        <v>9.3824233100060734</v>
      </c>
      <c r="W62" s="24">
        <v>9.8628914285714284</v>
      </c>
      <c r="X62" s="109">
        <v>8.8031306783788636</v>
      </c>
      <c r="Y62" s="75">
        <f>(V62-$C$50)/$C$50</f>
        <v>0</v>
      </c>
      <c r="Z62" s="25"/>
      <c r="AA62" s="25">
        <f>(X62-$C$52)/$C$52</f>
        <v>0</v>
      </c>
      <c r="AB62" s="26">
        <f>((V62-$C$50)+(W62-$C$51)+(X62-$C$52))/SUM($C$50:$C$52)</f>
        <v>0</v>
      </c>
      <c r="AC62" s="23">
        <f t="shared" si="81"/>
        <v>0</v>
      </c>
      <c r="AD62" s="49"/>
      <c r="AE62" s="49">
        <f t="shared" si="82"/>
        <v>0</v>
      </c>
      <c r="AF62" s="50">
        <f t="shared" si="83"/>
        <v>0</v>
      </c>
    </row>
    <row r="63" spans="2:32" ht="15.6" customHeight="1" x14ac:dyDescent="0.3">
      <c r="B63" s="18" t="s">
        <v>48</v>
      </c>
      <c r="C63" s="158" t="s">
        <v>34</v>
      </c>
      <c r="D63" s="20">
        <v>1.66</v>
      </c>
      <c r="E63" s="20">
        <v>0.83</v>
      </c>
      <c r="F63" s="21"/>
      <c r="G63" s="89">
        <f t="shared" si="77"/>
        <v>0.5</v>
      </c>
      <c r="H63" s="44"/>
      <c r="I63" s="45">
        <f t="shared" si="78"/>
        <v>0.5</v>
      </c>
      <c r="J63" s="21" t="s">
        <v>7</v>
      </c>
      <c r="K63" s="33">
        <v>9.3824233100060734</v>
      </c>
      <c r="L63" s="20">
        <v>8.7281075057655997</v>
      </c>
      <c r="M63" s="42">
        <v>8.8031306783788636</v>
      </c>
      <c r="N63" s="75"/>
      <c r="O63" s="25">
        <f t="shared" ref="O63" si="87">(L63-$C$51)/$C$51</f>
        <v>-0.11505590739025243</v>
      </c>
      <c r="P63" s="25"/>
      <c r="Q63" s="30">
        <f t="shared" ref="Q63:Q66" si="88">((K63-$C$50)+(L63-$C$51)+(M63-$C$52))/SUM($C$50:$C$52)</f>
        <v>-4.0457997081000723E-2</v>
      </c>
      <c r="R63" s="138"/>
      <c r="S63" s="97">
        <f t="shared" ref="S63" si="89">O63/$G63</f>
        <v>-0.23011181478050485</v>
      </c>
      <c r="T63" s="97"/>
      <c r="U63" s="102">
        <f t="shared" si="86"/>
        <v>-8.0915994162001445E-2</v>
      </c>
      <c r="V63" s="33"/>
      <c r="W63" s="20"/>
      <c r="X63" s="42"/>
      <c r="Y63" s="75"/>
      <c r="Z63" s="25"/>
      <c r="AA63" s="25"/>
      <c r="AB63" s="26"/>
      <c r="AC63" s="33"/>
      <c r="AD63" s="49"/>
      <c r="AE63" s="49"/>
      <c r="AF63" s="50"/>
    </row>
    <row r="64" spans="2:32" ht="15.6" customHeight="1" x14ac:dyDescent="0.35">
      <c r="B64" s="18" t="s">
        <v>50</v>
      </c>
      <c r="C64" s="158" t="s">
        <v>74</v>
      </c>
      <c r="D64" s="9">
        <v>3</v>
      </c>
      <c r="E64" s="62">
        <v>1.5</v>
      </c>
      <c r="F64" s="22"/>
      <c r="G64" s="89">
        <f t="shared" si="77"/>
        <v>0.5</v>
      </c>
      <c r="H64" s="44"/>
      <c r="I64" s="45">
        <f t="shared" si="78"/>
        <v>0.5</v>
      </c>
      <c r="J64" s="19" t="s">
        <v>9</v>
      </c>
      <c r="K64" s="33">
        <v>9.3824233100060734</v>
      </c>
      <c r="L64" s="20">
        <v>9.8628914285714284</v>
      </c>
      <c r="M64" s="42">
        <v>8.461833750051218</v>
      </c>
      <c r="N64" s="75">
        <f t="shared" ref="N64:N66" si="90">(K64-$C$50)/$C$50</f>
        <v>0</v>
      </c>
      <c r="O64" s="25"/>
      <c r="P64" s="25">
        <f t="shared" ref="P64:P66" si="91">(M64-$C$52)/$C$52</f>
        <v>-3.8769949100709827E-2</v>
      </c>
      <c r="Q64" s="30">
        <f t="shared" si="88"/>
        <v>-1.2168122805170462E-2</v>
      </c>
      <c r="R64" s="138">
        <f t="shared" si="84"/>
        <v>0</v>
      </c>
      <c r="S64" s="97"/>
      <c r="T64" s="97">
        <f t="shared" si="85"/>
        <v>-7.7539898201419655E-2</v>
      </c>
      <c r="U64" s="102">
        <f t="shared" si="86"/>
        <v>-2.4336245610340923E-2</v>
      </c>
      <c r="V64" s="33"/>
      <c r="W64" s="20"/>
      <c r="X64" s="42"/>
      <c r="Y64" s="75"/>
      <c r="Z64" s="25"/>
      <c r="AA64" s="25"/>
      <c r="AB64" s="26"/>
      <c r="AC64" s="33"/>
      <c r="AD64" s="49"/>
      <c r="AE64" s="49"/>
      <c r="AF64" s="50"/>
    </row>
    <row r="65" spans="2:32" ht="15.6" customHeight="1" x14ac:dyDescent="0.35">
      <c r="B65" s="18" t="s">
        <v>52</v>
      </c>
      <c r="C65" s="158" t="s">
        <v>75</v>
      </c>
      <c r="D65" s="8">
        <v>3000</v>
      </c>
      <c r="E65" s="8">
        <v>1500</v>
      </c>
      <c r="F65" s="19"/>
      <c r="G65" s="89">
        <f t="shared" si="77"/>
        <v>0.5</v>
      </c>
      <c r="H65" s="44"/>
      <c r="I65" s="45">
        <f t="shared" si="78"/>
        <v>0.5</v>
      </c>
      <c r="J65" s="19" t="s">
        <v>2</v>
      </c>
      <c r="K65" s="33">
        <v>9.3824233100060734</v>
      </c>
      <c r="L65" s="20">
        <v>9.8628914285714284</v>
      </c>
      <c r="M65" s="42">
        <v>8.3935743643856888</v>
      </c>
      <c r="N65" s="74">
        <f t="shared" si="90"/>
        <v>0</v>
      </c>
      <c r="O65" s="34"/>
      <c r="P65" s="34">
        <f t="shared" si="91"/>
        <v>-4.6523938920851791E-2</v>
      </c>
      <c r="Q65" s="30">
        <f t="shared" si="88"/>
        <v>-1.4601747366204555E-2</v>
      </c>
      <c r="R65" s="138">
        <f t="shared" si="84"/>
        <v>0</v>
      </c>
      <c r="S65" s="97"/>
      <c r="T65" s="97">
        <f t="shared" si="85"/>
        <v>-9.3047877841703583E-2</v>
      </c>
      <c r="U65" s="102">
        <f t="shared" si="86"/>
        <v>-2.9203494732409109E-2</v>
      </c>
      <c r="V65" s="33"/>
      <c r="W65" s="20"/>
      <c r="X65" s="42"/>
      <c r="Y65" s="74"/>
      <c r="Z65" s="34"/>
      <c r="AA65" s="34"/>
      <c r="AB65" s="26"/>
      <c r="AC65" s="33"/>
      <c r="AD65" s="49"/>
      <c r="AE65" s="49"/>
      <c r="AF65" s="50"/>
    </row>
    <row r="66" spans="2:32" ht="15.6" customHeight="1" x14ac:dyDescent="0.35">
      <c r="B66" s="18" t="s">
        <v>53</v>
      </c>
      <c r="C66" s="158" t="s">
        <v>76</v>
      </c>
      <c r="D66" s="39">
        <v>1300</v>
      </c>
      <c r="E66" s="39">
        <v>650</v>
      </c>
      <c r="F66" s="133"/>
      <c r="G66" s="89">
        <f t="shared" si="77"/>
        <v>0.5</v>
      </c>
      <c r="H66" s="44"/>
      <c r="I66" s="45">
        <f t="shared" si="78"/>
        <v>0.5</v>
      </c>
      <c r="J66" s="19" t="s">
        <v>8</v>
      </c>
      <c r="K66" s="33">
        <v>9.3824233100060734</v>
      </c>
      <c r="L66" s="20">
        <v>9.8628914285714284</v>
      </c>
      <c r="M66" s="42">
        <v>8.4106392108020724</v>
      </c>
      <c r="N66" s="74">
        <f t="shared" si="90"/>
        <v>0</v>
      </c>
      <c r="O66" s="34"/>
      <c r="P66" s="34">
        <f t="shared" si="91"/>
        <v>-4.4585441465816146E-2</v>
      </c>
      <c r="Q66" s="30">
        <f t="shared" si="88"/>
        <v>-1.3993341225945984E-2</v>
      </c>
      <c r="R66" s="138">
        <f t="shared" si="84"/>
        <v>0</v>
      </c>
      <c r="S66" s="97"/>
      <c r="T66" s="97">
        <f t="shared" si="85"/>
        <v>-8.9170882931632292E-2</v>
      </c>
      <c r="U66" s="102">
        <f t="shared" si="86"/>
        <v>-2.7986682451891967E-2</v>
      </c>
      <c r="V66" s="33"/>
      <c r="W66" s="20"/>
      <c r="X66" s="42"/>
      <c r="Y66" s="74"/>
      <c r="Z66" s="34"/>
      <c r="AA66" s="34"/>
      <c r="AB66" s="26"/>
      <c r="AC66" s="33"/>
      <c r="AD66" s="49"/>
      <c r="AE66" s="49"/>
      <c r="AF66" s="50"/>
    </row>
    <row r="67" spans="2:32" ht="15.6" customHeight="1" x14ac:dyDescent="0.3">
      <c r="B67" s="18" t="s">
        <v>55</v>
      </c>
      <c r="C67" s="158" t="s">
        <v>38</v>
      </c>
      <c r="D67" s="122">
        <v>0.1</v>
      </c>
      <c r="E67" s="9"/>
      <c r="F67" s="22">
        <v>0.15</v>
      </c>
      <c r="G67" s="89"/>
      <c r="H67" s="44">
        <f t="shared" si="80"/>
        <v>0.49999999999999989</v>
      </c>
      <c r="I67" s="124">
        <f t="shared" si="78"/>
        <v>0.49999999999999989</v>
      </c>
      <c r="J67" s="19" t="s">
        <v>9</v>
      </c>
      <c r="K67" s="33"/>
      <c r="L67" s="20"/>
      <c r="M67" s="42"/>
      <c r="N67" s="74"/>
      <c r="O67" s="34"/>
      <c r="P67" s="34"/>
      <c r="Q67" s="30"/>
      <c r="R67" s="138"/>
      <c r="S67" s="97"/>
      <c r="T67" s="97"/>
      <c r="U67" s="102"/>
      <c r="V67" s="33">
        <v>9.3824233100060734</v>
      </c>
      <c r="W67" s="20">
        <v>9.8628914285714284</v>
      </c>
      <c r="X67" s="42">
        <v>8.7448148983758411</v>
      </c>
      <c r="Y67" s="74">
        <f t="shared" ref="Y67:Y68" si="92">(V67-$C$50)/$C$50</f>
        <v>0</v>
      </c>
      <c r="Z67" s="34"/>
      <c r="AA67" s="34">
        <f t="shared" ref="AA67:AA68" si="93">(X67-$C$52)/$C$52</f>
        <v>-6.6244364798821349E-3</v>
      </c>
      <c r="AB67" s="26">
        <f t="shared" ref="AB67:AB68" si="94">((V67-$C$50)+(W67-$C$51)+(X67-$C$52))/SUM($C$50:$C$52)</f>
        <v>-2.0791091675893157E-3</v>
      </c>
      <c r="AC67" s="33">
        <f t="shared" si="81"/>
        <v>0</v>
      </c>
      <c r="AD67" s="49"/>
      <c r="AE67" s="49">
        <f t="shared" si="82"/>
        <v>-1.3248872959764273E-2</v>
      </c>
      <c r="AF67" s="50">
        <f t="shared" si="83"/>
        <v>-4.1582183351786322E-3</v>
      </c>
    </row>
    <row r="68" spans="2:32" ht="15.6" customHeight="1" thickBot="1" x14ac:dyDescent="0.35">
      <c r="B68" s="53" t="s">
        <v>56</v>
      </c>
      <c r="C68" s="160" t="s">
        <v>36</v>
      </c>
      <c r="D68" s="54">
        <v>2</v>
      </c>
      <c r="E68" s="54"/>
      <c r="F68" s="91">
        <v>3</v>
      </c>
      <c r="G68" s="90"/>
      <c r="H68" s="55">
        <f t="shared" si="80"/>
        <v>0.5</v>
      </c>
      <c r="I68" s="105">
        <f t="shared" si="78"/>
        <v>0.5</v>
      </c>
      <c r="J68" s="91" t="s">
        <v>9</v>
      </c>
      <c r="K68" s="56"/>
      <c r="L68" s="57"/>
      <c r="M68" s="72"/>
      <c r="N68" s="76"/>
      <c r="O68" s="58"/>
      <c r="P68" s="58"/>
      <c r="Q68" s="146"/>
      <c r="R68" s="147"/>
      <c r="S68" s="152"/>
      <c r="T68" s="152"/>
      <c r="U68" s="153"/>
      <c r="V68" s="56">
        <v>9.3824233100060734</v>
      </c>
      <c r="W68" s="57">
        <v>9.9314457142857151</v>
      </c>
      <c r="X68" s="72">
        <v>8.8031306783788636</v>
      </c>
      <c r="Y68" s="76">
        <f t="shared" si="92"/>
        <v>0</v>
      </c>
      <c r="Z68" s="58">
        <f t="shared" ref="Z68" si="95">(W68-$C$51)/$C$51</f>
        <v>6.9507290241170479E-3</v>
      </c>
      <c r="AA68" s="58">
        <f t="shared" si="93"/>
        <v>0</v>
      </c>
      <c r="AB68" s="125">
        <f t="shared" si="94"/>
        <v>2.4441385144590927E-3</v>
      </c>
      <c r="AC68" s="56">
        <f t="shared" si="81"/>
        <v>0</v>
      </c>
      <c r="AD68" s="126">
        <f t="shared" ref="AD68" si="96">Z68/$H68</f>
        <v>1.3901458048234096E-2</v>
      </c>
      <c r="AE68" s="126">
        <f t="shared" si="82"/>
        <v>0</v>
      </c>
      <c r="AF68" s="127">
        <f t="shared" si="83"/>
        <v>4.8882770289181855E-3</v>
      </c>
    </row>
    <row r="69" spans="2:32" ht="15.6" customHeight="1" x14ac:dyDescent="0.3">
      <c r="R69" s="46"/>
      <c r="S69" s="46"/>
      <c r="T69" s="46"/>
      <c r="U69" s="46"/>
      <c r="AC69" s="46"/>
      <c r="AD69" s="46"/>
      <c r="AE69" s="46"/>
      <c r="AF69" s="46"/>
    </row>
    <row r="70" spans="2:32" ht="15.6" customHeight="1" x14ac:dyDescent="0.3">
      <c r="B70" s="40" t="s">
        <v>85</v>
      </c>
      <c r="R70" s="46"/>
      <c r="S70" s="46"/>
      <c r="T70" s="46"/>
      <c r="U70" s="46"/>
      <c r="AC70" s="46"/>
      <c r="AD70" s="46"/>
      <c r="AE70" s="46"/>
      <c r="AF70" s="46"/>
    </row>
    <row r="71" spans="2:32" ht="15.6" customHeight="1" thickBot="1" x14ac:dyDescent="0.35"/>
    <row r="72" spans="2:32" ht="15.6" customHeight="1" x14ac:dyDescent="0.3">
      <c r="B72" s="170" t="s">
        <v>21</v>
      </c>
      <c r="C72" s="171"/>
      <c r="D72" s="171"/>
      <c r="E72" s="171"/>
      <c r="F72" s="172"/>
      <c r="G72" s="171" t="s">
        <v>23</v>
      </c>
      <c r="H72" s="171"/>
      <c r="I72" s="171"/>
      <c r="J72" s="172"/>
      <c r="K72" s="180" t="s">
        <v>31</v>
      </c>
      <c r="L72" s="181"/>
      <c r="M72" s="182"/>
      <c r="N72" s="183" t="s">
        <v>30</v>
      </c>
      <c r="O72" s="181"/>
      <c r="P72" s="181"/>
      <c r="Q72" s="184"/>
      <c r="R72" s="185" t="s">
        <v>60</v>
      </c>
      <c r="S72" s="186"/>
      <c r="T72" s="186"/>
      <c r="U72" s="187"/>
      <c r="V72" s="173" t="s">
        <v>32</v>
      </c>
      <c r="W72" s="174"/>
      <c r="X72" s="175"/>
      <c r="Y72" s="173" t="s">
        <v>33</v>
      </c>
      <c r="Z72" s="174"/>
      <c r="AA72" s="174"/>
      <c r="AB72" s="176"/>
      <c r="AC72" s="177" t="s">
        <v>61</v>
      </c>
      <c r="AD72" s="178"/>
      <c r="AE72" s="178"/>
      <c r="AF72" s="179"/>
    </row>
    <row r="73" spans="2:32" ht="15.6" customHeight="1" thickBot="1" x14ac:dyDescent="0.35">
      <c r="B73" s="11" t="s">
        <v>20</v>
      </c>
      <c r="C73" s="12" t="s">
        <v>15</v>
      </c>
      <c r="D73" s="12" t="s">
        <v>29</v>
      </c>
      <c r="E73" s="12" t="s">
        <v>27</v>
      </c>
      <c r="F73" s="13" t="s">
        <v>28</v>
      </c>
      <c r="G73" s="87" t="s">
        <v>27</v>
      </c>
      <c r="H73" s="41" t="s">
        <v>28</v>
      </c>
      <c r="I73" s="41" t="s">
        <v>22</v>
      </c>
      <c r="J73" s="13" t="s">
        <v>1</v>
      </c>
      <c r="K73" s="78" t="s">
        <v>17</v>
      </c>
      <c r="L73" s="79" t="s">
        <v>18</v>
      </c>
      <c r="M73" s="80" t="s">
        <v>19</v>
      </c>
      <c r="N73" s="81" t="s">
        <v>17</v>
      </c>
      <c r="O73" s="79" t="s">
        <v>18</v>
      </c>
      <c r="P73" s="79" t="s">
        <v>19</v>
      </c>
      <c r="Q73" s="82" t="s">
        <v>25</v>
      </c>
      <c r="R73" s="155" t="s">
        <v>17</v>
      </c>
      <c r="S73" s="95" t="s">
        <v>18</v>
      </c>
      <c r="T73" s="95" t="s">
        <v>19</v>
      </c>
      <c r="U73" s="96" t="s">
        <v>25</v>
      </c>
      <c r="V73" s="83" t="s">
        <v>17</v>
      </c>
      <c r="W73" s="84" t="s">
        <v>18</v>
      </c>
      <c r="X73" s="85" t="s">
        <v>19</v>
      </c>
      <c r="Y73" s="83" t="s">
        <v>17</v>
      </c>
      <c r="Z73" s="84" t="s">
        <v>18</v>
      </c>
      <c r="AA73" s="84" t="s">
        <v>19</v>
      </c>
      <c r="AB73" s="86" t="s">
        <v>25</v>
      </c>
      <c r="AC73" s="134" t="s">
        <v>17</v>
      </c>
      <c r="AD73" s="134" t="s">
        <v>18</v>
      </c>
      <c r="AE73" s="134" t="s">
        <v>19</v>
      </c>
      <c r="AF73" s="135" t="s">
        <v>25</v>
      </c>
    </row>
    <row r="74" spans="2:32" ht="15.6" customHeight="1" x14ac:dyDescent="0.3">
      <c r="B74" s="15" t="s">
        <v>45</v>
      </c>
      <c r="C74" s="156" t="s">
        <v>46</v>
      </c>
      <c r="D74" s="114"/>
      <c r="E74" s="112"/>
      <c r="F74" s="113"/>
      <c r="G74" s="92"/>
      <c r="H74" s="43"/>
      <c r="I74" s="117"/>
      <c r="J74" s="17" t="s">
        <v>5</v>
      </c>
      <c r="K74" s="106"/>
      <c r="L74" s="107"/>
      <c r="M74" s="108"/>
      <c r="N74" s="110"/>
      <c r="O74" s="111"/>
      <c r="P74" s="111"/>
      <c r="Q74" s="120"/>
      <c r="R74" s="136">
        <f>AVERAGE(R10,R33,R56)</f>
        <v>0</v>
      </c>
      <c r="S74" s="100"/>
      <c r="T74" s="100">
        <f>AVERAGE(T10,T33,T56)</f>
        <v>-9.5204778011109284E-2</v>
      </c>
      <c r="U74" s="101">
        <f t="shared" ref="U74:U86" si="97">AVERAGE(U10,U33,U56)</f>
        <v>-2.9571736646720408E-2</v>
      </c>
      <c r="V74" s="106"/>
      <c r="W74" s="107"/>
      <c r="X74" s="108"/>
      <c r="Y74" s="110"/>
      <c r="Z74" s="111"/>
      <c r="AA74" s="111"/>
      <c r="AB74" s="120"/>
      <c r="AC74" s="136">
        <f>AVERAGE(AC10,AC33,AC56)</f>
        <v>0</v>
      </c>
      <c r="AD74" s="100"/>
      <c r="AE74" s="100">
        <f>AVERAGE(AE10,AE33,AE56)</f>
        <v>6.4298020087727073E-2</v>
      </c>
      <c r="AF74" s="101">
        <f t="shared" ref="AF74:AF86" si="98">AVERAGE(AF10,AF33,AF56)</f>
        <v>1.9717156289610589E-2</v>
      </c>
    </row>
    <row r="75" spans="2:32" ht="15.6" customHeight="1" x14ac:dyDescent="0.35">
      <c r="B75" s="27" t="s">
        <v>16</v>
      </c>
      <c r="C75" s="157" t="s">
        <v>62</v>
      </c>
      <c r="D75" s="115"/>
      <c r="E75" s="28"/>
      <c r="F75" s="29"/>
      <c r="G75" s="93"/>
      <c r="H75" s="44"/>
      <c r="I75" s="44"/>
      <c r="J75" s="29" t="s">
        <v>8</v>
      </c>
      <c r="K75" s="36"/>
      <c r="L75" s="37"/>
      <c r="M75" s="71"/>
      <c r="N75" s="74"/>
      <c r="O75" s="34"/>
      <c r="P75" s="34"/>
      <c r="Q75" s="30"/>
      <c r="R75" s="138"/>
      <c r="S75" s="97">
        <f>AVERAGE(S11,S34,S57)</f>
        <v>-0.27035936384134629</v>
      </c>
      <c r="T75" s="97"/>
      <c r="U75" s="102">
        <f t="shared" si="97"/>
        <v>-8.7071912712093552E-2</v>
      </c>
      <c r="V75" s="36"/>
      <c r="W75" s="37"/>
      <c r="X75" s="71"/>
      <c r="Y75" s="75"/>
      <c r="Z75" s="25"/>
      <c r="AA75" s="25"/>
      <c r="AB75" s="30"/>
      <c r="AC75" s="138"/>
      <c r="AD75" s="97">
        <f>AVERAGE(AD11,AD34,AD57)</f>
        <v>6.2586243907693989E-2</v>
      </c>
      <c r="AE75" s="97"/>
      <c r="AF75" s="102">
        <f t="shared" si="98"/>
        <v>1.8785093132160598E-2</v>
      </c>
    </row>
    <row r="76" spans="2:32" ht="15.6" customHeight="1" x14ac:dyDescent="0.3">
      <c r="B76" s="27" t="s">
        <v>41</v>
      </c>
      <c r="C76" s="157" t="s">
        <v>42</v>
      </c>
      <c r="D76" s="9"/>
      <c r="E76" s="9"/>
      <c r="F76" s="22"/>
      <c r="G76" s="93"/>
      <c r="H76" s="44"/>
      <c r="I76" s="45"/>
      <c r="J76" s="118" t="s">
        <v>7</v>
      </c>
      <c r="K76" s="33"/>
      <c r="L76" s="20"/>
      <c r="M76" s="42"/>
      <c r="N76" s="74"/>
      <c r="O76" s="34"/>
      <c r="P76" s="34"/>
      <c r="Q76" s="30"/>
      <c r="R76" s="138">
        <f t="shared" ref="R76:R80" si="99">AVERAGE(R12,R35,R58)</f>
        <v>0.42758620689655158</v>
      </c>
      <c r="S76" s="97"/>
      <c r="T76" s="97">
        <f t="shared" ref="T76:T80" si="100">AVERAGE(T12,T35,T58)</f>
        <v>0.52099379301052007</v>
      </c>
      <c r="U76" s="102">
        <f t="shared" si="97"/>
        <v>0.37644050387667632</v>
      </c>
      <c r="V76" s="33"/>
      <c r="W76" s="20"/>
      <c r="X76" s="42"/>
      <c r="Y76" s="75"/>
      <c r="Z76" s="25"/>
      <c r="AA76" s="25"/>
      <c r="AB76" s="30"/>
      <c r="AC76" s="138">
        <f t="shared" ref="AC76:AC80" si="101">AVERAGE(AC12,AC35,AC58)</f>
        <v>0</v>
      </c>
      <c r="AD76" s="97"/>
      <c r="AE76" s="97">
        <f t="shared" ref="AE76:AE80" si="102">AVERAGE(AE12,AE35,AE58)</f>
        <v>-5.986907989084609E-2</v>
      </c>
      <c r="AF76" s="102">
        <f t="shared" si="98"/>
        <v>-1.8500494687924147E-2</v>
      </c>
    </row>
    <row r="77" spans="2:32" ht="15.6" customHeight="1" x14ac:dyDescent="0.35">
      <c r="B77" s="27" t="s">
        <v>57</v>
      </c>
      <c r="C77" s="157" t="s">
        <v>63</v>
      </c>
      <c r="D77" s="9"/>
      <c r="E77" s="9"/>
      <c r="F77" s="22"/>
      <c r="G77" s="93"/>
      <c r="H77" s="44"/>
      <c r="I77" s="45"/>
      <c r="J77" s="29" t="s">
        <v>10</v>
      </c>
      <c r="K77" s="33"/>
      <c r="L77" s="20"/>
      <c r="M77" s="42"/>
      <c r="N77" s="74"/>
      <c r="O77" s="34"/>
      <c r="P77" s="34"/>
      <c r="Q77" s="121"/>
      <c r="R77" s="138">
        <f t="shared" si="99"/>
        <v>0</v>
      </c>
      <c r="S77" s="97"/>
      <c r="T77" s="97">
        <f t="shared" si="100"/>
        <v>-5.5215755416002696E-2</v>
      </c>
      <c r="U77" s="102">
        <f t="shared" si="97"/>
        <v>-1.7304307281273322E-2</v>
      </c>
      <c r="V77" s="33"/>
      <c r="W77" s="20"/>
      <c r="X77" s="42"/>
      <c r="Y77" s="74"/>
      <c r="Z77" s="34"/>
      <c r="AA77" s="34"/>
      <c r="AB77" s="121"/>
      <c r="AC77" s="138">
        <f t="shared" si="101"/>
        <v>0</v>
      </c>
      <c r="AD77" s="97"/>
      <c r="AE77" s="97">
        <f t="shared" si="102"/>
        <v>7.0102031933369918E-3</v>
      </c>
      <c r="AF77" s="102">
        <f t="shared" si="98"/>
        <v>2.2391092624948093E-3</v>
      </c>
    </row>
    <row r="78" spans="2:32" ht="15.6" customHeight="1" x14ac:dyDescent="0.3">
      <c r="B78" s="27" t="s">
        <v>43</v>
      </c>
      <c r="C78" s="157" t="s">
        <v>44</v>
      </c>
      <c r="D78" s="8"/>
      <c r="E78" s="1"/>
      <c r="F78" s="19"/>
      <c r="G78" s="93"/>
      <c r="H78" s="44"/>
      <c r="I78" s="45"/>
      <c r="J78" s="29" t="s">
        <v>5</v>
      </c>
      <c r="K78" s="33"/>
      <c r="L78" s="20"/>
      <c r="M78" s="42"/>
      <c r="N78" s="74"/>
      <c r="O78" s="34"/>
      <c r="P78" s="34"/>
      <c r="Q78" s="30"/>
      <c r="R78" s="138">
        <f t="shared" si="99"/>
        <v>0.54403671076189997</v>
      </c>
      <c r="S78" s="97"/>
      <c r="T78" s="97">
        <f t="shared" si="100"/>
        <v>0.48060039838704749</v>
      </c>
      <c r="U78" s="102">
        <f t="shared" si="97"/>
        <v>0.40852224638011614</v>
      </c>
      <c r="V78" s="33"/>
      <c r="W78" s="20"/>
      <c r="X78" s="42"/>
      <c r="Y78" s="74"/>
      <c r="Z78" s="34"/>
      <c r="AA78" s="34"/>
      <c r="AB78" s="30"/>
      <c r="AC78" s="138">
        <f t="shared" si="101"/>
        <v>-0.13187614827547425</v>
      </c>
      <c r="AD78" s="97"/>
      <c r="AE78" s="97">
        <f t="shared" si="102"/>
        <v>-7.3732388058268011E-2</v>
      </c>
      <c r="AF78" s="102">
        <f t="shared" si="98"/>
        <v>-7.3862737879698617E-2</v>
      </c>
    </row>
    <row r="79" spans="2:32" ht="15.6" customHeight="1" x14ac:dyDescent="0.3">
      <c r="B79" s="18" t="s">
        <v>58</v>
      </c>
      <c r="C79" s="158" t="s">
        <v>35</v>
      </c>
      <c r="D79" s="8"/>
      <c r="E79" s="8"/>
      <c r="F79" s="19"/>
      <c r="G79" s="93"/>
      <c r="H79" s="44"/>
      <c r="I79" s="45"/>
      <c r="J79" s="38" t="s">
        <v>7</v>
      </c>
      <c r="K79" s="33"/>
      <c r="L79" s="20"/>
      <c r="M79" s="42"/>
      <c r="N79" s="74"/>
      <c r="O79" s="34"/>
      <c r="P79" s="34"/>
      <c r="Q79" s="30"/>
      <c r="R79" s="138">
        <f t="shared" si="99"/>
        <v>-0.24554182559035903</v>
      </c>
      <c r="S79" s="97"/>
      <c r="T79" s="97">
        <f t="shared" si="100"/>
        <v>-0.1406760408696491</v>
      </c>
      <c r="U79" s="102">
        <f t="shared" si="97"/>
        <v>-0.13316739097299302</v>
      </c>
      <c r="V79" s="33"/>
      <c r="W79" s="20"/>
      <c r="X79" s="42"/>
      <c r="Y79" s="74"/>
      <c r="Z79" s="34"/>
      <c r="AA79" s="34"/>
      <c r="AB79" s="30"/>
      <c r="AC79" s="138">
        <f t="shared" si="101"/>
        <v>0.24167744656247786</v>
      </c>
      <c r="AD79" s="97"/>
      <c r="AE79" s="97">
        <f t="shared" si="102"/>
        <v>0.12835844338291053</v>
      </c>
      <c r="AF79" s="102">
        <f t="shared" si="98"/>
        <v>0.14797242732606294</v>
      </c>
    </row>
    <row r="80" spans="2:32" ht="15.6" customHeight="1" x14ac:dyDescent="0.35">
      <c r="B80" s="18" t="s">
        <v>59</v>
      </c>
      <c r="C80" s="159" t="s">
        <v>73</v>
      </c>
      <c r="D80" s="8"/>
      <c r="E80" s="8"/>
      <c r="F80" s="19"/>
      <c r="G80" s="93"/>
      <c r="H80" s="44"/>
      <c r="I80" s="45"/>
      <c r="J80" s="19" t="s">
        <v>6</v>
      </c>
      <c r="K80" s="33"/>
      <c r="L80" s="20"/>
      <c r="M80" s="42"/>
      <c r="N80" s="74"/>
      <c r="O80" s="34"/>
      <c r="P80" s="34"/>
      <c r="Q80" s="30"/>
      <c r="R80" s="98">
        <f t="shared" si="99"/>
        <v>0.42758620689655158</v>
      </c>
      <c r="S80" s="97"/>
      <c r="T80" s="97">
        <f t="shared" si="100"/>
        <v>0.2586047464158433</v>
      </c>
      <c r="U80" s="102">
        <f t="shared" si="97"/>
        <v>0.28986117298444847</v>
      </c>
      <c r="V80" s="33"/>
      <c r="W80" s="20"/>
      <c r="X80" s="42"/>
      <c r="Y80" s="74"/>
      <c r="Z80" s="34"/>
      <c r="AA80" s="34"/>
      <c r="AB80" s="30"/>
      <c r="AC80" s="98">
        <f t="shared" si="101"/>
        <v>0</v>
      </c>
      <c r="AD80" s="97"/>
      <c r="AE80" s="97">
        <f t="shared" si="102"/>
        <v>0</v>
      </c>
      <c r="AF80" s="102">
        <f t="shared" si="98"/>
        <v>0</v>
      </c>
    </row>
    <row r="81" spans="2:32" ht="15.6" customHeight="1" x14ac:dyDescent="0.3">
      <c r="B81" s="18" t="s">
        <v>48</v>
      </c>
      <c r="C81" s="158" t="s">
        <v>34</v>
      </c>
      <c r="D81" s="8"/>
      <c r="E81" s="8"/>
      <c r="F81" s="19"/>
      <c r="G81" s="93"/>
      <c r="H81" s="44"/>
      <c r="I81" s="45"/>
      <c r="J81" s="21" t="s">
        <v>7</v>
      </c>
      <c r="K81" s="33"/>
      <c r="L81" s="20"/>
      <c r="M81" s="42"/>
      <c r="N81" s="74"/>
      <c r="O81" s="34"/>
      <c r="P81" s="34"/>
      <c r="Q81" s="30"/>
      <c r="R81" s="138"/>
      <c r="S81" s="97">
        <f>AVERAGE(S17,S40,S63)</f>
        <v>-0.27035936384134629</v>
      </c>
      <c r="T81" s="97"/>
      <c r="U81" s="102">
        <f t="shared" si="97"/>
        <v>-8.7071912712093552E-2</v>
      </c>
      <c r="V81" s="33"/>
      <c r="W81" s="20"/>
      <c r="X81" s="42"/>
      <c r="Y81" s="75"/>
      <c r="Z81" s="25"/>
      <c r="AA81" s="25"/>
      <c r="AB81" s="30"/>
      <c r="AC81" s="138"/>
      <c r="AD81" s="97">
        <f>AVERAGE(AD17,AD40,AD63)</f>
        <v>6.2586243907693989E-2</v>
      </c>
      <c r="AE81" s="97"/>
      <c r="AF81" s="102">
        <f t="shared" si="98"/>
        <v>1.8785093132160598E-2</v>
      </c>
    </row>
    <row r="82" spans="2:32" ht="15.6" customHeight="1" x14ac:dyDescent="0.35">
      <c r="B82" s="18" t="s">
        <v>50</v>
      </c>
      <c r="C82" s="158" t="s">
        <v>74</v>
      </c>
      <c r="D82" s="20"/>
      <c r="E82" s="20"/>
      <c r="F82" s="21"/>
      <c r="G82" s="93"/>
      <c r="H82" s="44"/>
      <c r="I82" s="45"/>
      <c r="J82" s="19" t="s">
        <v>9</v>
      </c>
      <c r="K82" s="33"/>
      <c r="L82" s="20"/>
      <c r="M82" s="42"/>
      <c r="N82" s="74"/>
      <c r="O82" s="34"/>
      <c r="P82" s="34"/>
      <c r="Q82" s="30"/>
      <c r="R82" s="138">
        <f t="shared" ref="R82:R86" si="103">AVERAGE(R18,R41,R64)</f>
        <v>0</v>
      </c>
      <c r="S82" s="97"/>
      <c r="T82" s="97">
        <f t="shared" ref="T82:T86" si="104">AVERAGE(T18,T41,T64)</f>
        <v>-4.4061967214925973E-2</v>
      </c>
      <c r="U82" s="102">
        <f t="shared" si="97"/>
        <v>-1.379093402242234E-2</v>
      </c>
      <c r="V82" s="33"/>
      <c r="W82" s="20"/>
      <c r="X82" s="42"/>
      <c r="Y82" s="75"/>
      <c r="Z82" s="25"/>
      <c r="AA82" s="25"/>
      <c r="AB82" s="30"/>
      <c r="AC82" s="138">
        <f t="shared" ref="AC82:AC86" si="105">AVERAGE(AC18,AC41,AC64)</f>
        <v>0</v>
      </c>
      <c r="AD82" s="97"/>
      <c r="AE82" s="97">
        <f t="shared" ref="AE82:AE86" si="106">AVERAGE(AE18,AE41,AE64)</f>
        <v>1.1822441003505494E-2</v>
      </c>
      <c r="AF82" s="102">
        <f t="shared" si="98"/>
        <v>3.79304693783884E-3</v>
      </c>
    </row>
    <row r="83" spans="2:32" ht="15.6" customHeight="1" x14ac:dyDescent="0.35">
      <c r="B83" s="18" t="s">
        <v>52</v>
      </c>
      <c r="C83" s="158" t="s">
        <v>75</v>
      </c>
      <c r="D83" s="20"/>
      <c r="E83" s="65"/>
      <c r="F83" s="21"/>
      <c r="G83" s="93"/>
      <c r="H83" s="44"/>
      <c r="I83" s="45"/>
      <c r="J83" s="19" t="s">
        <v>2</v>
      </c>
      <c r="K83" s="33"/>
      <c r="L83" s="20"/>
      <c r="M83" s="42"/>
      <c r="N83" s="74"/>
      <c r="O83" s="34"/>
      <c r="P83" s="34"/>
      <c r="Q83" s="30"/>
      <c r="R83" s="138">
        <f t="shared" si="103"/>
        <v>0</v>
      </c>
      <c r="S83" s="97"/>
      <c r="T83" s="97">
        <f t="shared" si="104"/>
        <v>-8.4626469343208208E-2</v>
      </c>
      <c r="U83" s="102">
        <f t="shared" si="97"/>
        <v>-2.6285988130418124E-2</v>
      </c>
      <c r="V83" s="33"/>
      <c r="W83" s="20"/>
      <c r="X83" s="42"/>
      <c r="Y83" s="75"/>
      <c r="Z83" s="25"/>
      <c r="AA83" s="25"/>
      <c r="AB83" s="30"/>
      <c r="AC83" s="138">
        <f t="shared" si="105"/>
        <v>0</v>
      </c>
      <c r="AD83" s="97"/>
      <c r="AE83" s="97">
        <f t="shared" si="106"/>
        <v>1.9051265211178416E-2</v>
      </c>
      <c r="AF83" s="102">
        <f t="shared" si="98"/>
        <v>5.842120382106848E-3</v>
      </c>
    </row>
    <row r="84" spans="2:32" ht="15.6" customHeight="1" x14ac:dyDescent="0.35">
      <c r="B84" s="18" t="s">
        <v>53</v>
      </c>
      <c r="C84" s="158" t="s">
        <v>76</v>
      </c>
      <c r="D84" s="20"/>
      <c r="E84" s="20"/>
      <c r="F84" s="21"/>
      <c r="G84" s="93"/>
      <c r="H84" s="44"/>
      <c r="I84" s="45"/>
      <c r="J84" s="19" t="s">
        <v>8</v>
      </c>
      <c r="K84" s="33"/>
      <c r="L84" s="20"/>
      <c r="M84" s="42"/>
      <c r="N84" s="74"/>
      <c r="O84" s="34"/>
      <c r="P84" s="34"/>
      <c r="Q84" s="30"/>
      <c r="R84" s="138">
        <f t="shared" si="103"/>
        <v>0</v>
      </c>
      <c r="S84" s="97"/>
      <c r="T84" s="97">
        <f t="shared" si="104"/>
        <v>-4.4585441465816146E-2</v>
      </c>
      <c r="U84" s="102">
        <f t="shared" si="97"/>
        <v>-1.3993341225945984E-2</v>
      </c>
      <c r="V84" s="33"/>
      <c r="W84" s="20"/>
      <c r="X84" s="42"/>
      <c r="Y84" s="74"/>
      <c r="Z84" s="34"/>
      <c r="AA84" s="34"/>
      <c r="AB84" s="30"/>
      <c r="AC84" s="138">
        <f t="shared" si="105"/>
        <v>0</v>
      </c>
      <c r="AD84" s="97"/>
      <c r="AE84" s="97">
        <f t="shared" si="106"/>
        <v>0</v>
      </c>
      <c r="AF84" s="102">
        <f t="shared" si="98"/>
        <v>0</v>
      </c>
    </row>
    <row r="85" spans="2:32" ht="15.6" customHeight="1" x14ac:dyDescent="0.3">
      <c r="B85" s="18" t="s">
        <v>55</v>
      </c>
      <c r="C85" s="158" t="s">
        <v>38</v>
      </c>
      <c r="D85" s="9"/>
      <c r="E85" s="9"/>
      <c r="F85" s="22"/>
      <c r="G85" s="93"/>
      <c r="H85" s="44"/>
      <c r="I85" s="45"/>
      <c r="J85" s="19" t="s">
        <v>9</v>
      </c>
      <c r="K85" s="33"/>
      <c r="L85" s="20"/>
      <c r="M85" s="42"/>
      <c r="N85" s="74"/>
      <c r="O85" s="34"/>
      <c r="P85" s="34"/>
      <c r="Q85" s="30"/>
      <c r="R85" s="138">
        <f t="shared" si="103"/>
        <v>7.5862068965517088E-2</v>
      </c>
      <c r="S85" s="97"/>
      <c r="T85" s="97">
        <f t="shared" si="104"/>
        <v>0.24509257905229831</v>
      </c>
      <c r="U85" s="102">
        <f t="shared" si="97"/>
        <v>0.11634660072483856</v>
      </c>
      <c r="V85" s="33"/>
      <c r="W85" s="20"/>
      <c r="X85" s="42"/>
      <c r="Y85" s="75"/>
      <c r="Z85" s="25"/>
      <c r="AA85" s="25"/>
      <c r="AB85" s="30"/>
      <c r="AC85" s="138">
        <f t="shared" si="105"/>
        <v>0</v>
      </c>
      <c r="AD85" s="97"/>
      <c r="AE85" s="97">
        <f t="shared" si="106"/>
        <v>-4.4987323596711461E-2</v>
      </c>
      <c r="AF85" s="102">
        <f t="shared" si="98"/>
        <v>-1.38431889941716E-2</v>
      </c>
    </row>
    <row r="86" spans="2:32" ht="15.6" customHeight="1" thickBot="1" x14ac:dyDescent="0.35">
      <c r="B86" s="53" t="s">
        <v>56</v>
      </c>
      <c r="C86" s="160" t="s">
        <v>36</v>
      </c>
      <c r="D86" s="57"/>
      <c r="E86" s="57"/>
      <c r="F86" s="119"/>
      <c r="G86" s="94"/>
      <c r="H86" s="55"/>
      <c r="I86" s="105"/>
      <c r="J86" s="91" t="s">
        <v>9</v>
      </c>
      <c r="K86" s="56"/>
      <c r="L86" s="57"/>
      <c r="M86" s="72"/>
      <c r="N86" s="76"/>
      <c r="O86" s="58"/>
      <c r="P86" s="58"/>
      <c r="Q86" s="61"/>
      <c r="R86" s="147">
        <f t="shared" si="103"/>
        <v>0</v>
      </c>
      <c r="S86" s="152">
        <f>AVERAGE(S22,S45,S68)</f>
        <v>1.3899221895428551</v>
      </c>
      <c r="T86" s="152">
        <f t="shared" si="104"/>
        <v>-0.31660310461859892</v>
      </c>
      <c r="U86" s="153">
        <f t="shared" si="97"/>
        <v>0.18045315141895801</v>
      </c>
      <c r="V86" s="56"/>
      <c r="W86" s="57"/>
      <c r="X86" s="72"/>
      <c r="Y86" s="77"/>
      <c r="Z86" s="60"/>
      <c r="AA86" s="60"/>
      <c r="AB86" s="61"/>
      <c r="AC86" s="147">
        <f t="shared" si="105"/>
        <v>0</v>
      </c>
      <c r="AD86" s="152">
        <f>AVERAGE(AD22,AD45,AD68)</f>
        <v>-0.1661328890901666</v>
      </c>
      <c r="AE86" s="152">
        <f t="shared" si="106"/>
        <v>6.1916611936329594E-2</v>
      </c>
      <c r="AF86" s="153">
        <f t="shared" si="98"/>
        <v>-3.0519553677387068E-2</v>
      </c>
    </row>
    <row r="87" spans="2:32" ht="15.6" customHeight="1" x14ac:dyDescent="0.3">
      <c r="R87" s="46"/>
      <c r="S87" s="46"/>
      <c r="T87" s="46"/>
      <c r="U87" s="46"/>
      <c r="AC87" s="46"/>
      <c r="AD87" s="46"/>
      <c r="AE87" s="46"/>
      <c r="AF87" s="46"/>
    </row>
    <row r="88" spans="2:32" hidden="1" x14ac:dyDescent="0.3"/>
    <row r="89" spans="2:32" hidden="1" x14ac:dyDescent="0.3"/>
    <row r="90" spans="2:32" hidden="1" x14ac:dyDescent="0.3"/>
    <row r="91" spans="2:32" hidden="1" x14ac:dyDescent="0.3"/>
    <row r="92" spans="2:32" hidden="1" x14ac:dyDescent="0.3"/>
    <row r="93" spans="2:32" hidden="1" x14ac:dyDescent="0.3"/>
    <row r="94" spans="2:32" hidden="1" x14ac:dyDescent="0.3"/>
    <row r="95" spans="2:32" hidden="1" x14ac:dyDescent="0.3"/>
    <row r="96" spans="2:32" hidden="1" x14ac:dyDescent="0.3"/>
    <row r="97" hidden="1" x14ac:dyDescent="0.3"/>
    <row r="98" hidden="1" x14ac:dyDescent="0.3"/>
    <row r="99" hidden="1" x14ac:dyDescent="0.3"/>
    <row r="100" hidden="1" x14ac:dyDescent="0.3"/>
    <row r="101" hidden="1" x14ac:dyDescent="0.3"/>
    <row r="102" hidden="1" x14ac:dyDescent="0.3"/>
    <row r="103" hidden="1" x14ac:dyDescent="0.3"/>
    <row r="104" hidden="1" x14ac:dyDescent="0.3"/>
    <row r="105" hidden="1" x14ac:dyDescent="0.3"/>
    <row r="106" hidden="1" x14ac:dyDescent="0.3"/>
    <row r="107" hidden="1" x14ac:dyDescent="0.3"/>
    <row r="108" hidden="1" x14ac:dyDescent="0.3"/>
    <row r="109" hidden="1" x14ac:dyDescent="0.3"/>
    <row r="110" hidden="1" x14ac:dyDescent="0.3"/>
    <row r="111" hidden="1" x14ac:dyDescent="0.3"/>
    <row r="112" hidden="1" x14ac:dyDescent="0.3"/>
    <row r="113" hidden="1" x14ac:dyDescent="0.3"/>
    <row r="114" hidden="1" x14ac:dyDescent="0.3"/>
    <row r="115" hidden="1" x14ac:dyDescent="0.3"/>
    <row r="116" hidden="1" x14ac:dyDescent="0.3"/>
    <row r="117" hidden="1" x14ac:dyDescent="0.3"/>
    <row r="118" hidden="1" x14ac:dyDescent="0.3"/>
    <row r="119" hidden="1" x14ac:dyDescent="0.3"/>
    <row r="120" hidden="1" x14ac:dyDescent="0.3"/>
    <row r="121" hidden="1" x14ac:dyDescent="0.3"/>
    <row r="122" hidden="1" x14ac:dyDescent="0.3"/>
    <row r="123" hidden="1" x14ac:dyDescent="0.3"/>
    <row r="124" hidden="1" x14ac:dyDescent="0.3"/>
    <row r="125" hidden="1" x14ac:dyDescent="0.3"/>
    <row r="126" hidden="1" x14ac:dyDescent="0.3"/>
    <row r="127" hidden="1" x14ac:dyDescent="0.3"/>
    <row r="128" hidden="1" x14ac:dyDescent="0.3"/>
    <row r="129" hidden="1" x14ac:dyDescent="0.3"/>
    <row r="130" hidden="1" x14ac:dyDescent="0.3"/>
    <row r="131" hidden="1" x14ac:dyDescent="0.3"/>
    <row r="132" hidden="1" x14ac:dyDescent="0.3"/>
    <row r="133" hidden="1" x14ac:dyDescent="0.3"/>
    <row r="134" hidden="1" x14ac:dyDescent="0.3"/>
    <row r="135" hidden="1" x14ac:dyDescent="0.3"/>
    <row r="136" hidden="1" x14ac:dyDescent="0.3"/>
    <row r="137" hidden="1" x14ac:dyDescent="0.3"/>
    <row r="138" hidden="1" x14ac:dyDescent="0.3"/>
    <row r="139" hidden="1" x14ac:dyDescent="0.3"/>
    <row r="140" hidden="1" x14ac:dyDescent="0.3"/>
    <row r="141" hidden="1" x14ac:dyDescent="0.3"/>
    <row r="142" hidden="1" x14ac:dyDescent="0.3"/>
    <row r="143" hidden="1" x14ac:dyDescent="0.3"/>
    <row r="144" hidden="1" x14ac:dyDescent="0.3"/>
    <row r="145" hidden="1" x14ac:dyDescent="0.3"/>
    <row r="146" hidden="1" x14ac:dyDescent="0.3"/>
    <row r="147" hidden="1" x14ac:dyDescent="0.3"/>
    <row r="148" hidden="1" x14ac:dyDescent="0.3"/>
    <row r="149" hidden="1" x14ac:dyDescent="0.3"/>
    <row r="150" hidden="1" x14ac:dyDescent="0.3"/>
    <row r="151" hidden="1" x14ac:dyDescent="0.3"/>
    <row r="152" hidden="1" x14ac:dyDescent="0.3"/>
    <row r="153" hidden="1" x14ac:dyDescent="0.3"/>
    <row r="154" hidden="1" x14ac:dyDescent="0.3"/>
    <row r="155" hidden="1" x14ac:dyDescent="0.3"/>
    <row r="156" hidden="1" x14ac:dyDescent="0.3"/>
  </sheetData>
  <sheetProtection sheet="1" objects="1" scenarios="1"/>
  <mergeCells count="32">
    <mergeCell ref="B72:F72"/>
    <mergeCell ref="G72:J72"/>
    <mergeCell ref="K72:M72"/>
    <mergeCell ref="N72:Q72"/>
    <mergeCell ref="R72:U72"/>
    <mergeCell ref="V54:X54"/>
    <mergeCell ref="Y54:AB54"/>
    <mergeCell ref="AC54:AF54"/>
    <mergeCell ref="Y72:AB72"/>
    <mergeCell ref="AC72:AF72"/>
    <mergeCell ref="V72:X72"/>
    <mergeCell ref="B54:F54"/>
    <mergeCell ref="G54:J54"/>
    <mergeCell ref="K54:M54"/>
    <mergeCell ref="N54:Q54"/>
    <mergeCell ref="R54:U54"/>
    <mergeCell ref="Y8:AB8"/>
    <mergeCell ref="AC8:AF8"/>
    <mergeCell ref="B31:F31"/>
    <mergeCell ref="G31:J31"/>
    <mergeCell ref="K31:M31"/>
    <mergeCell ref="N31:Q31"/>
    <mergeCell ref="R31:U31"/>
    <mergeCell ref="V31:X31"/>
    <mergeCell ref="B8:F8"/>
    <mergeCell ref="G8:J8"/>
    <mergeCell ref="K8:M8"/>
    <mergeCell ref="N8:Q8"/>
    <mergeCell ref="R8:U8"/>
    <mergeCell ref="V8:X8"/>
    <mergeCell ref="Y31:AB31"/>
    <mergeCell ref="AC31:AF31"/>
  </mergeCells>
  <conditionalFormatting sqref="R10:U10">
    <cfRule type="colorScale" priority="71">
      <colorScale>
        <cfvo type="min"/>
        <cfvo type="max"/>
        <color rgb="FFFCFCFF"/>
        <color rgb="FFF8696B"/>
      </colorScale>
    </cfRule>
  </conditionalFormatting>
  <conditionalFormatting sqref="R10:U10">
    <cfRule type="colorScale" priority="70">
      <colorScale>
        <cfvo type="min"/>
        <cfvo type="max"/>
        <color rgb="FFFCFCFF"/>
        <color rgb="FFF8696B"/>
      </colorScale>
    </cfRule>
  </conditionalFormatting>
  <conditionalFormatting sqref="R11:U22">
    <cfRule type="colorScale" priority="492">
      <colorScale>
        <cfvo type="min"/>
        <cfvo type="max"/>
        <color rgb="FFFCFCFF"/>
        <color rgb="FFF8696B"/>
      </colorScale>
    </cfRule>
  </conditionalFormatting>
  <conditionalFormatting sqref="R11:U22">
    <cfRule type="colorScale" priority="496">
      <colorScale>
        <cfvo type="min"/>
        <cfvo type="max"/>
        <color rgb="FFFCFCFF"/>
        <color rgb="FFF8696B"/>
      </colorScale>
    </cfRule>
  </conditionalFormatting>
  <conditionalFormatting sqref="AH74:AH86">
    <cfRule type="colorScale" priority="524">
      <colorScale>
        <cfvo type="min"/>
        <cfvo type="max"/>
        <color rgb="FFFCFCFF"/>
        <color rgb="FFF8696B"/>
      </colorScale>
    </cfRule>
  </conditionalFormatting>
  <conditionalFormatting sqref="AH74:AH86">
    <cfRule type="colorScale" priority="525">
      <colorScale>
        <cfvo type="min"/>
        <cfvo type="max"/>
        <color rgb="FFF8696B"/>
        <color rgb="FFFCFCFF"/>
      </colorScale>
    </cfRule>
  </conditionalFormatting>
  <conditionalFormatting sqref="R10:U22">
    <cfRule type="colorScale" priority="37">
      <colorScale>
        <cfvo type="min"/>
        <cfvo type="num" val="0"/>
        <cfvo type="max"/>
        <color theme="5" tint="0.39997558519241921"/>
        <color theme="0"/>
        <color theme="4" tint="0.39997558519241921"/>
      </colorScale>
    </cfRule>
  </conditionalFormatting>
  <conditionalFormatting sqref="R33:U33">
    <cfRule type="colorScale" priority="34">
      <colorScale>
        <cfvo type="min"/>
        <cfvo type="max"/>
        <color rgb="FFFCFCFF"/>
        <color rgb="FFF8696B"/>
      </colorScale>
    </cfRule>
  </conditionalFormatting>
  <conditionalFormatting sqref="R33:U33">
    <cfRule type="colorScale" priority="33">
      <colorScale>
        <cfvo type="min"/>
        <cfvo type="max"/>
        <color rgb="FFFCFCFF"/>
        <color rgb="FFF8696B"/>
      </colorScale>
    </cfRule>
  </conditionalFormatting>
  <conditionalFormatting sqref="R34:U45">
    <cfRule type="colorScale" priority="35">
      <colorScale>
        <cfvo type="min"/>
        <cfvo type="max"/>
        <color rgb="FFFCFCFF"/>
        <color rgb="FFF8696B"/>
      </colorScale>
    </cfRule>
  </conditionalFormatting>
  <conditionalFormatting sqref="R34:U45">
    <cfRule type="colorScale" priority="36">
      <colorScale>
        <cfvo type="min"/>
        <cfvo type="max"/>
        <color rgb="FFFCFCFF"/>
        <color rgb="FFF8696B"/>
      </colorScale>
    </cfRule>
  </conditionalFormatting>
  <conditionalFormatting sqref="R33:U45">
    <cfRule type="colorScale" priority="32">
      <colorScale>
        <cfvo type="min"/>
        <cfvo type="num" val="0"/>
        <cfvo type="max"/>
        <color theme="5" tint="0.39997558519241921"/>
        <color theme="0"/>
        <color theme="4" tint="0.39997558519241921"/>
      </colorScale>
    </cfRule>
  </conditionalFormatting>
  <conditionalFormatting sqref="R56:U56">
    <cfRule type="colorScale" priority="29">
      <colorScale>
        <cfvo type="min"/>
        <cfvo type="max"/>
        <color rgb="FFFCFCFF"/>
        <color rgb="FFF8696B"/>
      </colorScale>
    </cfRule>
  </conditionalFormatting>
  <conditionalFormatting sqref="R56:U56">
    <cfRule type="colorScale" priority="28">
      <colorScale>
        <cfvo type="min"/>
        <cfvo type="max"/>
        <color rgb="FFFCFCFF"/>
        <color rgb="FFF8696B"/>
      </colorScale>
    </cfRule>
  </conditionalFormatting>
  <conditionalFormatting sqref="R57:U68">
    <cfRule type="colorScale" priority="30">
      <colorScale>
        <cfvo type="min"/>
        <cfvo type="max"/>
        <color rgb="FFFCFCFF"/>
        <color rgb="FFF8696B"/>
      </colorScale>
    </cfRule>
  </conditionalFormatting>
  <conditionalFormatting sqref="R57:U68">
    <cfRule type="colorScale" priority="31">
      <colorScale>
        <cfvo type="min"/>
        <cfvo type="max"/>
        <color rgb="FFFCFCFF"/>
        <color rgb="FFF8696B"/>
      </colorScale>
    </cfRule>
  </conditionalFormatting>
  <conditionalFormatting sqref="R56:U68">
    <cfRule type="colorScale" priority="27">
      <colorScale>
        <cfvo type="min"/>
        <cfvo type="num" val="0"/>
        <cfvo type="max"/>
        <color theme="5" tint="0.39997558519241921"/>
        <color theme="0"/>
        <color theme="4" tint="0.39997558519241921"/>
      </colorScale>
    </cfRule>
  </conditionalFormatting>
  <conditionalFormatting sqref="R74:U74">
    <cfRule type="colorScale" priority="24">
      <colorScale>
        <cfvo type="min"/>
        <cfvo type="max"/>
        <color rgb="FFFCFCFF"/>
        <color rgb="FFF8696B"/>
      </colorScale>
    </cfRule>
  </conditionalFormatting>
  <conditionalFormatting sqref="R74:U74">
    <cfRule type="colorScale" priority="23">
      <colorScale>
        <cfvo type="min"/>
        <cfvo type="max"/>
        <color rgb="FFFCFCFF"/>
        <color rgb="FFF8696B"/>
      </colorScale>
    </cfRule>
  </conditionalFormatting>
  <conditionalFormatting sqref="R75:U86">
    <cfRule type="colorScale" priority="25">
      <colorScale>
        <cfvo type="min"/>
        <cfvo type="max"/>
        <color rgb="FFFCFCFF"/>
        <color rgb="FFF8696B"/>
      </colorScale>
    </cfRule>
  </conditionalFormatting>
  <conditionalFormatting sqref="R75:U86">
    <cfRule type="colorScale" priority="26">
      <colorScale>
        <cfvo type="min"/>
        <cfvo type="max"/>
        <color rgb="FFFCFCFF"/>
        <color rgb="FFF8696B"/>
      </colorScale>
    </cfRule>
  </conditionalFormatting>
  <conditionalFormatting sqref="R74:U86">
    <cfRule type="colorScale" priority="22">
      <colorScale>
        <cfvo type="min"/>
        <cfvo type="num" val="0"/>
        <cfvo type="max"/>
        <color theme="5" tint="0.39997558519241921"/>
        <color theme="0"/>
        <color theme="4" tint="0.39997558519241921"/>
      </colorScale>
    </cfRule>
  </conditionalFormatting>
  <conditionalFormatting sqref="AC74:AF74">
    <cfRule type="colorScale" priority="19">
      <colorScale>
        <cfvo type="min"/>
        <cfvo type="max"/>
        <color rgb="FFFCFCFF"/>
        <color rgb="FFF8696B"/>
      </colorScale>
    </cfRule>
  </conditionalFormatting>
  <conditionalFormatting sqref="AC74:AF74">
    <cfRule type="colorScale" priority="18">
      <colorScale>
        <cfvo type="min"/>
        <cfvo type="max"/>
        <color rgb="FFFCFCFF"/>
        <color rgb="FFF8696B"/>
      </colorScale>
    </cfRule>
  </conditionalFormatting>
  <conditionalFormatting sqref="AC75:AF86">
    <cfRule type="colorScale" priority="20">
      <colorScale>
        <cfvo type="min"/>
        <cfvo type="max"/>
        <color rgb="FFFCFCFF"/>
        <color rgb="FFF8696B"/>
      </colorScale>
    </cfRule>
  </conditionalFormatting>
  <conditionalFormatting sqref="AC75:AF86">
    <cfRule type="colorScale" priority="21">
      <colorScale>
        <cfvo type="min"/>
        <cfvo type="max"/>
        <color rgb="FFFCFCFF"/>
        <color rgb="FFF8696B"/>
      </colorScale>
    </cfRule>
  </conditionalFormatting>
  <conditionalFormatting sqref="AC74:AF86">
    <cfRule type="colorScale" priority="17">
      <colorScale>
        <cfvo type="min"/>
        <cfvo type="num" val="0"/>
        <cfvo type="max"/>
        <color theme="5" tint="0.39997558519241921"/>
        <color theme="0"/>
        <color theme="4" tint="0.39997558519241921"/>
      </colorScale>
    </cfRule>
  </conditionalFormatting>
  <conditionalFormatting sqref="AC56:AF56">
    <cfRule type="colorScale" priority="14">
      <colorScale>
        <cfvo type="min"/>
        <cfvo type="max"/>
        <color rgb="FFFCFCFF"/>
        <color rgb="FFF8696B"/>
      </colorScale>
    </cfRule>
  </conditionalFormatting>
  <conditionalFormatting sqref="AC56:AF56">
    <cfRule type="colorScale" priority="13">
      <colorScale>
        <cfvo type="min"/>
        <cfvo type="max"/>
        <color rgb="FFFCFCFF"/>
        <color rgb="FFF8696B"/>
      </colorScale>
    </cfRule>
  </conditionalFormatting>
  <conditionalFormatting sqref="AC57:AF68">
    <cfRule type="colorScale" priority="15">
      <colorScale>
        <cfvo type="min"/>
        <cfvo type="max"/>
        <color rgb="FFFCFCFF"/>
        <color rgb="FFF8696B"/>
      </colorScale>
    </cfRule>
  </conditionalFormatting>
  <conditionalFormatting sqref="AC57:AF68">
    <cfRule type="colorScale" priority="16">
      <colorScale>
        <cfvo type="min"/>
        <cfvo type="max"/>
        <color rgb="FFFCFCFF"/>
        <color rgb="FFF8696B"/>
      </colorScale>
    </cfRule>
  </conditionalFormatting>
  <conditionalFormatting sqref="AC56:AF68">
    <cfRule type="colorScale" priority="12">
      <colorScale>
        <cfvo type="min"/>
        <cfvo type="num" val="0"/>
        <cfvo type="max"/>
        <color theme="5" tint="0.39997558519241921"/>
        <color theme="0"/>
        <color theme="4" tint="0.39997558519241921"/>
      </colorScale>
    </cfRule>
  </conditionalFormatting>
  <conditionalFormatting sqref="AC33:AF33">
    <cfRule type="colorScale" priority="9">
      <colorScale>
        <cfvo type="min"/>
        <cfvo type="max"/>
        <color rgb="FFFCFCFF"/>
        <color rgb="FFF8696B"/>
      </colorScale>
    </cfRule>
  </conditionalFormatting>
  <conditionalFormatting sqref="AC33:AF33">
    <cfRule type="colorScale" priority="8">
      <colorScale>
        <cfvo type="min"/>
        <cfvo type="max"/>
        <color rgb="FFFCFCFF"/>
        <color rgb="FFF8696B"/>
      </colorScale>
    </cfRule>
  </conditionalFormatting>
  <conditionalFormatting sqref="AC34:AF45">
    <cfRule type="colorScale" priority="10">
      <colorScale>
        <cfvo type="min"/>
        <cfvo type="max"/>
        <color rgb="FFFCFCFF"/>
        <color rgb="FFF8696B"/>
      </colorScale>
    </cfRule>
  </conditionalFormatting>
  <conditionalFormatting sqref="AC34:AF45">
    <cfRule type="colorScale" priority="11">
      <colorScale>
        <cfvo type="min"/>
        <cfvo type="max"/>
        <color rgb="FFFCFCFF"/>
        <color rgb="FFF8696B"/>
      </colorScale>
    </cfRule>
  </conditionalFormatting>
  <conditionalFormatting sqref="AC33:AF45">
    <cfRule type="colorScale" priority="1">
      <colorScale>
        <cfvo type="min"/>
        <cfvo type="max"/>
        <color theme="0"/>
        <color theme="4" tint="0.39997558519241921"/>
      </colorScale>
    </cfRule>
    <cfRule type="colorScale" priority="7">
      <colorScale>
        <cfvo type="min"/>
        <cfvo type="num" val="0"/>
        <cfvo type="max"/>
        <color theme="5" tint="0.39997558519241921"/>
        <color theme="0"/>
        <color theme="4" tint="0.39997558519241921"/>
      </colorScale>
    </cfRule>
  </conditionalFormatting>
  <conditionalFormatting sqref="AC10:AF10">
    <cfRule type="colorScale" priority="4">
      <colorScale>
        <cfvo type="min"/>
        <cfvo type="max"/>
        <color rgb="FFFCFCFF"/>
        <color rgb="FFF8696B"/>
      </colorScale>
    </cfRule>
  </conditionalFormatting>
  <conditionalFormatting sqref="AC10:AF10">
    <cfRule type="colorScale" priority="3">
      <colorScale>
        <cfvo type="min"/>
        <cfvo type="max"/>
        <color rgb="FFFCFCFF"/>
        <color rgb="FFF8696B"/>
      </colorScale>
    </cfRule>
  </conditionalFormatting>
  <conditionalFormatting sqref="AC11:AF22">
    <cfRule type="colorScale" priority="5">
      <colorScale>
        <cfvo type="min"/>
        <cfvo type="max"/>
        <color rgb="FFFCFCFF"/>
        <color rgb="FFF8696B"/>
      </colorScale>
    </cfRule>
  </conditionalFormatting>
  <conditionalFormatting sqref="AC11:AF22">
    <cfRule type="colorScale" priority="6">
      <colorScale>
        <cfvo type="min"/>
        <cfvo type="max"/>
        <color rgb="FFFCFCFF"/>
        <color rgb="FFF8696B"/>
      </colorScale>
    </cfRule>
  </conditionalFormatting>
  <conditionalFormatting sqref="AC10:AF22">
    <cfRule type="colorScale" priority="2">
      <colorScale>
        <cfvo type="min"/>
        <cfvo type="num" val="0"/>
        <cfvo type="max"/>
        <color theme="5" tint="0.39997558519241921"/>
        <color theme="0"/>
        <color theme="4" tint="0.39997558519241921"/>
      </colorScale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46181-13D9-48CE-94CF-4CBA7DE0A25A}">
  <sheetPr codeName="Tabelle7"/>
  <dimension ref="B2:G22"/>
  <sheetViews>
    <sheetView workbookViewId="0"/>
  </sheetViews>
  <sheetFormatPr baseColWidth="10" defaultRowHeight="14.4" x14ac:dyDescent="0.3"/>
  <sheetData>
    <row r="2" spans="2:7" x14ac:dyDescent="0.3">
      <c r="B2" s="188" t="s">
        <v>12</v>
      </c>
      <c r="C2" s="188"/>
      <c r="D2" s="188"/>
      <c r="E2" s="188"/>
    </row>
    <row r="3" spans="2:7" x14ac:dyDescent="0.3">
      <c r="B3" s="1">
        <v>0</v>
      </c>
      <c r="C3" s="1">
        <v>100</v>
      </c>
      <c r="D3" s="5" t="s">
        <v>13</v>
      </c>
      <c r="E3" s="1" t="s">
        <v>11</v>
      </c>
    </row>
    <row r="6" spans="2:7" x14ac:dyDescent="0.3">
      <c r="C6" s="6" t="s">
        <v>13</v>
      </c>
      <c r="D6">
        <v>1</v>
      </c>
      <c r="E6">
        <v>2</v>
      </c>
      <c r="F6">
        <v>3</v>
      </c>
      <c r="G6">
        <v>4</v>
      </c>
    </row>
    <row r="7" spans="2:7" x14ac:dyDescent="0.3">
      <c r="C7">
        <v>0</v>
      </c>
      <c r="D7" s="7">
        <f>(C7/$C$3)*10</f>
        <v>0</v>
      </c>
      <c r="E7" s="7">
        <f>(((C7/$C$3)*10)^2)/10</f>
        <v>0</v>
      </c>
      <c r="F7" s="7">
        <f>SQRT((C7/$C$3)*100)</f>
        <v>0</v>
      </c>
      <c r="G7" s="7">
        <f>ROUNDUP((C7/$C$3)*10,0)</f>
        <v>0</v>
      </c>
    </row>
    <row r="8" spans="2:7" x14ac:dyDescent="0.3">
      <c r="C8">
        <v>5</v>
      </c>
      <c r="D8" s="7">
        <f t="shared" ref="D8:D22" si="0">(C8/$C$3)*10</f>
        <v>0.5</v>
      </c>
      <c r="E8" s="7">
        <f t="shared" ref="E8:E22" si="1">(((C8/$C$3)*10)^2)/10</f>
        <v>2.5000000000000001E-2</v>
      </c>
      <c r="F8" s="7">
        <f t="shared" ref="F8:F22" si="2">SQRT((C8/$C$3)*100)</f>
        <v>2.2360679774997898</v>
      </c>
      <c r="G8" s="7">
        <f t="shared" ref="G8:G22" si="3">ROUNDUP((C8/$C$3)*10,0)</f>
        <v>1</v>
      </c>
    </row>
    <row r="9" spans="2:7" x14ac:dyDescent="0.3">
      <c r="C9">
        <v>10</v>
      </c>
      <c r="D9" s="7">
        <f t="shared" si="0"/>
        <v>1</v>
      </c>
      <c r="E9" s="7">
        <f t="shared" si="1"/>
        <v>0.1</v>
      </c>
      <c r="F9" s="7">
        <f t="shared" si="2"/>
        <v>3.1622776601683795</v>
      </c>
      <c r="G9" s="7">
        <f t="shared" si="3"/>
        <v>1</v>
      </c>
    </row>
    <row r="10" spans="2:7" x14ac:dyDescent="0.3">
      <c r="C10">
        <v>15</v>
      </c>
      <c r="D10" s="7">
        <f t="shared" si="0"/>
        <v>1.5</v>
      </c>
      <c r="E10" s="7">
        <f t="shared" si="1"/>
        <v>0.22500000000000001</v>
      </c>
      <c r="F10" s="7">
        <f t="shared" si="2"/>
        <v>3.872983346207417</v>
      </c>
      <c r="G10" s="7">
        <f t="shared" si="3"/>
        <v>2</v>
      </c>
    </row>
    <row r="11" spans="2:7" x14ac:dyDescent="0.3">
      <c r="C11">
        <v>20</v>
      </c>
      <c r="D11" s="7">
        <f t="shared" si="0"/>
        <v>2</v>
      </c>
      <c r="E11" s="7">
        <f t="shared" si="1"/>
        <v>0.4</v>
      </c>
      <c r="F11" s="7">
        <f t="shared" si="2"/>
        <v>4.4721359549995796</v>
      </c>
      <c r="G11" s="7">
        <f t="shared" si="3"/>
        <v>2</v>
      </c>
    </row>
    <row r="12" spans="2:7" x14ac:dyDescent="0.3">
      <c r="C12">
        <v>25</v>
      </c>
      <c r="D12" s="7">
        <f t="shared" si="0"/>
        <v>2.5</v>
      </c>
      <c r="E12" s="7">
        <f t="shared" si="1"/>
        <v>0.625</v>
      </c>
      <c r="F12" s="7">
        <f t="shared" si="2"/>
        <v>5</v>
      </c>
      <c r="G12" s="7">
        <f t="shared" si="3"/>
        <v>3</v>
      </c>
    </row>
    <row r="13" spans="2:7" x14ac:dyDescent="0.3">
      <c r="C13">
        <v>30</v>
      </c>
      <c r="D13" s="7">
        <f t="shared" si="0"/>
        <v>3</v>
      </c>
      <c r="E13" s="7">
        <f t="shared" si="1"/>
        <v>0.9</v>
      </c>
      <c r="F13" s="7">
        <f t="shared" si="2"/>
        <v>5.4772255750516612</v>
      </c>
      <c r="G13" s="7">
        <f t="shared" si="3"/>
        <v>3</v>
      </c>
    </row>
    <row r="14" spans="2:7" x14ac:dyDescent="0.3">
      <c r="C14">
        <v>35</v>
      </c>
      <c r="D14" s="7">
        <f t="shared" si="0"/>
        <v>3.5</v>
      </c>
      <c r="E14" s="7">
        <f t="shared" si="1"/>
        <v>1.2250000000000001</v>
      </c>
      <c r="F14" s="7">
        <f t="shared" si="2"/>
        <v>5.9160797830996161</v>
      </c>
      <c r="G14" s="7">
        <f t="shared" si="3"/>
        <v>4</v>
      </c>
    </row>
    <row r="15" spans="2:7" x14ac:dyDescent="0.3">
      <c r="C15">
        <v>40</v>
      </c>
      <c r="D15" s="7">
        <f t="shared" si="0"/>
        <v>4</v>
      </c>
      <c r="E15" s="7">
        <f t="shared" si="1"/>
        <v>1.6</v>
      </c>
      <c r="F15" s="7">
        <f t="shared" si="2"/>
        <v>6.324555320336759</v>
      </c>
      <c r="G15" s="7">
        <f t="shared" si="3"/>
        <v>4</v>
      </c>
    </row>
    <row r="16" spans="2:7" x14ac:dyDescent="0.3">
      <c r="C16">
        <v>45</v>
      </c>
      <c r="D16" s="7">
        <f t="shared" si="0"/>
        <v>4.5</v>
      </c>
      <c r="E16" s="7">
        <f t="shared" si="1"/>
        <v>2.0249999999999999</v>
      </c>
      <c r="F16" s="7">
        <f t="shared" si="2"/>
        <v>6.7082039324993694</v>
      </c>
      <c r="G16" s="7">
        <f t="shared" si="3"/>
        <v>5</v>
      </c>
    </row>
    <row r="17" spans="3:7" x14ac:dyDescent="0.3">
      <c r="C17">
        <v>50</v>
      </c>
      <c r="D17" s="7">
        <f t="shared" si="0"/>
        <v>5</v>
      </c>
      <c r="E17" s="7">
        <f t="shared" si="1"/>
        <v>2.5</v>
      </c>
      <c r="F17" s="7">
        <f t="shared" si="2"/>
        <v>7.0710678118654755</v>
      </c>
      <c r="G17" s="7">
        <f t="shared" si="3"/>
        <v>5</v>
      </c>
    </row>
    <row r="18" spans="3:7" x14ac:dyDescent="0.3">
      <c r="C18">
        <v>60</v>
      </c>
      <c r="D18" s="7">
        <f t="shared" si="0"/>
        <v>6</v>
      </c>
      <c r="E18" s="7">
        <f t="shared" si="1"/>
        <v>3.6</v>
      </c>
      <c r="F18" s="7">
        <f t="shared" si="2"/>
        <v>7.745966692414834</v>
      </c>
      <c r="G18" s="7">
        <f t="shared" si="3"/>
        <v>6</v>
      </c>
    </row>
    <row r="19" spans="3:7" x14ac:dyDescent="0.3">
      <c r="C19">
        <v>70</v>
      </c>
      <c r="D19" s="7">
        <f t="shared" si="0"/>
        <v>7</v>
      </c>
      <c r="E19" s="7">
        <f t="shared" si="1"/>
        <v>4.9000000000000004</v>
      </c>
      <c r="F19" s="7">
        <f t="shared" si="2"/>
        <v>8.3666002653407556</v>
      </c>
      <c r="G19" s="7">
        <f t="shared" si="3"/>
        <v>7</v>
      </c>
    </row>
    <row r="20" spans="3:7" x14ac:dyDescent="0.3">
      <c r="C20">
        <v>80</v>
      </c>
      <c r="D20" s="7">
        <f t="shared" si="0"/>
        <v>8</v>
      </c>
      <c r="E20" s="7">
        <f t="shared" si="1"/>
        <v>6.4</v>
      </c>
      <c r="F20" s="7">
        <f t="shared" si="2"/>
        <v>8.9442719099991592</v>
      </c>
      <c r="G20" s="7">
        <f t="shared" si="3"/>
        <v>8</v>
      </c>
    </row>
    <row r="21" spans="3:7" x14ac:dyDescent="0.3">
      <c r="C21">
        <v>90</v>
      </c>
      <c r="D21" s="7">
        <f t="shared" si="0"/>
        <v>9</v>
      </c>
      <c r="E21" s="7">
        <f t="shared" si="1"/>
        <v>8.1</v>
      </c>
      <c r="F21" s="7">
        <f t="shared" si="2"/>
        <v>9.4868329805051381</v>
      </c>
      <c r="G21" s="7">
        <f t="shared" si="3"/>
        <v>9</v>
      </c>
    </row>
    <row r="22" spans="3:7" x14ac:dyDescent="0.3">
      <c r="C22">
        <v>100</v>
      </c>
      <c r="D22" s="7">
        <f t="shared" si="0"/>
        <v>10</v>
      </c>
      <c r="E22" s="7">
        <f t="shared" si="1"/>
        <v>10</v>
      </c>
      <c r="F22" s="7">
        <f t="shared" si="2"/>
        <v>10</v>
      </c>
      <c r="G22" s="7">
        <f t="shared" si="3"/>
        <v>10</v>
      </c>
    </row>
  </sheetData>
  <mergeCells count="1">
    <mergeCell ref="B2:E2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W n s 0 V A F p p P a o A A A A + Q A A A B I A H A B D b 2 5 m a W c v U G F j a 2 F n Z S 5 4 b W w g o h g A K K A U A A A A A A A A A A A A A A A A A A A A A A A A A A A A h Y / R C o I w G I V f R X b v N l d E y u + 8 q O 4 S g i C 6 H X P p S G e 4 2 X y 3 L n q k X i G h r O 6 6 P I f v g 3 M e t z t k Q 1 M H V 9 V Z 3 Z o U R Z i i Q B n Z F t q U K e r d K V y i j M N O y L M o V T D C x i a D 1 S m q n L s k h H j v s Z / h t i s J o z Q i x 3 y 7 l 5 V q R K i N d c J I h T 5 W 8 d 9 C H A 6 v M Z z h e I 4 X j M W Y j g i Q q Y d c m y / D x s m Y A v k p Y d X X r u 8 U L 1 S 4 3 g C Z I p D 3 D f 4 E U E s D B B Q A A g A I A F p 7 N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a e z R U K I p H u A 4 A A A A R A A A A E w A c A E Z v c m 1 1 b G F z L 1 N l Y 3 R p b 2 4 x L m 0 g o h g A K K A U A A A A A A A A A A A A A A A A A A A A A A A A A A A A K 0 5 N L s n M z 1 M I h t C G 1 g B Q S w E C L Q A U A A I A C A B a e z R U A W m k 9 q g A A A D 5 A A A A E g A A A A A A A A A A A A A A A A A A A A A A Q 2 9 u Z m l n L 1 B h Y 2 t h Z 2 U u e G 1 s U E s B A i 0 A F A A C A A g A W n s 0 V A / K 6 a u k A A A A 6 Q A A A B M A A A A A A A A A A A A A A A A A 9 A A A A F t D b 2 5 0 Z W 5 0 X 1 R 5 c G V z X S 5 4 b W x Q S w E C L Q A U A A I A C A B a e z R U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p U l 0 3 g F 7 4 U K j D S W Z v a G R z A A A A A A C A A A A A A A D Z g A A w A A A A B A A A A C U w G i 4 7 H b g D f T P b S N r W t 9 p A A A A A A S A A A C g A A A A E A A A A G A l d M E S Z 5 w s s k 9 g k z G z P V 9 Q A A A A u 5 + R G 8 E Q Y r L d y d 9 I 2 W K C z H R G K f W O l u 9 7 0 v C J g Q G L j P s l T 3 g G E s H K 8 A 3 5 V N t m 1 V O C t d G A e H r r C N R i L A O p Z U s 8 I c u P v U v X a M l L P b X h d + o F 4 L I U A A A A 3 z j 2 1 K g H a a R e 6 Y j 1 D j r t m x 0 0 V w 0 = < / D a t a M a s h u p > 
</file>

<file path=customXml/itemProps1.xml><?xml version="1.0" encoding="utf-8"?>
<ds:datastoreItem xmlns:ds="http://schemas.openxmlformats.org/officeDocument/2006/customXml" ds:itemID="{CD385826-1C0D-4DBC-AE60-B3D386BDAFC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Introduction</vt:lpstr>
      <vt:lpstr>Planning Layout</vt:lpstr>
      <vt:lpstr>Confirmed Layout</vt:lpstr>
      <vt:lpstr>Example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2025-01-23T14:47:04Z</dcterms:modified>
</cp:coreProperties>
</file>