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25F6B4BF-CBEB-468F-91AE-40C0ECA2218A}" xr6:coauthVersionLast="47" xr6:coauthVersionMax="47" xr10:uidLastSave="{00000000-0000-0000-0000-000000000000}"/>
  <bookViews>
    <workbookView xWindow="-28920" yWindow="2340" windowWidth="29040" windowHeight="16440" tabRatio="736" xr2:uid="{E2A0E7B4-C7E8-4C5C-9DC4-AAEF06A979D8}"/>
  </bookViews>
  <sheets>
    <sheet name="Titlepage" sheetId="1" r:id="rId1"/>
    <sheet name="Contents" sheetId="2" r:id="rId2"/>
    <sheet name="CBA_1" sheetId="18" r:id="rId3"/>
    <sheet name="CBA_2" sheetId="11" r:id="rId4"/>
    <sheet name="CBA_3" sheetId="14" r:id="rId5"/>
    <sheet name="CBA_4" sheetId="19" r:id="rId6"/>
    <sheet name="CBA_5" sheetId="17" r:id="rId7"/>
    <sheet name="CBA_6" sheetId="16" r:id="rId8"/>
    <sheet name="DATA_1" sheetId="13" r:id="rId9"/>
    <sheet name="DATA_2" sheetId="5" r:id="rId10"/>
    <sheet name="DATA_3" sheetId="12" r:id="rId11"/>
    <sheet name="DATA_4" sheetId="21" r:id="rId12"/>
  </sheets>
  <definedNames>
    <definedName name="_xlnm._FilterDatabase" localSheetId="7" hidden="1">CBA_6!$AK$1:$AR$25001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1" i="17" l="1"/>
  <c r="G72" i="17"/>
  <c r="G73" i="17"/>
  <c r="G74" i="17"/>
  <c r="G75" i="17"/>
  <c r="G76" i="17"/>
  <c r="G77" i="17"/>
  <c r="G78" i="17"/>
  <c r="G79" i="17"/>
  <c r="G80" i="17"/>
  <c r="G81" i="17"/>
  <c r="G82" i="17"/>
  <c r="G83" i="17"/>
  <c r="G84" i="17"/>
  <c r="G85" i="17"/>
  <c r="G86" i="17"/>
  <c r="G88" i="17"/>
  <c r="G89" i="17"/>
  <c r="G90" i="17"/>
  <c r="D111" i="18"/>
  <c r="D18" i="19"/>
  <c r="F122" i="5"/>
  <c r="F123" i="5"/>
  <c r="O123" i="5"/>
  <c r="F125" i="5"/>
  <c r="Q125" i="5"/>
  <c r="F126" i="5"/>
  <c r="J126" i="5"/>
  <c r="H176" i="5" s="1"/>
  <c r="O126" i="5"/>
  <c r="P126" i="5"/>
  <c r="F127" i="5"/>
  <c r="F128" i="5"/>
  <c r="F130" i="5"/>
  <c r="F133" i="5"/>
  <c r="F135" i="5"/>
  <c r="F136" i="5"/>
  <c r="F137" i="5"/>
  <c r="F138" i="5"/>
  <c r="J140" i="5"/>
  <c r="N140" i="5"/>
  <c r="P140" i="5"/>
  <c r="Q140" i="5"/>
  <c r="P142" i="5"/>
  <c r="Q142" i="5"/>
  <c r="F144" i="5"/>
  <c r="O144" i="5"/>
  <c r="F149" i="5"/>
  <c r="F150" i="5"/>
  <c r="Q150" i="5"/>
  <c r="R176" i="5" s="1"/>
  <c r="F151" i="5"/>
  <c r="F152" i="5"/>
  <c r="Q152" i="5"/>
  <c r="F154" i="5"/>
  <c r="Q154" i="5"/>
  <c r="F155" i="5"/>
  <c r="J155" i="5"/>
  <c r="N155" i="5"/>
  <c r="F156" i="5"/>
  <c r="Q156" i="5"/>
  <c r="F158" i="5"/>
  <c r="Q158" i="5"/>
  <c r="F159" i="5"/>
  <c r="P159" i="5"/>
  <c r="F160" i="5"/>
  <c r="Q160" i="5"/>
  <c r="F161" i="5"/>
  <c r="J162" i="5"/>
  <c r="P162" i="5"/>
  <c r="Q162" i="5"/>
  <c r="F163" i="5"/>
  <c r="Q165" i="5"/>
  <c r="F166" i="5"/>
  <c r="Q166" i="5"/>
  <c r="F167" i="5"/>
  <c r="Q167" i="5"/>
  <c r="Q168" i="5"/>
  <c r="F169" i="5"/>
  <c r="Q169" i="5"/>
  <c r="F170" i="5"/>
  <c r="F172" i="5"/>
  <c r="O172" i="5"/>
  <c r="Q172" i="5"/>
  <c r="H175" i="5"/>
  <c r="I175" i="5"/>
  <c r="I176" i="5"/>
  <c r="D106" i="18"/>
  <c r="D105" i="18"/>
  <c r="D104" i="18"/>
  <c r="D103" i="18"/>
  <c r="D102" i="18"/>
  <c r="D101" i="18"/>
  <c r="D97" i="18"/>
  <c r="D90" i="18"/>
  <c r="D88" i="18"/>
  <c r="D75" i="18"/>
  <c r="D74" i="18"/>
  <c r="D73" i="18"/>
  <c r="H75" i="18"/>
  <c r="D56" i="18"/>
  <c r="R175" i="5" l="1"/>
  <c r="D176" i="5"/>
  <c r="O176" i="5"/>
  <c r="Q175" i="5"/>
  <c r="D175" i="5"/>
  <c r="D107" i="18"/>
  <c r="Q176" i="5"/>
  <c r="D47" i="13"/>
  <c r="D48" i="13"/>
  <c r="D50" i="13" s="1"/>
  <c r="S20" i="21"/>
  <c r="F20" i="21"/>
  <c r="G20" i="21"/>
  <c r="H20" i="21"/>
  <c r="I20" i="21"/>
  <c r="J20" i="21"/>
  <c r="K20" i="21"/>
  <c r="L20" i="21"/>
  <c r="M20" i="21"/>
  <c r="N20" i="21"/>
  <c r="O20" i="21"/>
  <c r="P20" i="21"/>
  <c r="Q20" i="21"/>
  <c r="R20" i="21"/>
  <c r="C20" i="21"/>
  <c r="D20" i="21"/>
  <c r="E20" i="21"/>
  <c r="H16" i="21"/>
  <c r="I16" i="21"/>
  <c r="J16" i="21"/>
  <c r="K16" i="21"/>
  <c r="L16" i="21"/>
  <c r="M16" i="21"/>
  <c r="N16" i="21"/>
  <c r="O16" i="21"/>
  <c r="C16" i="21"/>
  <c r="D16" i="21"/>
  <c r="E16" i="21"/>
  <c r="F16" i="21"/>
  <c r="G16" i="21"/>
  <c r="F106" i="18" l="1"/>
  <c r="F105" i="18"/>
  <c r="F104" i="18"/>
  <c r="F103" i="18"/>
  <c r="F102" i="18"/>
  <c r="F101" i="18"/>
  <c r="Q9" i="16"/>
  <c r="Q11" i="16" s="1"/>
  <c r="R9" i="16"/>
  <c r="R11" i="16" s="1"/>
  <c r="R12" i="16" s="1"/>
  <c r="G102" i="18" s="1"/>
  <c r="S9" i="16"/>
  <c r="S11" i="16" s="1"/>
  <c r="T9" i="16"/>
  <c r="U9" i="16"/>
  <c r="U11" i="16" s="1"/>
  <c r="V9" i="16"/>
  <c r="V11" i="16" s="1"/>
  <c r="T11" i="16"/>
  <c r="T12" i="16" s="1"/>
  <c r="G106" i="18" s="1"/>
  <c r="L9" i="16"/>
  <c r="L11" i="16" s="1"/>
  <c r="L12" i="16" s="1"/>
  <c r="M9" i="16"/>
  <c r="N9" i="16"/>
  <c r="N11" i="16" s="1"/>
  <c r="N12" i="16" s="1"/>
  <c r="O9" i="16"/>
  <c r="O11" i="16" s="1"/>
  <c r="O12" i="16" s="1"/>
  <c r="Z9" i="16"/>
  <c r="Z11" i="16" s="1"/>
  <c r="Z12" i="16" s="1"/>
  <c r="H88" i="18" s="1"/>
  <c r="AA9" i="16"/>
  <c r="AA11" i="16" s="1"/>
  <c r="AA12" i="16" s="1"/>
  <c r="H90" i="18" s="1"/>
  <c r="Y9" i="16"/>
  <c r="S12" i="16" l="1"/>
  <c r="G97" i="18" s="1"/>
  <c r="Q12" i="16"/>
  <c r="G103" i="18" s="1"/>
  <c r="I75" i="18"/>
  <c r="I76" i="18"/>
  <c r="I72" i="18"/>
  <c r="V12" i="16"/>
  <c r="U12" i="16"/>
  <c r="M11" i="16"/>
  <c r="M12" i="16" s="1"/>
  <c r="Y11" i="16"/>
  <c r="Y12" i="16" s="1"/>
  <c r="X9" i="16"/>
  <c r="X12" i="16" s="1"/>
  <c r="W9" i="16"/>
  <c r="W12" i="16" s="1"/>
  <c r="D57" i="18"/>
  <c r="G125" i="18" l="1"/>
  <c r="G104" i="18"/>
  <c r="G105" i="18"/>
  <c r="H89" i="18"/>
  <c r="G83" i="11"/>
  <c r="I73" i="18"/>
  <c r="G56" i="18"/>
  <c r="E149" i="18"/>
  <c r="E148" i="18"/>
  <c r="D142" i="18"/>
  <c r="D140" i="18"/>
  <c r="D117" i="18"/>
  <c r="D110" i="18"/>
  <c r="G14" i="11"/>
  <c r="G31" i="11"/>
  <c r="H31" i="11" s="1"/>
  <c r="H74" i="18"/>
  <c r="H73" i="18"/>
  <c r="E14" i="18"/>
  <c r="E13" i="18"/>
  <c r="E12" i="18"/>
  <c r="E11" i="18"/>
  <c r="E10" i="18"/>
  <c r="E9" i="18"/>
  <c r="E8" i="18"/>
  <c r="D48" i="18"/>
  <c r="D47" i="18"/>
  <c r="D44" i="18"/>
  <c r="D40" i="18"/>
  <c r="D34" i="18"/>
  <c r="F56" i="17"/>
  <c r="F55" i="17"/>
  <c r="F140" i="18"/>
  <c r="G90" i="18"/>
  <c r="G88" i="18"/>
  <c r="F48" i="18"/>
  <c r="F47" i="18"/>
  <c r="F44" i="18"/>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7" i="17"/>
  <c r="F58" i="17"/>
  <c r="F59" i="17"/>
  <c r="F97" i="18"/>
  <c r="J85" i="11"/>
  <c r="J68" i="11"/>
  <c r="J51" i="11"/>
  <c r="J34" i="11"/>
  <c r="G85" i="11"/>
  <c r="G81" i="11"/>
  <c r="G79" i="11"/>
  <c r="G78" i="11"/>
  <c r="G68" i="11"/>
  <c r="G64" i="11"/>
  <c r="G62" i="11"/>
  <c r="G61" i="11"/>
  <c r="G51" i="11"/>
  <c r="G47" i="11"/>
  <c r="G45" i="11"/>
  <c r="G44" i="11"/>
  <c r="G34" i="11"/>
  <c r="G30" i="11"/>
  <c r="H30" i="11" s="1"/>
  <c r="G28" i="11"/>
  <c r="H28" i="11" s="1"/>
  <c r="G27" i="11"/>
  <c r="H27" i="11" s="1"/>
  <c r="J15" i="11"/>
  <c r="G15" i="11"/>
  <c r="G11" i="11"/>
  <c r="G9" i="11"/>
  <c r="G8" i="11"/>
  <c r="D63" i="18"/>
  <c r="D66" i="18"/>
  <c r="D67" i="18"/>
  <c r="E15" i="11"/>
  <c r="D15" i="11"/>
  <c r="D132" i="18"/>
  <c r="G65" i="11" l="1"/>
  <c r="G12" i="11"/>
  <c r="G50" i="11"/>
  <c r="G49" i="11"/>
  <c r="G33" i="11"/>
  <c r="H33" i="11" s="1"/>
  <c r="G66" i="11"/>
  <c r="G67" i="11"/>
  <c r="G13" i="11"/>
  <c r="G32" i="11"/>
  <c r="H32" i="11" s="1"/>
  <c r="G82" i="11"/>
  <c r="G48" i="11"/>
  <c r="G84" i="11"/>
  <c r="D58" i="18"/>
  <c r="H76" i="18" l="1"/>
  <c r="D76" i="18"/>
  <c r="E85" i="11"/>
  <c r="E68" i="11"/>
  <c r="E51" i="11"/>
  <c r="E34" i="11"/>
  <c r="C75" i="11" l="1"/>
  <c r="C58" i="11"/>
  <c r="C41" i="11"/>
  <c r="C24" i="11"/>
  <c r="D85" i="11"/>
  <c r="H84" i="11"/>
  <c r="D84" i="11"/>
  <c r="E84" i="11" s="1"/>
  <c r="H83" i="11"/>
  <c r="D83" i="11"/>
  <c r="E83" i="11" s="1"/>
  <c r="H82" i="11"/>
  <c r="D82" i="11"/>
  <c r="E82" i="11" s="1"/>
  <c r="H81" i="11"/>
  <c r="D81" i="11"/>
  <c r="E81" i="11" s="1"/>
  <c r="D80" i="11"/>
  <c r="E80" i="11" s="1"/>
  <c r="H79" i="11"/>
  <c r="D79" i="11"/>
  <c r="E79" i="11" s="1"/>
  <c r="H78" i="11"/>
  <c r="D78" i="11"/>
  <c r="E78" i="11" s="1"/>
  <c r="D68" i="11"/>
  <c r="H67" i="11"/>
  <c r="D67" i="11"/>
  <c r="E67" i="11" s="1"/>
  <c r="H66" i="11"/>
  <c r="D66" i="11"/>
  <c r="E66" i="11" s="1"/>
  <c r="H65" i="11"/>
  <c r="D65" i="11"/>
  <c r="E65" i="11" s="1"/>
  <c r="H64" i="11"/>
  <c r="D64" i="11"/>
  <c r="E64" i="11" s="1"/>
  <c r="D63" i="11"/>
  <c r="E63" i="11" s="1"/>
  <c r="H62" i="11"/>
  <c r="D62" i="11"/>
  <c r="E62" i="11" s="1"/>
  <c r="H61" i="11"/>
  <c r="D61" i="11"/>
  <c r="E61" i="11" s="1"/>
  <c r="D51" i="11"/>
  <c r="H50" i="11"/>
  <c r="D50" i="11"/>
  <c r="E50" i="11" s="1"/>
  <c r="H49" i="11"/>
  <c r="D49" i="11"/>
  <c r="E49" i="11" s="1"/>
  <c r="H48" i="11"/>
  <c r="D48" i="11"/>
  <c r="E48" i="11" s="1"/>
  <c r="H47" i="11"/>
  <c r="D47" i="11"/>
  <c r="E47" i="11" s="1"/>
  <c r="D46" i="11"/>
  <c r="E46" i="11" s="1"/>
  <c r="H45" i="11"/>
  <c r="D45" i="11"/>
  <c r="E45" i="11" s="1"/>
  <c r="H44" i="11"/>
  <c r="D44" i="11"/>
  <c r="E44" i="11" s="1"/>
  <c r="D34" i="11"/>
  <c r="D33" i="11"/>
  <c r="E33" i="11" s="1"/>
  <c r="D32" i="11"/>
  <c r="E32" i="11" s="1"/>
  <c r="D31" i="11"/>
  <c r="E31" i="11" s="1"/>
  <c r="D30" i="11"/>
  <c r="E30" i="11" s="1"/>
  <c r="D29" i="11"/>
  <c r="E29" i="11" s="1"/>
  <c r="D28" i="11"/>
  <c r="E28" i="11" s="1"/>
  <c r="D27" i="11"/>
  <c r="E27" i="11" s="1"/>
  <c r="H14" i="11"/>
  <c r="D14" i="11"/>
  <c r="E14" i="11" s="1"/>
  <c r="H13" i="11"/>
  <c r="D13" i="11"/>
  <c r="E13" i="11" s="1"/>
  <c r="H12" i="11"/>
  <c r="D12" i="11"/>
  <c r="E12" i="11" s="1"/>
  <c r="H11" i="11"/>
  <c r="D11" i="11"/>
  <c r="E11" i="11" s="1"/>
  <c r="D10" i="11"/>
  <c r="E10" i="11" s="1"/>
  <c r="H9" i="11"/>
  <c r="D9" i="11"/>
  <c r="E9" i="11" s="1"/>
  <c r="H8" i="11"/>
  <c r="D8" i="11"/>
  <c r="E8" i="11" s="1"/>
  <c r="Z14" i="11"/>
  <c r="Z13" i="11"/>
  <c r="Z12" i="11"/>
  <c r="Z11" i="11"/>
  <c r="Z10" i="11"/>
  <c r="Z9" i="11"/>
  <c r="Z8" i="11"/>
  <c r="D124" i="18" l="1"/>
  <c r="D121" i="18"/>
  <c r="D122" i="18" l="1"/>
  <c r="C21" i="18"/>
  <c r="D120" i="18" s="1"/>
  <c r="D131" i="18"/>
  <c r="D99" i="18"/>
  <c r="AR10" i="16" l="1"/>
  <c r="AR9" i="16"/>
  <c r="AR8" i="16"/>
  <c r="AR7" i="16"/>
  <c r="AR6" i="16"/>
  <c r="AQ10" i="16"/>
  <c r="AQ9" i="16"/>
  <c r="AQ8" i="16"/>
  <c r="AQ7" i="16"/>
  <c r="AQ6" i="16"/>
  <c r="AR5" i="16"/>
  <c r="AQ5" i="16"/>
  <c r="AR4" i="16"/>
  <c r="AQ4" i="16"/>
  <c r="J10" i="16"/>
  <c r="AC12" i="16"/>
  <c r="AB12" i="16"/>
  <c r="C10" i="16"/>
  <c r="C8" i="16"/>
  <c r="F166" i="18" l="1"/>
  <c r="D119" i="18"/>
  <c r="F165" i="18"/>
  <c r="E87" i="18" l="1"/>
  <c r="E86" i="18"/>
  <c r="E84" i="18"/>
  <c r="E88" i="18"/>
  <c r="E89" i="18"/>
  <c r="E85" i="18"/>
  <c r="E90" i="18"/>
  <c r="V8" i="18"/>
  <c r="V9" i="18" s="1"/>
  <c r="V10" i="18" s="1"/>
  <c r="V11" i="18" s="1"/>
  <c r="V12" i="18" s="1"/>
  <c r="U9" i="18"/>
  <c r="U10" i="18"/>
  <c r="U11" i="18"/>
  <c r="U12" i="18"/>
  <c r="U13" i="18"/>
  <c r="U14" i="18"/>
  <c r="U8" i="18"/>
  <c r="T9" i="18"/>
  <c r="T10" i="18"/>
  <c r="T11" i="18"/>
  <c r="T12" i="18"/>
  <c r="T13" i="18"/>
  <c r="T14" i="18"/>
  <c r="T8" i="18"/>
  <c r="J62" i="11" l="1"/>
  <c r="K62" i="11" s="1"/>
  <c r="L62" i="11" s="1"/>
  <c r="J28" i="11"/>
  <c r="K28" i="11" s="1"/>
  <c r="L28" i="11" s="1"/>
  <c r="J45" i="11"/>
  <c r="K45" i="11" s="1"/>
  <c r="L45" i="11" s="1"/>
  <c r="J9" i="11"/>
  <c r="K9" i="11" s="1"/>
  <c r="L9" i="11" s="1"/>
  <c r="J79" i="11"/>
  <c r="K79" i="11" s="1"/>
  <c r="L79" i="11" s="1"/>
  <c r="J83" i="11"/>
  <c r="K83" i="11" s="1"/>
  <c r="L83" i="11" s="1"/>
  <c r="J49" i="11"/>
  <c r="K49" i="11" s="1"/>
  <c r="L49" i="11" s="1"/>
  <c r="J13" i="11"/>
  <c r="K13" i="11" s="1"/>
  <c r="L13" i="11" s="1"/>
  <c r="J32" i="11"/>
  <c r="K32" i="11" s="1"/>
  <c r="L32" i="11" s="1"/>
  <c r="J66" i="11"/>
  <c r="K66" i="11" s="1"/>
  <c r="L66" i="11" s="1"/>
  <c r="J29" i="11"/>
  <c r="K29" i="11" s="1"/>
  <c r="J10" i="11"/>
  <c r="K10" i="11" s="1"/>
  <c r="J63" i="11"/>
  <c r="K63" i="11" s="1"/>
  <c r="J80" i="11"/>
  <c r="K80" i="11" s="1"/>
  <c r="J46" i="11"/>
  <c r="K46" i="11" s="1"/>
  <c r="J50" i="11"/>
  <c r="K50" i="11" s="1"/>
  <c r="L50" i="11" s="1"/>
  <c r="J14" i="11"/>
  <c r="K14" i="11" s="1"/>
  <c r="L14" i="11" s="1"/>
  <c r="J67" i="11"/>
  <c r="K67" i="11" s="1"/>
  <c r="L67" i="11" s="1"/>
  <c r="J84" i="11"/>
  <c r="K84" i="11" s="1"/>
  <c r="L84" i="11" s="1"/>
  <c r="J33" i="11"/>
  <c r="K33" i="11" s="1"/>
  <c r="L33" i="11" s="1"/>
  <c r="J82" i="11"/>
  <c r="K82" i="11" s="1"/>
  <c r="L82" i="11" s="1"/>
  <c r="J65" i="11"/>
  <c r="K65" i="11" s="1"/>
  <c r="L65" i="11" s="1"/>
  <c r="J48" i="11"/>
  <c r="K48" i="11" s="1"/>
  <c r="L48" i="11" s="1"/>
  <c r="J12" i="11"/>
  <c r="K12" i="11" s="1"/>
  <c r="L12" i="11" s="1"/>
  <c r="J31" i="11"/>
  <c r="K31" i="11" s="1"/>
  <c r="L31" i="11" s="1"/>
  <c r="J61" i="11"/>
  <c r="K61" i="11" s="1"/>
  <c r="L61" i="11" s="1"/>
  <c r="J27" i="11"/>
  <c r="K27" i="11" s="1"/>
  <c r="L27" i="11" s="1"/>
  <c r="J78" i="11"/>
  <c r="K78" i="11" s="1"/>
  <c r="L78" i="11" s="1"/>
  <c r="J44" i="11"/>
  <c r="K44" i="11" s="1"/>
  <c r="L44" i="11" s="1"/>
  <c r="J8" i="11"/>
  <c r="K8" i="11" s="1"/>
  <c r="L8" i="11" s="1"/>
  <c r="J81" i="11"/>
  <c r="K81" i="11" s="1"/>
  <c r="L81" i="11" s="1"/>
  <c r="J47" i="11"/>
  <c r="K47" i="11" s="1"/>
  <c r="L47" i="11" s="1"/>
  <c r="J64" i="11"/>
  <c r="K64" i="11" s="1"/>
  <c r="L64" i="11" s="1"/>
  <c r="J11" i="11"/>
  <c r="K11" i="11" s="1"/>
  <c r="L11" i="11" s="1"/>
  <c r="J30" i="11"/>
  <c r="K30" i="11" s="1"/>
  <c r="L30" i="11" s="1"/>
  <c r="V13" i="18"/>
  <c r="V14" i="18" s="1"/>
  <c r="O9" i="18" l="1"/>
  <c r="O10" i="18"/>
  <c r="O11" i="18"/>
  <c r="O12" i="18"/>
  <c r="O13" i="18"/>
  <c r="O14" i="18"/>
  <c r="O8" i="18"/>
  <c r="AD12" i="16"/>
  <c r="G94" i="18" l="1"/>
  <c r="AB81" i="14" l="1"/>
  <c r="D59" i="18" l="1"/>
  <c r="I18" i="12" l="1"/>
  <c r="J18" i="12"/>
  <c r="H18" i="12"/>
  <c r="N20" i="13" l="1"/>
  <c r="M20" i="13"/>
  <c r="F13" i="18" l="1"/>
  <c r="H13" i="18" s="1"/>
  <c r="I37" i="13"/>
  <c r="H37" i="13"/>
  <c r="G37" i="13"/>
  <c r="D15" i="13"/>
  <c r="D14" i="13"/>
  <c r="D13" i="13"/>
  <c r="L20" i="13"/>
  <c r="K20" i="13"/>
  <c r="D38" i="13"/>
  <c r="C9" i="16" s="1"/>
  <c r="C12" i="16" s="1"/>
  <c r="I36" i="13"/>
  <c r="H36" i="13"/>
  <c r="H38" i="13" s="1"/>
  <c r="G9" i="16" s="1"/>
  <c r="G36" i="13"/>
  <c r="G38" i="13" s="1"/>
  <c r="F9" i="16" s="1"/>
  <c r="F36" i="13"/>
  <c r="F38" i="13" s="1"/>
  <c r="E9" i="16" s="1"/>
  <c r="E36" i="13"/>
  <c r="E38" i="13" s="1"/>
  <c r="D9" i="16" s="1"/>
  <c r="C25" i="14"/>
  <c r="C26" i="14"/>
  <c r="C27" i="14"/>
  <c r="C28" i="14"/>
  <c r="C29" i="14"/>
  <c r="C30" i="14"/>
  <c r="C24" i="14"/>
  <c r="F14" i="18"/>
  <c r="D15" i="18"/>
  <c r="F12" i="18"/>
  <c r="F11" i="18"/>
  <c r="H11" i="18" s="1"/>
  <c r="F10" i="18"/>
  <c r="F9" i="18"/>
  <c r="F8" i="18"/>
  <c r="H22" i="13"/>
  <c r="I21" i="13"/>
  <c r="H21" i="13"/>
  <c r="L13" i="13"/>
  <c r="L14" i="13"/>
  <c r="L15" i="13"/>
  <c r="L12" i="13"/>
  <c r="L11" i="13"/>
  <c r="L10" i="13"/>
  <c r="J15" i="13"/>
  <c r="J14" i="13"/>
  <c r="J13" i="13"/>
  <c r="J12" i="13"/>
  <c r="J11" i="13"/>
  <c r="J10" i="13"/>
  <c r="C15" i="13"/>
  <c r="C14" i="13"/>
  <c r="C11" i="13"/>
  <c r="C13" i="13"/>
  <c r="C12" i="13"/>
  <c r="E12" i="13"/>
  <c r="E13" i="13"/>
  <c r="E14" i="13"/>
  <c r="E15" i="13"/>
  <c r="E11" i="13"/>
  <c r="I15" i="13"/>
  <c r="I11" i="13"/>
  <c r="I12" i="13"/>
  <c r="I13" i="13"/>
  <c r="I14" i="13"/>
  <c r="I10" i="13"/>
  <c r="H8" i="16" l="1"/>
  <c r="H10" i="16"/>
  <c r="I8" i="16"/>
  <c r="I10" i="16"/>
  <c r="I38" i="13"/>
  <c r="D8" i="16"/>
  <c r="D10" i="16"/>
  <c r="E10" i="16"/>
  <c r="E8" i="16"/>
  <c r="F10" i="16"/>
  <c r="F8" i="16"/>
  <c r="G8" i="16"/>
  <c r="G10" i="16"/>
  <c r="H14" i="18"/>
  <c r="M12" i="13"/>
  <c r="M10" i="13"/>
  <c r="M14" i="13"/>
  <c r="I23" i="13"/>
  <c r="I25" i="13" s="1"/>
  <c r="M15" i="13"/>
  <c r="H23" i="13"/>
  <c r="H25" i="13" s="1"/>
  <c r="M13" i="13"/>
  <c r="M11" i="13"/>
  <c r="H10" i="18"/>
  <c r="H9" i="18"/>
  <c r="H12" i="18"/>
  <c r="H8" i="18"/>
  <c r="E12" i="16" l="1"/>
  <c r="D12" i="16"/>
  <c r="F12" i="16"/>
  <c r="G12" i="16"/>
  <c r="P9" i="18"/>
  <c r="X9" i="18" s="1"/>
  <c r="I9" i="18"/>
  <c r="I14" i="18"/>
  <c r="I13" i="18"/>
  <c r="P12" i="18"/>
  <c r="X12" i="18" s="1"/>
  <c r="I12" i="18"/>
  <c r="P8" i="18"/>
  <c r="X8" i="18" s="1"/>
  <c r="I8" i="18"/>
  <c r="P10" i="18"/>
  <c r="X10" i="18" s="1"/>
  <c r="I10" i="18"/>
  <c r="P11" i="18"/>
  <c r="Y11" i="18" s="1"/>
  <c r="I11" i="18"/>
  <c r="P14" i="18"/>
  <c r="P13" i="18"/>
  <c r="H9" i="16"/>
  <c r="H12" i="16" s="1"/>
  <c r="I9" i="16"/>
  <c r="I12" i="16" s="1"/>
  <c r="H15" i="18"/>
  <c r="D37" i="18"/>
  <c r="D43" i="18"/>
  <c r="AR12" i="16"/>
  <c r="AQ12" i="16"/>
  <c r="AR11" i="16"/>
  <c r="AQ11" i="16"/>
  <c r="F40" i="18"/>
  <c r="X11" i="18" l="1"/>
  <c r="Y9" i="18"/>
  <c r="Y12" i="18"/>
  <c r="Y8" i="18"/>
  <c r="Z8" i="18"/>
  <c r="Z9" i="18" s="1"/>
  <c r="Z10" i="18" s="1"/>
  <c r="Z11" i="18" s="1"/>
  <c r="Z12" i="18" s="1"/>
  <c r="Z13" i="18" s="1"/>
  <c r="Z14" i="18" s="1"/>
  <c r="Y10" i="18"/>
  <c r="Y13" i="18"/>
  <c r="X13" i="18"/>
  <c r="Y14" i="18"/>
  <c r="X14" i="18"/>
  <c r="X82" i="14" l="1"/>
  <c r="T84" i="14"/>
  <c r="P87" i="14"/>
  <c r="L90" i="14"/>
  <c r="H94" i="14"/>
  <c r="D97" i="14"/>
  <c r="AH49" i="14"/>
  <c r="AC50" i="14"/>
  <c r="X52" i="14"/>
  <c r="S55" i="14"/>
  <c r="N58" i="14"/>
  <c r="I62" i="14"/>
  <c r="D65" i="14"/>
  <c r="AR3" i="16"/>
  <c r="AQ3" i="16"/>
  <c r="K9" i="16"/>
  <c r="K11" i="16" s="1"/>
  <c r="K12" i="16" s="1"/>
  <c r="D49" i="18"/>
  <c r="I74" i="18" l="1"/>
  <c r="D41" i="18"/>
  <c r="F56" i="18"/>
  <c r="F110" i="18"/>
  <c r="F111" i="18"/>
  <c r="D136" i="18"/>
  <c r="E136" i="18"/>
  <c r="F10" i="17"/>
  <c r="F11" i="17"/>
  <c r="F12" i="17"/>
  <c r="F13" i="17"/>
  <c r="F14" i="17"/>
  <c r="F15" i="17"/>
  <c r="F16" i="17"/>
  <c r="F17" i="17"/>
  <c r="F18" i="17"/>
  <c r="F19" i="17"/>
  <c r="F20" i="17"/>
  <c r="F21" i="17"/>
  <c r="F22" i="17"/>
  <c r="F23" i="17"/>
  <c r="F24" i="17"/>
  <c r="F25" i="17"/>
  <c r="F26" i="17"/>
  <c r="F27" i="17"/>
  <c r="F60" i="17"/>
  <c r="F61" i="17"/>
  <c r="F62" i="17"/>
  <c r="F63" i="17"/>
  <c r="F64" i="17"/>
  <c r="F28" i="17"/>
  <c r="F29" i="17"/>
  <c r="J8" i="18"/>
  <c r="J9" i="18"/>
  <c r="J12" i="18"/>
  <c r="J9" i="16"/>
  <c r="J12" i="16" s="1"/>
  <c r="P9" i="16"/>
  <c r="P11" i="16" s="1"/>
  <c r="H72" i="18" l="1"/>
  <c r="D72" i="18"/>
  <c r="H86" i="18" s="1"/>
  <c r="G68" i="18"/>
  <c r="R13" i="18"/>
  <c r="J13" i="18"/>
  <c r="R14" i="18"/>
  <c r="J14" i="18"/>
  <c r="R10" i="18"/>
  <c r="J10" i="18"/>
  <c r="R11" i="18"/>
  <c r="J11" i="18"/>
  <c r="K9" i="18"/>
  <c r="K12" i="18"/>
  <c r="K8" i="18"/>
  <c r="R9" i="18"/>
  <c r="R8" i="18"/>
  <c r="R12" i="18"/>
  <c r="F15" i="18"/>
  <c r="C32" i="14"/>
  <c r="C164" i="18"/>
  <c r="AI49" i="14"/>
  <c r="P12" i="16"/>
  <c r="D86" i="18" l="1"/>
  <c r="D77" i="18"/>
  <c r="G101" i="18"/>
  <c r="G86" i="18"/>
  <c r="D45" i="18"/>
  <c r="D35" i="18"/>
  <c r="J15" i="18"/>
  <c r="K14" i="18"/>
  <c r="K11" i="18"/>
  <c r="K10" i="18"/>
  <c r="K13" i="18"/>
  <c r="AC81" i="14"/>
  <c r="E79" i="14"/>
  <c r="D10" i="19"/>
  <c r="D8" i="19"/>
  <c r="D7" i="19"/>
  <c r="D9" i="19"/>
  <c r="F107" i="18"/>
  <c r="Q87" i="14"/>
  <c r="E97" i="14"/>
  <c r="U84" i="14"/>
  <c r="M90" i="14"/>
  <c r="I94" i="14"/>
  <c r="Y82" i="14"/>
  <c r="Y52" i="14"/>
  <c r="AD50" i="14"/>
  <c r="T55" i="14"/>
  <c r="O58" i="14"/>
  <c r="J62" i="14"/>
  <c r="E65" i="14"/>
  <c r="AD47" i="14"/>
  <c r="AD48" i="14"/>
  <c r="AD49" i="14"/>
  <c r="Y51" i="14"/>
  <c r="Y47" i="14"/>
  <c r="O57" i="14"/>
  <c r="Y48" i="14"/>
  <c r="T53" i="14"/>
  <c r="T52" i="14"/>
  <c r="Y49" i="14"/>
  <c r="T54" i="14"/>
  <c r="O56" i="14"/>
  <c r="J61" i="14"/>
  <c r="T51" i="14"/>
  <c r="Y50" i="14"/>
  <c r="AI47" i="14"/>
  <c r="AI48" i="14"/>
  <c r="J51" i="14"/>
  <c r="E58" i="14"/>
  <c r="E59" i="14"/>
  <c r="E56" i="14"/>
  <c r="J55" i="14"/>
  <c r="O48" i="14"/>
  <c r="J52" i="14"/>
  <c r="O50" i="14"/>
  <c r="J54" i="14"/>
  <c r="E60" i="14"/>
  <c r="O49" i="14"/>
  <c r="J53" i="14"/>
  <c r="O47" i="14"/>
  <c r="E57" i="14"/>
  <c r="J60" i="14"/>
  <c r="J59" i="14"/>
  <c r="O53" i="14"/>
  <c r="J57" i="14"/>
  <c r="T50" i="14"/>
  <c r="J56" i="14"/>
  <c r="T49" i="14"/>
  <c r="T48" i="14"/>
  <c r="T47" i="14"/>
  <c r="O51" i="14"/>
  <c r="E61" i="14"/>
  <c r="O55" i="14"/>
  <c r="O54" i="14"/>
  <c r="J58" i="14"/>
  <c r="O52" i="14"/>
  <c r="E62" i="14"/>
  <c r="E63" i="14"/>
  <c r="E64" i="14"/>
  <c r="E50" i="14"/>
  <c r="E48" i="14"/>
  <c r="E49" i="14"/>
  <c r="E47" i="14"/>
  <c r="G152" i="18" l="1"/>
  <c r="E152" i="18"/>
  <c r="G10" i="11"/>
  <c r="H10" i="11" s="1"/>
  <c r="L10" i="11" s="1"/>
  <c r="G29" i="11"/>
  <c r="H29" i="11" s="1"/>
  <c r="L29" i="11" s="1"/>
  <c r="G46" i="11"/>
  <c r="H46" i="11" s="1"/>
  <c r="L46" i="11" s="1"/>
  <c r="G80" i="11"/>
  <c r="H80" i="11" s="1"/>
  <c r="L80" i="11" s="1"/>
  <c r="G63" i="11"/>
  <c r="H63" i="11" s="1"/>
  <c r="L63" i="11" s="1"/>
  <c r="D30" i="19"/>
  <c r="D114" i="18"/>
  <c r="D113" i="18"/>
  <c r="C23" i="18"/>
  <c r="C22" i="18"/>
  <c r="C39" i="14"/>
  <c r="C36" i="14"/>
  <c r="C37" i="14"/>
  <c r="I15" i="18"/>
  <c r="C40" i="14"/>
  <c r="D19" i="19"/>
  <c r="C41" i="14"/>
  <c r="C42" i="14"/>
  <c r="C38" i="14"/>
  <c r="K15" i="18"/>
  <c r="C27" i="18" s="1"/>
  <c r="I9" i="19"/>
  <c r="AB67" i="14" a="1"/>
  <c r="M67" i="14" a="1"/>
  <c r="AG67" i="14" a="1"/>
  <c r="R67" i="14" a="1"/>
  <c r="W67" i="14" a="1"/>
  <c r="D38" i="18"/>
  <c r="J50" i="14"/>
  <c r="J47" i="14"/>
  <c r="E53" i="14"/>
  <c r="E54" i="14"/>
  <c r="E55" i="14"/>
  <c r="E51" i="14"/>
  <c r="J49" i="14"/>
  <c r="J48" i="14"/>
  <c r="E52" i="14"/>
  <c r="C112" i="12"/>
  <c r="C113" i="12"/>
  <c r="AB80" i="14"/>
  <c r="AB79" i="14"/>
  <c r="X81" i="14"/>
  <c r="X80" i="14"/>
  <c r="X79" i="14"/>
  <c r="T83" i="14"/>
  <c r="T82" i="14"/>
  <c r="T81" i="14"/>
  <c r="T80" i="14"/>
  <c r="T79" i="14"/>
  <c r="P86" i="14"/>
  <c r="P85" i="14"/>
  <c r="P84" i="14"/>
  <c r="P83" i="14"/>
  <c r="P82" i="14"/>
  <c r="P81" i="14"/>
  <c r="P80" i="14"/>
  <c r="P79" i="14"/>
  <c r="L89" i="14"/>
  <c r="L88" i="14"/>
  <c r="L87" i="14"/>
  <c r="L86" i="14"/>
  <c r="L85" i="14"/>
  <c r="L84" i="14"/>
  <c r="L83" i="14"/>
  <c r="L82" i="14"/>
  <c r="L81" i="14"/>
  <c r="L80" i="14"/>
  <c r="L79" i="14"/>
  <c r="H93" i="14"/>
  <c r="H92" i="14"/>
  <c r="H91" i="14"/>
  <c r="H90" i="14"/>
  <c r="H89" i="14"/>
  <c r="H88" i="14"/>
  <c r="H87" i="14"/>
  <c r="H86" i="14"/>
  <c r="H85" i="14"/>
  <c r="H84" i="14"/>
  <c r="H83" i="14"/>
  <c r="H82" i="14"/>
  <c r="H81" i="14"/>
  <c r="H80" i="14"/>
  <c r="H79" i="14"/>
  <c r="D96" i="14"/>
  <c r="D95" i="14"/>
  <c r="D94" i="14"/>
  <c r="D93" i="14"/>
  <c r="D92" i="14"/>
  <c r="D91" i="14"/>
  <c r="D90" i="14"/>
  <c r="D89" i="14"/>
  <c r="D88" i="14"/>
  <c r="D87" i="14"/>
  <c r="D86" i="14"/>
  <c r="D85" i="14"/>
  <c r="D84" i="14"/>
  <c r="D83" i="14"/>
  <c r="D82" i="14"/>
  <c r="D81" i="14"/>
  <c r="D80" i="14"/>
  <c r="D79" i="14"/>
  <c r="AH47" i="14"/>
  <c r="AH48" i="14"/>
  <c r="AC47" i="14"/>
  <c r="AC48" i="14"/>
  <c r="AC49" i="14"/>
  <c r="X47" i="14"/>
  <c r="X48" i="14"/>
  <c r="X49" i="14"/>
  <c r="X50" i="14"/>
  <c r="X51" i="14"/>
  <c r="S47" i="14"/>
  <c r="S48" i="14"/>
  <c r="S49" i="14"/>
  <c r="S50" i="14"/>
  <c r="S51" i="14"/>
  <c r="S52" i="14"/>
  <c r="S53" i="14"/>
  <c r="S54" i="14"/>
  <c r="N47" i="14"/>
  <c r="N48" i="14"/>
  <c r="N49" i="14"/>
  <c r="N50" i="14"/>
  <c r="N51" i="14"/>
  <c r="N52" i="14"/>
  <c r="N53" i="14"/>
  <c r="N54" i="14"/>
  <c r="N55" i="14"/>
  <c r="N56" i="14"/>
  <c r="N57" i="14"/>
  <c r="I47" i="14"/>
  <c r="I48" i="14"/>
  <c r="I49" i="14"/>
  <c r="I50" i="14"/>
  <c r="I51" i="14"/>
  <c r="I52" i="14"/>
  <c r="I53" i="14"/>
  <c r="I54" i="14"/>
  <c r="I55" i="14"/>
  <c r="I56" i="14"/>
  <c r="I57" i="14"/>
  <c r="I58" i="14"/>
  <c r="I59" i="14"/>
  <c r="I60" i="14"/>
  <c r="I61" i="14"/>
  <c r="D64" i="14"/>
  <c r="D63" i="14"/>
  <c r="D62" i="14"/>
  <c r="D61" i="14"/>
  <c r="D60" i="14"/>
  <c r="D59" i="14"/>
  <c r="D58" i="14"/>
  <c r="D57" i="14"/>
  <c r="D56" i="14"/>
  <c r="D55" i="14"/>
  <c r="D54" i="14"/>
  <c r="D53" i="14"/>
  <c r="D52" i="14"/>
  <c r="D51" i="14"/>
  <c r="D50" i="14"/>
  <c r="D49" i="14"/>
  <c r="D48" i="14"/>
  <c r="D47" i="14"/>
  <c r="F9" i="14"/>
  <c r="M9" i="18" s="1"/>
  <c r="F11" i="14"/>
  <c r="M10" i="18" s="1"/>
  <c r="F13" i="14"/>
  <c r="M11" i="18" s="1"/>
  <c r="F15" i="14"/>
  <c r="M12" i="18" s="1"/>
  <c r="F17" i="14"/>
  <c r="M13" i="18" s="1"/>
  <c r="F19" i="14"/>
  <c r="M14" i="18" s="1"/>
  <c r="F7" i="14"/>
  <c r="M8" i="18" s="1"/>
  <c r="M15" i="18" l="1"/>
  <c r="U3" i="11"/>
  <c r="U4" i="11" s="1"/>
  <c r="U23" i="11"/>
  <c r="U24" i="11" s="1"/>
  <c r="U25" i="11" s="1"/>
  <c r="U40" i="11"/>
  <c r="U41" i="11" s="1"/>
  <c r="U42" i="11" s="1"/>
  <c r="U74" i="11"/>
  <c r="U75" i="11" s="1"/>
  <c r="U76" i="11" s="1"/>
  <c r="U57" i="11"/>
  <c r="U58" i="11" s="1"/>
  <c r="U59" i="11" s="1"/>
  <c r="D26" i="19"/>
  <c r="D24" i="19"/>
  <c r="C18" i="18"/>
  <c r="C17" i="18"/>
  <c r="D39" i="18"/>
  <c r="I8" i="19"/>
  <c r="I19" i="12"/>
  <c r="H19" i="12"/>
  <c r="J19" i="12"/>
  <c r="C67" i="14" a="1"/>
  <c r="H67" i="14" a="1"/>
  <c r="I10" i="19"/>
  <c r="Q82" i="14"/>
  <c r="Q81" i="14"/>
  <c r="I81" i="14"/>
  <c r="M83" i="14"/>
  <c r="M82" i="14"/>
  <c r="E86" i="14"/>
  <c r="I91" i="14"/>
  <c r="I80" i="14"/>
  <c r="M81" i="14"/>
  <c r="E87" i="14"/>
  <c r="E85" i="14"/>
  <c r="I79" i="14"/>
  <c r="U79" i="14"/>
  <c r="Q83" i="14"/>
  <c r="M84" i="14"/>
  <c r="I82" i="14"/>
  <c r="E88" i="14"/>
  <c r="AC79" i="14"/>
  <c r="U80" i="14"/>
  <c r="Q84" i="14"/>
  <c r="M85" i="14"/>
  <c r="I83" i="14"/>
  <c r="E89" i="14"/>
  <c r="AC80" i="14"/>
  <c r="U81" i="14"/>
  <c r="Q85" i="14"/>
  <c r="M86" i="14"/>
  <c r="I84" i="14"/>
  <c r="E90" i="14"/>
  <c r="E81" i="14"/>
  <c r="U82" i="14"/>
  <c r="Q86" i="14"/>
  <c r="M87" i="14"/>
  <c r="I85" i="14"/>
  <c r="E91" i="14"/>
  <c r="U83" i="14"/>
  <c r="M88" i="14"/>
  <c r="I86" i="14"/>
  <c r="E80" i="14"/>
  <c r="E92" i="14"/>
  <c r="M89" i="14"/>
  <c r="I87" i="14"/>
  <c r="E93" i="14"/>
  <c r="Y79" i="14"/>
  <c r="I88" i="14"/>
  <c r="E82" i="14"/>
  <c r="E94" i="14"/>
  <c r="Y80" i="14"/>
  <c r="M79" i="14"/>
  <c r="I89" i="14"/>
  <c r="E83" i="14"/>
  <c r="E95" i="14"/>
  <c r="Y81" i="14"/>
  <c r="Q79" i="14"/>
  <c r="M80" i="14"/>
  <c r="I90" i="14"/>
  <c r="E84" i="14"/>
  <c r="E96" i="14"/>
  <c r="Q80" i="14"/>
  <c r="I93" i="14"/>
  <c r="I92" i="14"/>
  <c r="H13" i="12" l="1"/>
  <c r="C25" i="18"/>
  <c r="C24" i="18"/>
  <c r="C26" i="18" s="1"/>
  <c r="I7" i="19"/>
  <c r="D12" i="19"/>
  <c r="E99" i="14"/>
  <c r="AC99" i="14"/>
  <c r="Y99" i="14"/>
  <c r="U99" i="14"/>
  <c r="M99" i="14"/>
  <c r="Q99" i="14"/>
  <c r="I99" i="14"/>
  <c r="F141" i="18" l="1"/>
  <c r="D141" i="18"/>
  <c r="I12" i="19"/>
  <c r="B113" i="12"/>
  <c r="B112" i="12"/>
  <c r="D123" i="18" l="1"/>
  <c r="D27" i="19"/>
  <c r="D28" i="19" s="1"/>
  <c r="D112" i="12"/>
  <c r="F125" i="18" l="1"/>
  <c r="D125" i="18"/>
  <c r="D17" i="19" s="1"/>
  <c r="H77" i="18"/>
  <c r="F75" i="18"/>
  <c r="F72" i="18"/>
  <c r="F76" i="18"/>
  <c r="F73" i="18"/>
  <c r="F74" i="18"/>
  <c r="D68" i="18" l="1"/>
  <c r="F68" i="18"/>
  <c r="F79" i="18" l="1"/>
  <c r="D79" i="18"/>
  <c r="D80" i="18" l="1"/>
  <c r="M27" i="11"/>
  <c r="N27" i="11" s="1"/>
  <c r="O27" i="11" s="1"/>
  <c r="P27" i="11" s="1"/>
  <c r="M63" i="11"/>
  <c r="N63" i="11" s="1"/>
  <c r="O63" i="11" s="1"/>
  <c r="P63" i="11" s="1"/>
  <c r="M34" i="11"/>
  <c r="N34" i="11" s="1"/>
  <c r="O34" i="11" s="1"/>
  <c r="P34" i="11" s="1"/>
  <c r="T34" i="11" s="1"/>
  <c r="M13" i="11"/>
  <c r="N13" i="11" s="1"/>
  <c r="O13" i="11" s="1"/>
  <c r="P13" i="11" s="1"/>
  <c r="T13" i="11" s="1"/>
  <c r="M9" i="11"/>
  <c r="N9" i="11" s="1"/>
  <c r="O9" i="11" s="1"/>
  <c r="P9" i="11" s="1"/>
  <c r="T9" i="11" s="1"/>
  <c r="M8" i="11"/>
  <c r="N8" i="11" s="1"/>
  <c r="O8" i="11" s="1"/>
  <c r="P8" i="11" s="1"/>
  <c r="T8" i="11" s="1"/>
  <c r="M11" i="11"/>
  <c r="N11" i="11" s="1"/>
  <c r="O11" i="11" s="1"/>
  <c r="P11" i="11" s="1"/>
  <c r="T11" i="11" s="1"/>
  <c r="M12" i="11"/>
  <c r="N12" i="11" s="1"/>
  <c r="O12" i="11" s="1"/>
  <c r="P12" i="11" s="1"/>
  <c r="T12" i="11" s="1"/>
  <c r="M61" i="11"/>
  <c r="N61" i="11" s="1"/>
  <c r="O61" i="11" s="1"/>
  <c r="P61" i="11" s="1"/>
  <c r="T61" i="11" s="1"/>
  <c r="M67" i="11"/>
  <c r="N67" i="11" s="1"/>
  <c r="O67" i="11" s="1"/>
  <c r="P67" i="11" s="1"/>
  <c r="T67" i="11" s="1"/>
  <c r="M64" i="11"/>
  <c r="N64" i="11" s="1"/>
  <c r="O64" i="11" s="1"/>
  <c r="P64" i="11" s="1"/>
  <c r="T64" i="11" s="1"/>
  <c r="M80" i="11"/>
  <c r="N80" i="11" s="1"/>
  <c r="O80" i="11" s="1"/>
  <c r="P80" i="11" s="1"/>
  <c r="M49" i="11"/>
  <c r="N49" i="11" s="1"/>
  <c r="O49" i="11" s="1"/>
  <c r="P49" i="11" s="1"/>
  <c r="T49" i="11" s="1"/>
  <c r="M14" i="11"/>
  <c r="N14" i="11" s="1"/>
  <c r="O14" i="11" s="1"/>
  <c r="P14" i="11" s="1"/>
  <c r="T14" i="11" s="1"/>
  <c r="M32" i="11"/>
  <c r="N32" i="11" s="1"/>
  <c r="O32" i="11" s="1"/>
  <c r="P32" i="11" s="1"/>
  <c r="T32" i="11" s="1"/>
  <c r="M65" i="11"/>
  <c r="N65" i="11" s="1"/>
  <c r="O65" i="11" s="1"/>
  <c r="P65" i="11" s="1"/>
  <c r="T65" i="11" s="1"/>
  <c r="M82" i="11"/>
  <c r="N82" i="11" s="1"/>
  <c r="O82" i="11" s="1"/>
  <c r="P82" i="11" s="1"/>
  <c r="T82" i="11" s="1"/>
  <c r="M31" i="11"/>
  <c r="N31" i="11" s="1"/>
  <c r="O31" i="11" s="1"/>
  <c r="P31" i="11" s="1"/>
  <c r="T31" i="11" s="1"/>
  <c r="M66" i="11"/>
  <c r="N66" i="11" s="1"/>
  <c r="O66" i="11" s="1"/>
  <c r="P66" i="11" s="1"/>
  <c r="T66" i="11" s="1"/>
  <c r="M28" i="11"/>
  <c r="N28" i="11" s="1"/>
  <c r="O28" i="11" s="1"/>
  <c r="P28" i="11" s="1"/>
  <c r="T28" i="11" s="1"/>
  <c r="M47" i="11"/>
  <c r="N47" i="11" s="1"/>
  <c r="O47" i="11" s="1"/>
  <c r="P47" i="11" s="1"/>
  <c r="T47" i="11" s="1"/>
  <c r="M85" i="11"/>
  <c r="N85" i="11" s="1"/>
  <c r="O85" i="11" s="1"/>
  <c r="P85" i="11" s="1"/>
  <c r="T85" i="11" s="1"/>
  <c r="M46" i="11"/>
  <c r="N46" i="11" s="1"/>
  <c r="O46" i="11" s="1"/>
  <c r="P46" i="11" s="1"/>
  <c r="M50" i="11"/>
  <c r="N50" i="11" s="1"/>
  <c r="O50" i="11" s="1"/>
  <c r="P50" i="11" s="1"/>
  <c r="M84" i="11"/>
  <c r="N84" i="11" s="1"/>
  <c r="O84" i="11" s="1"/>
  <c r="P84" i="11" s="1"/>
  <c r="T84" i="11" s="1"/>
  <c r="M45" i="11"/>
  <c r="N45" i="11" s="1"/>
  <c r="O45" i="11" s="1"/>
  <c r="P45" i="11" s="1"/>
  <c r="T45" i="11" s="1"/>
  <c r="M44" i="11"/>
  <c r="N44" i="11" s="1"/>
  <c r="O44" i="11" s="1"/>
  <c r="P44" i="11" s="1"/>
  <c r="T44" i="11" s="1"/>
  <c r="M30" i="11"/>
  <c r="N30" i="11" s="1"/>
  <c r="O30" i="11" s="1"/>
  <c r="P30" i="11" s="1"/>
  <c r="T30" i="11" s="1"/>
  <c r="M68" i="11"/>
  <c r="N68" i="11" s="1"/>
  <c r="O68" i="11" s="1"/>
  <c r="P68" i="11" s="1"/>
  <c r="M15" i="11"/>
  <c r="N15" i="11" s="1"/>
  <c r="O15" i="11" s="1"/>
  <c r="P15" i="11" s="1"/>
  <c r="T15" i="11" s="1"/>
  <c r="M51" i="11"/>
  <c r="N51" i="11" s="1"/>
  <c r="O51" i="11" s="1"/>
  <c r="P51" i="11" s="1"/>
  <c r="T51" i="11" s="1"/>
  <c r="M81" i="11"/>
  <c r="N81" i="11" s="1"/>
  <c r="O81" i="11" s="1"/>
  <c r="P81" i="11" s="1"/>
  <c r="T81" i="11" s="1"/>
  <c r="M62" i="11"/>
  <c r="N62" i="11" s="1"/>
  <c r="O62" i="11" s="1"/>
  <c r="P62" i="11" s="1"/>
  <c r="T62" i="11" s="1"/>
  <c r="M10" i="11"/>
  <c r="N10" i="11" s="1"/>
  <c r="O10" i="11" s="1"/>
  <c r="P10" i="11" s="1"/>
  <c r="M83" i="11"/>
  <c r="N83" i="11" s="1"/>
  <c r="O83" i="11" s="1"/>
  <c r="P83" i="11" s="1"/>
  <c r="T83" i="11" s="1"/>
  <c r="M29" i="11"/>
  <c r="N29" i="11" s="1"/>
  <c r="O29" i="11" s="1"/>
  <c r="P29" i="11" s="1"/>
  <c r="M78" i="11"/>
  <c r="N78" i="11" s="1"/>
  <c r="O78" i="11" s="1"/>
  <c r="P78" i="11" s="1"/>
  <c r="T78" i="11" s="1"/>
  <c r="M33" i="11"/>
  <c r="N33" i="11" s="1"/>
  <c r="O33" i="11" s="1"/>
  <c r="P33" i="11" s="1"/>
  <c r="T33" i="11" s="1"/>
  <c r="M79" i="11"/>
  <c r="N79" i="11" s="1"/>
  <c r="O79" i="11" s="1"/>
  <c r="P79" i="11" s="1"/>
  <c r="T79" i="11" s="1"/>
  <c r="M48" i="11"/>
  <c r="N48" i="11" s="1"/>
  <c r="O48" i="11" s="1"/>
  <c r="P48" i="11" s="1"/>
  <c r="T48" i="11" s="1"/>
  <c r="T50" i="11"/>
  <c r="P17" i="11" l="1"/>
  <c r="Q11" i="11" s="1"/>
  <c r="R11" i="11" s="1"/>
  <c r="P70" i="11"/>
  <c r="Q63" i="11" s="1"/>
  <c r="R63" i="11" s="1"/>
  <c r="T68" i="11"/>
  <c r="T70" i="11" s="1"/>
  <c r="U61" i="11" s="1"/>
  <c r="P36" i="11"/>
  <c r="Q28" i="11" s="1"/>
  <c r="R28" i="11" s="1"/>
  <c r="P87" i="11"/>
  <c r="Q78" i="11" s="1"/>
  <c r="R78" i="11" s="1"/>
  <c r="T27" i="11"/>
  <c r="T36" i="11" s="1"/>
  <c r="U32" i="11" s="1"/>
  <c r="P53" i="11"/>
  <c r="Q44" i="11" s="1"/>
  <c r="R44" i="11" s="1"/>
  <c r="T17" i="11"/>
  <c r="U13" i="11" s="1"/>
  <c r="T87" i="11"/>
  <c r="U79" i="11" s="1"/>
  <c r="T53" i="11"/>
  <c r="Q8" i="11" l="1"/>
  <c r="R8" i="11" s="1"/>
  <c r="Q13" i="11"/>
  <c r="Q15" i="11"/>
  <c r="R15" i="11" s="1"/>
  <c r="Q10" i="11"/>
  <c r="R10" i="11" s="1"/>
  <c r="Q9" i="11"/>
  <c r="R9" i="11" s="1"/>
  <c r="Q12" i="11"/>
  <c r="R12" i="11" s="1"/>
  <c r="Q14" i="11"/>
  <c r="R14" i="11" s="1"/>
  <c r="Q27" i="11"/>
  <c r="R27" i="11" s="1"/>
  <c r="Q32" i="11"/>
  <c r="R32" i="11" s="1"/>
  <c r="Q34" i="11"/>
  <c r="R34" i="11" s="1"/>
  <c r="Q68" i="11"/>
  <c r="R68" i="11" s="1"/>
  <c r="Q62" i="11"/>
  <c r="R62" i="11" s="1"/>
  <c r="Q61" i="11"/>
  <c r="R61" i="11" s="1"/>
  <c r="Q66" i="11"/>
  <c r="R66" i="11" s="1"/>
  <c r="Q64" i="11"/>
  <c r="R64" i="11" s="1"/>
  <c r="Q65" i="11"/>
  <c r="R65" i="11" s="1"/>
  <c r="Q67" i="11"/>
  <c r="R67" i="11" s="1"/>
  <c r="Q82" i="11"/>
  <c r="R82" i="11" s="1"/>
  <c r="Q33" i="11"/>
  <c r="R33" i="11" s="1"/>
  <c r="Q79" i="11"/>
  <c r="R79" i="11" s="1"/>
  <c r="Q81" i="11"/>
  <c r="R81" i="11" s="1"/>
  <c r="Q80" i="11"/>
  <c r="R80" i="11" s="1"/>
  <c r="Q48" i="11"/>
  <c r="R48" i="11" s="1"/>
  <c r="Q85" i="11"/>
  <c r="R85" i="11" s="1"/>
  <c r="Q83" i="11"/>
  <c r="R83" i="11" s="1"/>
  <c r="Q84" i="11"/>
  <c r="R84" i="11" s="1"/>
  <c r="Q50" i="11"/>
  <c r="R50" i="11" s="1"/>
  <c r="Q31" i="11"/>
  <c r="R31" i="11" s="1"/>
  <c r="Q29" i="11"/>
  <c r="R29" i="11" s="1"/>
  <c r="Q30" i="11"/>
  <c r="R30" i="11" s="1"/>
  <c r="Q47" i="11"/>
  <c r="R47" i="11" s="1"/>
  <c r="Q51" i="11"/>
  <c r="R51" i="11" s="1"/>
  <c r="Q49" i="11"/>
  <c r="R49" i="11" s="1"/>
  <c r="Q46" i="11"/>
  <c r="R46" i="11" s="1"/>
  <c r="Q45" i="11"/>
  <c r="R45" i="11" s="1"/>
  <c r="U27" i="11"/>
  <c r="U8" i="11"/>
  <c r="V8" i="11" s="1"/>
  <c r="W8" i="11" s="1"/>
  <c r="X8" i="11" s="1"/>
  <c r="U83" i="11"/>
  <c r="U81" i="11"/>
  <c r="U68" i="11"/>
  <c r="U66" i="11"/>
  <c r="U78" i="11"/>
  <c r="V78" i="11" s="1"/>
  <c r="U85" i="11"/>
  <c r="U84" i="11"/>
  <c r="U82" i="11"/>
  <c r="U34" i="11"/>
  <c r="U31" i="11"/>
  <c r="U33" i="11"/>
  <c r="U46" i="11"/>
  <c r="U54" i="11"/>
  <c r="U63" i="11"/>
  <c r="V63" i="11" s="1"/>
  <c r="U71" i="11"/>
  <c r="U47" i="11"/>
  <c r="U49" i="11"/>
  <c r="U51" i="11"/>
  <c r="U64" i="11"/>
  <c r="U62" i="11"/>
  <c r="U50" i="11"/>
  <c r="U12" i="11"/>
  <c r="V12" i="11" s="1"/>
  <c r="W12" i="11" s="1"/>
  <c r="X12" i="11" s="1"/>
  <c r="U10" i="11"/>
  <c r="V10" i="11" s="1"/>
  <c r="W10" i="11" s="1"/>
  <c r="X10" i="11" s="1"/>
  <c r="U18" i="11"/>
  <c r="U11" i="11"/>
  <c r="V11" i="11" s="1"/>
  <c r="W11" i="11" s="1"/>
  <c r="X11" i="11" s="1"/>
  <c r="U48" i="11"/>
  <c r="U9" i="11"/>
  <c r="V9" i="11" s="1"/>
  <c r="W9" i="11" s="1"/>
  <c r="X9" i="11" s="1"/>
  <c r="U15" i="11"/>
  <c r="U67" i="11"/>
  <c r="U45" i="11"/>
  <c r="U29" i="11"/>
  <c r="U37" i="11"/>
  <c r="U28" i="11"/>
  <c r="V28" i="11" s="1"/>
  <c r="U65" i="11"/>
  <c r="U14" i="11"/>
  <c r="U30" i="11"/>
  <c r="U44" i="11"/>
  <c r="V44" i="11" s="1"/>
  <c r="U80" i="11"/>
  <c r="U89" i="11"/>
  <c r="C102" i="14"/>
  <c r="C70" i="14"/>
  <c r="I26" i="19" s="1"/>
  <c r="V15" i="11" l="1"/>
  <c r="W15" i="11" s="1"/>
  <c r="X15" i="11" s="1"/>
  <c r="R13" i="11"/>
  <c r="V13" i="11"/>
  <c r="W13" i="11" s="1"/>
  <c r="X13" i="11" s="1"/>
  <c r="V14" i="11"/>
  <c r="W14" i="11" s="1"/>
  <c r="X14" i="11" s="1"/>
  <c r="V29" i="11"/>
  <c r="W29" i="11" s="1"/>
  <c r="X29" i="11" s="1"/>
  <c r="V32" i="11"/>
  <c r="W32" i="11" s="1"/>
  <c r="X32" i="11" s="1"/>
  <c r="V61" i="11"/>
  <c r="W61" i="11" s="1"/>
  <c r="X61" i="11" s="1"/>
  <c r="V68" i="11"/>
  <c r="W68" i="11" s="1"/>
  <c r="X68" i="11" s="1"/>
  <c r="V34" i="11"/>
  <c r="M102" i="11" s="1"/>
  <c r="V80" i="11"/>
  <c r="W80" i="11" s="1"/>
  <c r="X80" i="11" s="1"/>
  <c r="V30" i="11"/>
  <c r="W30" i="11" s="1"/>
  <c r="X30" i="11" s="1"/>
  <c r="V67" i="11"/>
  <c r="W67" i="11" s="1"/>
  <c r="X67" i="11" s="1"/>
  <c r="V64" i="11"/>
  <c r="O98" i="11" s="1"/>
  <c r="V82" i="11"/>
  <c r="W82" i="11" s="1"/>
  <c r="X82" i="11" s="1"/>
  <c r="V65" i="11"/>
  <c r="O99" i="11" s="1"/>
  <c r="V62" i="11"/>
  <c r="W62" i="11" s="1"/>
  <c r="X62" i="11" s="1"/>
  <c r="V33" i="11"/>
  <c r="W33" i="11" s="1"/>
  <c r="X33" i="11" s="1"/>
  <c r="V79" i="11"/>
  <c r="W79" i="11" s="1"/>
  <c r="X79" i="11" s="1"/>
  <c r="V66" i="11"/>
  <c r="O100" i="11" s="1"/>
  <c r="V81" i="11"/>
  <c r="W81" i="11" s="1"/>
  <c r="X81" i="11" s="1"/>
  <c r="V27" i="11"/>
  <c r="W27" i="11" s="1"/>
  <c r="X27" i="11" s="1"/>
  <c r="V48" i="11"/>
  <c r="N99" i="11" s="1"/>
  <c r="V83" i="11"/>
  <c r="W83" i="11" s="1"/>
  <c r="X83" i="11" s="1"/>
  <c r="V31" i="11"/>
  <c r="W31" i="11" s="1"/>
  <c r="X31" i="11" s="1"/>
  <c r="V50" i="11"/>
  <c r="W50" i="11" s="1"/>
  <c r="X50" i="11" s="1"/>
  <c r="V85" i="11"/>
  <c r="W85" i="11" s="1"/>
  <c r="X85" i="11" s="1"/>
  <c r="V84" i="11"/>
  <c r="P101" i="11" s="1"/>
  <c r="V49" i="11"/>
  <c r="N100" i="11" s="1"/>
  <c r="V51" i="11"/>
  <c r="W51" i="11" s="1"/>
  <c r="X51" i="11" s="1"/>
  <c r="V46" i="11"/>
  <c r="W46" i="11" s="1"/>
  <c r="X46" i="11" s="1"/>
  <c r="V47" i="11"/>
  <c r="N98" i="11" s="1"/>
  <c r="V45" i="11"/>
  <c r="W45" i="11" s="1"/>
  <c r="X45" i="11" s="1"/>
  <c r="W63" i="11"/>
  <c r="X63" i="11" s="1"/>
  <c r="O97" i="11"/>
  <c r="W28" i="11"/>
  <c r="X28" i="11" s="1"/>
  <c r="M96" i="11"/>
  <c r="W44" i="11"/>
  <c r="X44" i="11" s="1"/>
  <c r="N95" i="11"/>
  <c r="W78" i="11"/>
  <c r="X78" i="11" s="1"/>
  <c r="P95" i="11"/>
  <c r="M100" i="11"/>
  <c r="AA27" i="11"/>
  <c r="D16" i="19" s="1"/>
  <c r="I17" i="19"/>
  <c r="I27" i="19"/>
  <c r="I24" i="19"/>
  <c r="I30" i="19"/>
  <c r="I19" i="19"/>
  <c r="I18" i="19"/>
  <c r="M97" i="11" l="1"/>
  <c r="O95" i="11"/>
  <c r="W64" i="11"/>
  <c r="X64" i="11" s="1"/>
  <c r="M98" i="11"/>
  <c r="O102" i="11"/>
  <c r="W34" i="11"/>
  <c r="X34" i="11" s="1"/>
  <c r="Z34" i="11" s="1"/>
  <c r="O96" i="11"/>
  <c r="P97" i="11"/>
  <c r="P99" i="11"/>
  <c r="O101" i="11"/>
  <c r="W48" i="11"/>
  <c r="X48" i="11" s="1"/>
  <c r="M101" i="11"/>
  <c r="W65" i="11"/>
  <c r="X65" i="11" s="1"/>
  <c r="P96" i="11"/>
  <c r="W66" i="11"/>
  <c r="X66" i="11" s="1"/>
  <c r="P98" i="11"/>
  <c r="M95" i="11"/>
  <c r="P100" i="11"/>
  <c r="M99" i="11"/>
  <c r="N101" i="11"/>
  <c r="W84" i="11"/>
  <c r="X84" i="11" s="1"/>
  <c r="Z33" i="11" s="1"/>
  <c r="D154" i="18" s="1"/>
  <c r="P102" i="11"/>
  <c r="W49" i="11"/>
  <c r="X49" i="11" s="1"/>
  <c r="N102" i="11"/>
  <c r="N97" i="11"/>
  <c r="W47" i="11"/>
  <c r="X47" i="11" s="1"/>
  <c r="N96" i="11"/>
  <c r="Z28" i="11"/>
  <c r="D149" i="18" s="1"/>
  <c r="Z29" i="11"/>
  <c r="D150" i="18" s="1"/>
  <c r="Z27" i="11"/>
  <c r="D148" i="18" s="1"/>
  <c r="I28" i="19"/>
  <c r="Z30" i="11" l="1"/>
  <c r="D151" i="18" s="1"/>
  <c r="Z31" i="11"/>
  <c r="D153" i="18" s="1"/>
  <c r="D157" i="18" s="1"/>
  <c r="Z32" i="11"/>
  <c r="D152" i="18" s="1"/>
  <c r="D34" i="19" s="1"/>
  <c r="I34" i="19" s="1"/>
  <c r="I39" i="19" s="1"/>
  <c r="D159" i="18"/>
  <c r="D36" i="19" l="1"/>
  <c r="I36" i="19" s="1"/>
  <c r="I40" i="19" s="1"/>
  <c r="I16" i="19" l="1"/>
  <c r="J43" i="19" s="1"/>
  <c r="I41" i="19" l="1"/>
  <c r="I44" i="19" s="1"/>
  <c r="AH1" i="16" s="1"/>
  <c r="I43" i="19" l="1"/>
  <c r="D6" i="17" l="1"/>
  <c r="AG1" i="16"/>
  <c r="I47" i="19"/>
  <c r="I48" i="19"/>
  <c r="AC6" i="18"/>
  <c r="I51" i="19" l="1"/>
  <c r="I54" i="19"/>
  <c r="D7"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<sst xmlns="http://schemas.openxmlformats.org/spreadsheetml/2006/main" count="2377" uniqueCount="840">
  <si>
    <t>Back to content overview</t>
  </si>
  <si>
    <t>65-69</t>
  </si>
  <si>
    <t>70-74</t>
  </si>
  <si>
    <t>75-79</t>
  </si>
  <si>
    <t>80-84</t>
  </si>
  <si>
    <t>n</t>
  </si>
  <si>
    <t>AR</t>
  </si>
  <si>
    <t>State</t>
  </si>
  <si>
    <t>Asked to report medical conditions during routine license renewal</t>
  </si>
  <si>
    <t>Other routine requirements for license renewal</t>
  </si>
  <si>
    <t>More frequent renewal</t>
  </si>
  <si>
    <t>In-person renewal</t>
  </si>
  <si>
    <t>Vision testing</t>
  </si>
  <si>
    <t>Road testing</t>
  </si>
  <si>
    <t>Medical report</t>
  </si>
  <si>
    <t>Other</t>
  </si>
  <si>
    <t>Additional information on renewal requirements for older drivers</t>
  </si>
  <si>
    <t>Standard length of license renewal</t>
  </si>
  <si>
    <t>Length of license renewal for older drivers</t>
  </si>
  <si>
    <t>Standard frequency for required in-person renewal</t>
  </si>
  <si>
    <t>Required in-person renewal frequency for older drivers</t>
  </si>
  <si>
    <t>Visual acuity tested during routine in-person license renewal</t>
  </si>
  <si>
    <t>Visual fields tested during routine in-person license renewal</t>
  </si>
  <si>
    <t>Contrast sensitivity tested during routine in-person license renewal</t>
  </si>
  <si>
    <t>AK</t>
  </si>
  <si>
    <t>Yes, all renewals</t>
  </si>
  <si>
    <t>May not renew by mail if ages 69+ on the expiration date of the driver's license being renewed</t>
  </si>
  <si>
    <t>No</t>
  </si>
  <si>
    <t>Yes</t>
  </si>
  <si>
    <t/>
  </si>
  <si>
    <t>8 years</t>
  </si>
  <si>
    <t>Same as standard</t>
  </si>
  <si>
    <t>Every other renewal</t>
  </si>
  <si>
    <t>Every renewal ages 69+</t>
  </si>
  <si>
    <t>AL</t>
  </si>
  <si>
    <t>Yes, in-person renewal only</t>
  </si>
  <si>
    <t>None</t>
  </si>
  <si>
    <t>4 years</t>
  </si>
  <si>
    <t>Same</t>
  </si>
  <si>
    <t>No, not asked to report</t>
  </si>
  <si>
    <t>4 or 8 years ages 70+  (option of driver)</t>
  </si>
  <si>
    <t>Every renewal</t>
  </si>
  <si>
    <t>AZ</t>
  </si>
  <si>
    <t>12 years</t>
  </si>
  <si>
    <t>5 years ages 65+</t>
  </si>
  <si>
    <t>Ages 65+ (or may submit vision report from doctor)</t>
  </si>
  <si>
    <t>Ages 65+</t>
  </si>
  <si>
    <t>CA</t>
  </si>
  <si>
    <t>Written knowledge test</t>
  </si>
  <si>
    <t>5 years</t>
  </si>
  <si>
    <t>Every 3rd renewal with good driving record prior to age 70</t>
  </si>
  <si>
    <t>Every renewal ages 70+</t>
  </si>
  <si>
    <t>CO</t>
  </si>
  <si>
    <t>Persons over 65 can renew by mail if they submit an application signed by an Optometrist/ Ophthalmologist</t>
  </si>
  <si>
    <t>Every 3rd renewal or anytime a photo is more than 10 years old</t>
  </si>
  <si>
    <t>Same. Drivers over 65 cannot renew online, but may renew by mail with doctor approval.</t>
  </si>
  <si>
    <t>CT</t>
  </si>
  <si>
    <t>4 or 6 years (option of driver)</t>
  </si>
  <si>
    <t>2 year option available ages 65+</t>
  </si>
  <si>
    <t>DC</t>
  </si>
  <si>
    <t>Physician certification of medical fitness on license application ages 70+</t>
  </si>
  <si>
    <t>DE</t>
  </si>
  <si>
    <t>During the first 5 years of the new renewal cycle law, driver's licenses may be issued for less than 8 years so that the number of renewals can be more evenly distributed over an 8-year period.</t>
  </si>
  <si>
    <t>FL</t>
  </si>
  <si>
    <t>6 years ages 80+</t>
  </si>
  <si>
    <t>Yes and 80+ must pass vision test or submit form at every renewal (regardless of location)</t>
  </si>
  <si>
    <t>GA</t>
  </si>
  <si>
    <t>Customers are required to complete the driver's license/ID card application form, provide any required documents, and submit payment</t>
  </si>
  <si>
    <t>Ages 64+</t>
  </si>
  <si>
    <t>HI</t>
  </si>
  <si>
    <t>2 years ages 72+</t>
  </si>
  <si>
    <t>Every renewal (May renew by mail if out of state at time of expiration, non-in-person renewal must provide a doctor's vision results, documents valid up to 16 years)</t>
  </si>
  <si>
    <t>IA</t>
  </si>
  <si>
    <t>ID</t>
  </si>
  <si>
    <t>4 or 8 years (option of driver)</t>
  </si>
  <si>
    <t>4 years ages 63+</t>
  </si>
  <si>
    <t>Every 8 years</t>
  </si>
  <si>
    <t>Every 4 years ages 63+</t>
  </si>
  <si>
    <t>IL</t>
  </si>
  <si>
    <t>Road test for ages 75+; written test every other cycle</t>
  </si>
  <si>
    <t>2 years ages 81-86, 1 year ages 87+</t>
  </si>
  <si>
    <t>Every renewal ages 75+</t>
  </si>
  <si>
    <t>IN</t>
  </si>
  <si>
    <t>If you are renewing a driver's license that is not expired because your last renewal was online, you must pass a standard vision screening or submit Vision Screening Documentation (State Form 56520) completed by a licensed Ophthalmologist or licensed Optometrist.https://www.in.gov/bmv/2566.htm</t>
  </si>
  <si>
    <t>6 years</t>
  </si>
  <si>
    <t>3 years ages 75-84, 2 years ages 85+</t>
  </si>
  <si>
    <t>KS</t>
  </si>
  <si>
    <t>Submit proof of identity and proof of address if you have moved since last issuance</t>
  </si>
  <si>
    <t>4 years ages 65+</t>
  </si>
  <si>
    <t>Every other renewal (Online renewal began for driver's renewing that are between the ages of 21 and 49.)</t>
  </si>
  <si>
    <t>Every renewal ages 50+</t>
  </si>
  <si>
    <t>KY</t>
  </si>
  <si>
    <t>Proof of address</t>
  </si>
  <si>
    <t>LA</t>
  </si>
  <si>
    <t>MA</t>
  </si>
  <si>
    <t>MD</t>
  </si>
  <si>
    <t>Drivers ages 40+ renewing by mail must submit a report from a vision specialist; medical report and approval for new drivers ages 70+</t>
  </si>
  <si>
    <t>ME</t>
  </si>
  <si>
    <t>Every renewal ages 62+</t>
  </si>
  <si>
    <t>At first renewal after turning 40, 52, 62+ and every renewal after 65</t>
  </si>
  <si>
    <t>MI</t>
  </si>
  <si>
    <t>A driver's license cannot be renewed if it is suspended, revoked, or denied. Vision testing. Renewal applicants must provide satisfactory proof of identification. All driver's license renewal applicants are asked the following two questions: 1. In the last six months (or 12 months if applying for a chauffeur or CDL license) have you had a medical condition which affected your ability to drive?2. In the last six months (or 12 months if applying for a chauffeur or CDL license) have you had a fainting spell, blackout, seizure, or other loss of consciousness?</t>
  </si>
  <si>
    <t>MN</t>
  </si>
  <si>
    <t>MO</t>
  </si>
  <si>
    <t>Traffic sign recognition test</t>
  </si>
  <si>
    <t>3 years ages 70+</t>
  </si>
  <si>
    <t>MS</t>
  </si>
  <si>
    <t>4 or 8 years</t>
  </si>
  <si>
    <t>Every renewal ages 71+</t>
  </si>
  <si>
    <t>MT</t>
  </si>
  <si>
    <t>A vision test is required for all in-person driver license renewals.  For all mail-in or online renewals, a medical and eye evaluation is required by Montana State law.</t>
  </si>
  <si>
    <t>Must be able to pass vision test, and any further testing (written or drive tests) required by their doctor, prior to license renewal.</t>
  </si>
  <si>
    <t>4 years ages 75+</t>
  </si>
  <si>
    <t>Every renewal or every other renewal if temporarily residing out of state or in a county without license services</t>
  </si>
  <si>
    <t>CDL drivers only</t>
  </si>
  <si>
    <t>NC</t>
  </si>
  <si>
    <t>5 years ages 66+</t>
  </si>
  <si>
    <t>ND</t>
  </si>
  <si>
    <t>4 years ages 78+</t>
  </si>
  <si>
    <t>Every renewal ages 65+</t>
  </si>
  <si>
    <t>NE</t>
  </si>
  <si>
    <t>NH</t>
  </si>
  <si>
    <t>Road test no longer required</t>
  </si>
  <si>
    <t>Every renewal (Every other renewal if eligible for online renewal, indicated by a Renewal Identification Number on license)</t>
  </si>
  <si>
    <t>NJ</t>
  </si>
  <si>
    <t>NM</t>
  </si>
  <si>
    <t>1 year ages 79+</t>
  </si>
  <si>
    <t>NV</t>
  </si>
  <si>
    <t>Application completed every time</t>
  </si>
  <si>
    <t>Physician report and vision test required if done by mail and ages 71+</t>
  </si>
  <si>
    <t>Every other renewal. If by mail and over 71, physician report and vision report must be completed.</t>
  </si>
  <si>
    <t>NY</t>
  </si>
  <si>
    <t>Not required</t>
  </si>
  <si>
    <t>OH</t>
  </si>
  <si>
    <t>OK</t>
  </si>
  <si>
    <t>OR</t>
  </si>
  <si>
    <t>Ages 50+</t>
  </si>
  <si>
    <t>PA</t>
  </si>
  <si>
    <t>Random requests for medical report</t>
  </si>
  <si>
    <t>RI</t>
  </si>
  <si>
    <t>2 years ages 75+</t>
  </si>
  <si>
    <t>SC</t>
  </si>
  <si>
    <t>SD</t>
  </si>
  <si>
    <t>TN</t>
  </si>
  <si>
    <t>Address verification</t>
  </si>
  <si>
    <t>TX</t>
  </si>
  <si>
    <t>In-person renewal required for ages 79+. Two-year renewal and vision test required for applications ages 85+.</t>
  </si>
  <si>
    <t>2 years ages 85+</t>
  </si>
  <si>
    <t>Every renewal ages 79+</t>
  </si>
  <si>
    <t>UT</t>
  </si>
  <si>
    <t>VA</t>
  </si>
  <si>
    <t>5 years ages 75+</t>
  </si>
  <si>
    <t>VT</t>
  </si>
  <si>
    <t>2 or 4 years (option of driver)</t>
  </si>
  <si>
    <t>WA</t>
  </si>
  <si>
    <t>WI</t>
  </si>
  <si>
    <t>WV</t>
  </si>
  <si>
    <t>WY</t>
  </si>
  <si>
    <t>If the driver presents a valid visual evaluation form, their vision screening is not done here.</t>
  </si>
  <si>
    <t>Table 2 (https://lpp.seniordrivers.org/blog/policies/3-license-renewal-requirements-table-2/)</t>
  </si>
  <si>
    <t>Table 1 (https://lpp.seniordrivers.org/blog/policies/2-license-renewal-requirements-table-1/)</t>
  </si>
  <si>
    <t>License renewal cycle general pop</t>
  </si>
  <si>
    <t>License renewal cycle older pop</t>
  </si>
  <si>
    <t>Proof of adequate vision required at renewal general po</t>
  </si>
  <si>
    <t>Proof of adequate vision required at renewal older pop</t>
  </si>
  <si>
    <t>Mail or online renewal permitted general pop</t>
  </si>
  <si>
    <t>Mail or online renewal permitted old pop</t>
  </si>
  <si>
    <t>no</t>
  </si>
  <si>
    <t>online, every other renewal</t>
  </si>
  <si>
    <t>when renewing in person</t>
  </si>
  <si>
    <t>69 and older, every renewal</t>
  </si>
  <si>
    <t>both, every other renewal</t>
  </si>
  <si>
    <t>not permitted 69 and older</t>
  </si>
  <si>
    <t>5 years for people 60 and older</t>
  </si>
  <si>
    <t>every renewal</t>
  </si>
  <si>
    <t>4 or 8 years for people 70 and older, personal option</t>
  </si>
  <si>
    <t>every other renewal</t>
  </si>
  <si>
    <t>70 and older, every renewal</t>
  </si>
  <si>
    <t>both, limited to 2 consecutive renewals</t>
  </si>
  <si>
    <t>not permitted 70 and older without vision test; not permitted 80 and older</t>
  </si>
  <si>
    <t>both, if photograph is newer than 16 years</t>
  </si>
  <si>
    <t>8 or 6 years, phasing from a 6 year to 8 year cycle</t>
  </si>
  <si>
    <t>2 years permitted for people 65 and older, personal option</t>
  </si>
  <si>
    <t>not permitted 70 and older</t>
  </si>
  <si>
    <t>6 years for people 80 and older</t>
  </si>
  <si>
    <t>80 and older, every renewal</t>
  </si>
  <si>
    <t>2 years for people 72 and older</t>
  </si>
  <si>
    <t>both, limited to 2 consecutive renewals, but must appear in person at least every 16 years (effective 07/01/25)</t>
  </si>
  <si>
    <t>4 or 8 years, personal option</t>
  </si>
  <si>
    <t>4 years for people 63 and older</t>
  </si>
  <si>
    <t>by mail, every other renewal; must choose 4-year license</t>
  </si>
  <si>
    <t>4 or 8 years, personal option (effective 07/01/27)</t>
  </si>
  <si>
    <t>4 years for people 69 - 80; 2 years for people 81 - 86; 1 year for people 87 and older (effective 07/01/27)</t>
  </si>
  <si>
    <t>75 and older, every renewal</t>
  </si>
  <si>
    <t>not permitted 75 and older</t>
  </si>
  <si>
    <t>3 years for people 75-84: 2 years for people 85 and older</t>
  </si>
  <si>
    <t>8 years or 80th birthday, whichever occurs first</t>
  </si>
  <si>
    <t>2 years for people 78 and older</t>
  </si>
  <si>
    <t>4 years for people 65 and older</t>
  </si>
  <si>
    <t>not permitted 65 and older</t>
  </si>
  <si>
    <t>not permitted 70 and olderFootnote 1</t>
  </si>
  <si>
    <t>first renewal after 40 and every other renewal until 62</t>
  </si>
  <si>
    <t>62 and older, every renewal</t>
  </si>
  <si>
    <t>both, unless proof of vision required</t>
  </si>
  <si>
    <t>not permitted 62 and older</t>
  </si>
  <si>
    <t>40 and older, every renewal</t>
  </si>
  <si>
    <t>3 years for people 70 and older</t>
  </si>
  <si>
    <t>12 years or 75th birthday, whichever occurs first</t>
  </si>
  <si>
    <t>4 years for people 75 and older</t>
  </si>
  <si>
    <t>72 and older, every renewal</t>
  </si>
  <si>
    <t>not permitted 72 and older</t>
  </si>
  <si>
    <t>4 years (odd number birth years); 8 years (even number birth years); 8 years all licenses starting in 2018</t>
  </si>
  <si>
    <t>71 and older, every renewal</t>
  </si>
  <si>
    <t>both, every other renewal; available only for holders of a 4-year license</t>
  </si>
  <si>
    <t>both, every other renewal for people 65 and older</t>
  </si>
  <si>
    <t>2 or 4 years for people 70 and older, personal option</t>
  </si>
  <si>
    <t>every 10 yearsFootnote 2</t>
  </si>
  <si>
    <t>both, unless new photo requiredFootnote 3</t>
  </si>
  <si>
    <t>bothFootnote 3</t>
  </si>
  <si>
    <t>4 years for people 71-78; 1 year for people 79 and older</t>
  </si>
  <si>
    <t>online, every other renewal; by mail, unless new photo required</t>
  </si>
  <si>
    <t>both</t>
  </si>
  <si>
    <t>5 years for people 66 and older</t>
  </si>
  <si>
    <t>4 years for people 78 and older</t>
  </si>
  <si>
    <t>65 and older, every renewal</t>
  </si>
  <si>
    <t>online, every other renewal if applying for a 4 year license</t>
  </si>
  <si>
    <t>50 and older if renewing in person</t>
  </si>
  <si>
    <t>2 years or 4 years for people 65 and older, personal option</t>
  </si>
  <si>
    <t>2 years for people 75 and older</t>
  </si>
  <si>
    <t>8 yearsFootnote 4</t>
  </si>
  <si>
    <t>2 years for people 85 and older</t>
  </si>
  <si>
    <t>79 and older, every renewal</t>
  </si>
  <si>
    <t>not permitted 79 and older</t>
  </si>
  <si>
    <t>2 or 4 years</t>
  </si>
  <si>
    <t>by mail, unless new photo requiredFootnote 5</t>
  </si>
  <si>
    <t>5 years for people 75 and older</t>
  </si>
  <si>
    <t>6 or 8 years, personal option</t>
  </si>
  <si>
    <t>by mail, every other renewal</t>
  </si>
  <si>
    <t>Mean</t>
  </si>
  <si>
    <t>Population</t>
  </si>
  <si>
    <t>Effect</t>
  </si>
  <si>
    <t>Substitutes</t>
  </si>
  <si>
    <t>Complements</t>
  </si>
  <si>
    <t>As of February 2025 (https://www.iihs.org/topics/older-drivers/license-renewal-laws-table)</t>
  </si>
  <si>
    <t>Q51: Average and range of processing time (days) from referral to communicated decision</t>
  </si>
  <si>
    <t>Average</t>
  </si>
  <si>
    <t>L.B.</t>
  </si>
  <si>
    <t>U.B</t>
  </si>
  <si>
    <t>Q57: Cost and staff‐time to process a referral without on-road testing or MAB review</t>
  </si>
  <si>
    <t>Q60: Additional cost and staff‐time when a driver appeals the licensing action</t>
  </si>
  <si>
    <t>Alabama</t>
  </si>
  <si>
    <t>Alaska</t>
  </si>
  <si>
    <t>Arizona</t>
  </si>
  <si>
    <t>Arkansas</t>
  </si>
  <si>
    <t>California</t>
  </si>
  <si>
    <t>Colorado</t>
  </si>
  <si>
    <t>Connecticut</t>
  </si>
  <si>
    <t>Delaware</t>
  </si>
  <si>
    <t>District of Columbia (DC)</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</si>
  <si>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</si>
  <si>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</si>
  <si>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</si>
  <si>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</si>
  <si>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</si>
  <si>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</si>
  <si>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</si>
  <si>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</si>
  <si>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</si>
  <si>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</si>
  <si>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</si>
  <si>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</si>
  <si>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</si>
  <si>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</si>
  <si>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</si>
  <si>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</si>
  <si>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</si>
  <si>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</si>
  <si>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</si>
  <si>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</si>
  <si>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</si>
  <si>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</si>
  <si>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</si>
  <si>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</si>
  <si>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</si>
  <si>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</si>
  <si>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</si>
  <si>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</si>
  <si>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</si>
  <si>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</si>
  <si>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</si>
  <si>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</si>
  <si>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</si>
  <si>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</si>
  <si>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</si>
  <si>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</si>
  <si>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</si>
  <si>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</si>
  <si>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</si>
  <si>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</si>
  <si>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</si>
  <si>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</si>
  <si>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Midpoint</t>
  </si>
  <si>
    <t>Median</t>
  </si>
  <si>
    <t>Cost (USD)</t>
  </si>
  <si>
    <t>Time (min)</t>
  </si>
  <si>
    <t>U.B.</t>
  </si>
  <si>
    <t>Time (days)</t>
  </si>
  <si>
    <t>Cost  (USD)</t>
  </si>
  <si>
    <t>Time (Days)</t>
  </si>
  <si>
    <t>Wage</t>
  </si>
  <si>
    <t>-</t>
  </si>
  <si>
    <t>Diff</t>
  </si>
  <si>
    <t>Overall mean</t>
  </si>
  <si>
    <t>ADAC (2025) https://www.adac.de/verkehr/recht/verkehrsvorschriften-deutschland/anwohnerparkausweis/</t>
  </si>
  <si>
    <t>.</t>
  </si>
  <si>
    <t>Münster</t>
  </si>
  <si>
    <t>Drivers</t>
  </si>
  <si>
    <t>Population (18+)</t>
  </si>
  <si>
    <t>Drivers with \acs{RPP} [\%]</t>
  </si>
  <si>
    <t>Price [€]</t>
  </si>
  <si>
    <t>\acs{RPP}s</t>
  </si>
  <si>
    <t>Year</t>
  </si>
  <si>
    <t>Cologne</t>
  </si>
  <si>
    <t>City</t>
  </si>
  <si>
    <t>Aachen</t>
  </si>
  <si>
    <t>30 \parencite{Baumanns.2023}</t>
  </si>
  <si>
    <t>30 \parencite{StadtAachen.2025}</t>
  </si>
  <si>
    <t>17 \parencite[p. 3]{StadtMunster.2023}</t>
  </si>
  <si>
    <t>61,020 \parencite{Baumanns.2023}</t>
  </si>
  <si>
    <t>21,743  \parencite{StadtAachen.2025}</t>
  </si>
  <si>
    <t>6,586 \parencite[p. 3]{StadtMunster.2023}</t>
  </si>
  <si>
    <t>915,572 \parencite[p. 27]{StadtKoln.2023}</t>
  </si>
  <si>
    <t>226,211 \parencite{StadtAachen.2025.tab}</t>
  </si>
  <si>
    <t>265,616 \parencite[p. 9]{StadtMunster.2024}</t>
  </si>
  <si>
    <t>age group</t>
  </si>
  <si>
    <t>85-89</t>
  </si>
  <si>
    <t>Change</t>
  </si>
  <si>
    <t>Lifeexpectancy at screening threshold</t>
  </si>
  <si>
    <t>male</t>
  </si>
  <si>
    <t>female</t>
  </si>
  <si>
    <t>Gender</t>
  </si>
  <si>
    <t>Lifeexpectancy</t>
  </si>
  <si>
    <t>Distance driven at  screening threshold</t>
  </si>
  <si>
    <t>Age-distribution of revoked drivers</t>
  </si>
  <si>
    <t>t</t>
  </si>
  <si>
    <t>mileage 65+t</t>
  </si>
  <si>
    <t>mileage 70+t</t>
  </si>
  <si>
    <t>mileage 75+t</t>
  </si>
  <si>
    <t>mileage 80+t</t>
  </si>
  <si>
    <t>mileage 85+t</t>
  </si>
  <si>
    <t>mileage 95+t</t>
  </si>
  <si>
    <t>mileage 90+t</t>
  </si>
  <si>
    <t>Age</t>
  </si>
  <si>
    <t>Multiplier per threshold (mileage dependent)</t>
  </si>
  <si>
    <t>CS LOSS</t>
  </si>
  <si>
    <t>Germany</t>
  </si>
  <si>
    <t>INPUTS</t>
  </si>
  <si>
    <t>DUH (2025) https://www.duh.de/fileadmin/user_upload/download/Pressemitteilungen/Verkehr/Grafik_Anwohnerparken_Gebuehren_250327.pdf</t>
  </si>
  <si>
    <t>Residence Parking permit (RPP) price data</t>
  </si>
  <si>
    <t>MCPF</t>
  </si>
  <si>
    <t>Value</t>
  </si>
  <si>
    <t>95% Quantil</t>
  </si>
  <si>
    <t>Standard dev</t>
  </si>
  <si>
    <t>max</t>
  </si>
  <si>
    <t>mode/mean</t>
  </si>
  <si>
    <t>min</t>
  </si>
  <si>
    <t>Triangular</t>
  </si>
  <si>
    <t>Uniform</t>
  </si>
  <si>
    <t>Normal</t>
  </si>
  <si>
    <t>Distribution</t>
  </si>
  <si>
    <t>default</t>
  </si>
  <si>
    <t>mean</t>
  </si>
  <si>
    <t>Variable</t>
  </si>
  <si>
    <t>NPV</t>
  </si>
  <si>
    <t>Index</t>
  </si>
  <si>
    <t>NPV live</t>
  </si>
  <si>
    <t xml:space="preserve"> +1% every threshold</t>
  </si>
  <si>
    <t>Parameter</t>
  </si>
  <si>
    <t>double</t>
  </si>
  <si>
    <t>half</t>
  </si>
  <si>
    <t>%change</t>
  </si>
  <si>
    <t>New NPV</t>
  </si>
  <si>
    <t>NPV base case</t>
  </si>
  <si>
    <t>PARTIAL SENSITIVITY ANALYSIS</t>
  </si>
  <si>
    <t>METB</t>
  </si>
  <si>
    <t>GENERAL PARAMETERS</t>
  </si>
  <si>
    <t>[€ 2024/year]</t>
  </si>
  <si>
    <t>Public Transport</t>
  </si>
  <si>
    <t>[€ 2024/km]</t>
  </si>
  <si>
    <t>[km/year]</t>
  </si>
  <si>
    <t>SUM</t>
  </si>
  <si>
    <t>Modal Shift</t>
  </si>
  <si>
    <t>SUBSTITUTES</t>
  </si>
  <si>
    <t>[share]</t>
  </si>
  <si>
    <t>Parking</t>
  </si>
  <si>
    <t>[€ 2024/vkm]</t>
  </si>
  <si>
    <t>[l/km]</t>
  </si>
  <si>
    <t>Petrol</t>
  </si>
  <si>
    <t>Diesel</t>
  </si>
  <si>
    <t>Fuel market</t>
  </si>
  <si>
    <t>COMPLEMENTS</t>
  </si>
  <si>
    <t>SECONDARY MARKETS</t>
  </si>
  <si>
    <t>External effects</t>
  </si>
  <si>
    <t>[km/h]</t>
  </si>
  <si>
    <t>[€ 2024/h]</t>
  </si>
  <si>
    <t>[]</t>
  </si>
  <si>
    <t>[years]</t>
  </si>
  <si>
    <t>Average revocation age:</t>
  </si>
  <si>
    <t>Average mileage reduction</t>
  </si>
  <si>
    <t>OUTPUT MARKET</t>
  </si>
  <si>
    <t>[€2024/case]</t>
  </si>
  <si>
    <t>[h]</t>
  </si>
  <si>
    <t>Driver Effort</t>
  </si>
  <si>
    <t>Total Duration</t>
  </si>
  <si>
    <t>[h/case]</t>
  </si>
  <si>
    <t>[€2024/h]</t>
  </si>
  <si>
    <t>Administrative Labor Inputs</t>
  </si>
  <si>
    <t>Medical Examination</t>
  </si>
  <si>
    <t>INPUT MARKETS</t>
  </si>
  <si>
    <t xml:space="preserve">PRIMARY MARKET </t>
  </si>
  <si>
    <t>[€2024/year]</t>
  </si>
  <si>
    <t>Secondary Markets</t>
  </si>
  <si>
    <t>Primary Markets</t>
  </si>
  <si>
    <t>SOC</t>
  </si>
  <si>
    <t>Unit</t>
  </si>
  <si>
    <t>CBA CALCULATIONS</t>
  </si>
  <si>
    <t>CBA_6 Monte Carlo Simulation</t>
  </si>
  <si>
    <t>CONTENTS</t>
  </si>
  <si>
    <t>sum</t>
  </si>
  <si>
    <t>NPV (Discounted Effects)</t>
  </si>
  <si>
    <t>BCR</t>
  </si>
  <si>
    <t>SS</t>
  </si>
  <si>
    <t>Fields other than half/double</t>
  </si>
  <si>
    <t>75% Quantil</t>
  </si>
  <si>
    <t>90% Quantil</t>
  </si>
  <si>
    <t>99% Quantil</t>
  </si>
  <si>
    <t>Max</t>
  </si>
  <si>
    <t>Min</t>
  </si>
  <si>
    <t>gamma</t>
  </si>
  <si>
    <t>Pop Ger</t>
  </si>
  <si>
    <t>NPV/p</t>
  </si>
  <si>
    <t>NPV EU</t>
  </si>
  <si>
    <t>Pop EU ABS</t>
  </si>
  <si>
    <t>NPV EU ABS</t>
  </si>
  <si>
    <t>Extrapolation</t>
  </si>
  <si>
    <t>Cost-Benefit Analysis of age-based screening for Driver's License Renewal</t>
  </si>
  <si>
    <t>Tano Kannegiesser, Stefan Tscharaktschiew</t>
  </si>
  <si>
    <t>Total number of GP</t>
  </si>
  <si>
    <t>[GP 2024]</t>
  </si>
  <si>
    <t>Additional working time per GP</t>
  </si>
  <si>
    <t>Total GP working time per year (without abs)</t>
  </si>
  <si>
    <t>Ratio additional time/previous working time</t>
  </si>
  <si>
    <t>[h/year]</t>
  </si>
  <si>
    <t>t_me</t>
  </si>
  <si>
    <t>c_me</t>
  </si>
  <si>
    <t>w_gp</t>
  </si>
  <si>
    <t>w_ad</t>
  </si>
  <si>
    <t>t_ad</t>
  </si>
  <si>
    <t>t_gp</t>
  </si>
  <si>
    <t>phi</t>
  </si>
  <si>
    <t>mu</t>
  </si>
  <si>
    <t>ABS Age thresholds i</t>
  </si>
  <si>
    <t>L_i</t>
  </si>
  <si>
    <t>s^in</t>
  </si>
  <si>
    <t>L_i^cor</t>
  </si>
  <si>
    <t>M_i</t>
  </si>
  <si>
    <t>L_i^cor*M_i</t>
  </si>
  <si>
    <t>s_i^rev</t>
  </si>
  <si>
    <t>L_i^rev</t>
  </si>
  <si>
    <t>M_i^rev</t>
  </si>
  <si>
    <t>QUANTITATIVE REACTIONS</t>
  </si>
  <si>
    <t>e_c_f</t>
  </si>
  <si>
    <t>e_c_m</t>
  </si>
  <si>
    <t>e_c_d</t>
  </si>
  <si>
    <t>e_c_p</t>
  </si>
  <si>
    <t>e_c_t</t>
  </si>
  <si>
    <t>v</t>
  </si>
  <si>
    <t>c_f</t>
  </si>
  <si>
    <t>c_m</t>
  </si>
  <si>
    <t>c_d</t>
  </si>
  <si>
    <t>c_p</t>
  </si>
  <si>
    <t>c_t</t>
  </si>
  <si>
    <t>s_de</t>
  </si>
  <si>
    <t>e_de</t>
  </si>
  <si>
    <t>tau_l</t>
  </si>
  <si>
    <t>s_l</t>
  </si>
  <si>
    <t>f_l</t>
  </si>
  <si>
    <t>e_wtt</t>
  </si>
  <si>
    <t>c_rp</t>
  </si>
  <si>
    <t>s_rp</t>
  </si>
  <si>
    <t>kappa</t>
  </si>
  <si>
    <t>s</t>
  </si>
  <si>
    <t>T_i</t>
  </si>
  <si>
    <t>i</t>
  </si>
  <si>
    <t>W_L</t>
  </si>
  <si>
    <t>W_M</t>
  </si>
  <si>
    <t>Weighting Factors per i (mileage)</t>
  </si>
  <si>
    <t>Weighting factors per i (licenses)</t>
  </si>
  <si>
    <t>SOC_me</t>
  </si>
  <si>
    <t>SOC_ad</t>
  </si>
  <si>
    <t>SOC_ti</t>
  </si>
  <si>
    <t>SOC_fe</t>
  </si>
  <si>
    <t>Δ EE</t>
  </si>
  <si>
    <t>Δ GOV</t>
  </si>
  <si>
    <t>Δ SS</t>
  </si>
  <si>
    <t>Δ SOC</t>
  </si>
  <si>
    <t>EE_d</t>
  </si>
  <si>
    <t>SS_cs</t>
  </si>
  <si>
    <t>EE_de</t>
  </si>
  <si>
    <t>GOV_fu</t>
  </si>
  <si>
    <t>GOV_p^var</t>
  </si>
  <si>
    <t>GOV_p^fix</t>
  </si>
  <si>
    <t>GOV_vt</t>
  </si>
  <si>
    <t>s_65^rev</t>
  </si>
  <si>
    <t>s_70^rev</t>
  </si>
  <si>
    <t>s_75^rev</t>
  </si>
  <si>
    <t>s_80^rev</t>
  </si>
  <si>
    <t>s_85^rev</t>
  </si>
  <si>
    <t>s_90^rev</t>
  </si>
  <si>
    <t>s_95^rev</t>
  </si>
  <si>
    <t>[%]</t>
  </si>
  <si>
    <t>Delta_n</t>
  </si>
  <si>
    <t>b</t>
  </si>
  <si>
    <t>c</t>
  </si>
  <si>
    <t>pt</t>
  </si>
  <si>
    <t>50% Quantil</t>
  </si>
  <si>
    <t>1.1-2.2%</t>
  </si>
  <si>
    <t>NO</t>
  </si>
  <si>
    <t>NL</t>
  </si>
  <si>
    <t>ES</t>
  </si>
  <si>
    <t>0.6-1.5%</t>
  </si>
  <si>
    <t>DK</t>
  </si>
  <si>
    <t>CH</t>
  </si>
  <si>
    <t>85 and over</t>
  </si>
  <si>
    <t>Fit</t>
  </si>
  <si>
    <t>Restrictions</t>
  </si>
  <si>
    <t>Discontinued</t>
  </si>
  <si>
    <t>unfit</t>
  </si>
  <si>
    <t>country</t>
  </si>
  <si>
    <t>year</t>
  </si>
  <si>
    <t>MEAN (%)</t>
  </si>
  <si>
    <t>&gt;90</t>
  </si>
  <si>
    <t>Ausweisentzüge wegen Krankheit</t>
  </si>
  <si>
    <t>2024 65-74</t>
  </si>
  <si>
    <t>2024 75+</t>
  </si>
  <si>
    <t>s_i^rev (%)</t>
  </si>
  <si>
    <t>Country</t>
  </si>
  <si>
    <t>Reference</t>
  </si>
  <si>
    <t>\textcite{Hollander.2013}</t>
  </si>
  <si>
    <t>tnote</t>
  </si>
  <si>
    <t>\textcite{Sebo.2018}\tnote{a}</t>
  </si>
  <si>
    <t>\item[a] Mean value reported for 70+.</t>
  </si>
  <si>
    <t>\textcite{Huwiler.2022}\tnote{b}</t>
  </si>
  <si>
    <t>\item[b] Midpoint of the reported interval (0.2\% reported by drivers, 3.3\% reported by licensing agencies) for 70+.</t>
  </si>
  <si>
    <t>\textcite{ASTRA.2025.gesamtbericht}\tnote{c}</t>
  </si>
  <si>
    <t>\item{c} Calculated based on \textcite{ASTRA.2025.gesamtbericht} and \textcite{ASTRA.2026.Führausweisstat} (e.g. 75+: 93 + 4,037 = 4130 drivers had their license revoked due to illness or medical conditions. Multiplied by the share of standard driving licenses among revoked licenses of these drivers (7,468$/$7,539 $=$ 0.99; \cite{ASTRA.2024}) and divided by the total number of driving licenses above age 75 (517,754; \cite{ASTRA.2026.Führausweisstat}) returns 0.79\%).</t>
  </si>
  <si>
    <t>\textcite{Hansen.2001}\tnote{d}</t>
  </si>
  <si>
    <t>\item[d] Midpoint of the reported interval (0.6\% without, 1.5\% with cognitive test as part of ABS) for 70+.</t>
  </si>
  <si>
    <t>\textcite{Milch.2022}\tnote{f}</t>
  </si>
  <si>
    <t>s_rev</t>
  </si>
  <si>
    <t>\item[f] Midpoint calculated using the estimated active driver population (99,862), where 1,450 to 2,900 were denied a medical certificate.</t>
  </si>
  <si>
    <t>\textcite{Mirabet.2023}\tnote{e}</t>
  </si>
  <si>
    <t>\textcite{Castro.2024}\tnote{e}</t>
  </si>
  <si>
    <t>\item[e] We combined 'revoked' and 'interrupted' categories, as both lead to lost driving privileges, with the latter group failing to complete the renewal process instead of formally being revoked.</t>
  </si>
  <si>
    <t xml:space="preserve">65-69 </t>
  </si>
  <si>
    <t xml:space="preserve">70-74 </t>
  </si>
  <si>
    <t xml:space="preserve">75-79 </t>
  </si>
  <si>
    <t xml:space="preserve">80-84 </t>
  </si>
  <si>
    <t xml:space="preserve">85-89 </t>
  </si>
  <si>
    <t xml:space="preserve">90+ </t>
  </si>
  <si>
    <t>Siren</t>
  </si>
  <si>
    <t>s_in %</t>
  </si>
  <si>
    <t>(with full driver pop)</t>
  </si>
  <si>
    <t>2024 parameters</t>
  </si>
  <si>
    <t>share among 65+ drivers 2024</t>
  </si>
  <si>
    <t>share among all drivers 2024</t>
  </si>
  <si>
    <t>total pop</t>
  </si>
  <si>
    <t>RPP</t>
  </si>
  <si>
    <t>drivers</t>
  </si>
  <si>
    <t>share</t>
  </si>
  <si>
    <t>[2023 cars/license 65+]</t>
  </si>
  <si>
    <t>lambda_pop</t>
  </si>
  <si>
    <t>M^pop</t>
  </si>
  <si>
    <t>Default</t>
  </si>
  <si>
    <t>MCS</t>
  </si>
  <si>
    <t>Pop total EU</t>
  </si>
  <si>
    <t>Partial</t>
  </si>
  <si>
    <t>s^in/2</t>
  </si>
  <si>
    <t>s^in*2</t>
  </si>
  <si>
    <t>s^in+1% each threshold</t>
  </si>
  <si>
    <t>s_i^rev/2</t>
  </si>
  <si>
    <t>s_i^rev*2</t>
  </si>
  <si>
    <t>s_i^rev +1% each threshold</t>
  </si>
  <si>
    <t>elasticity</t>
  </si>
  <si>
    <t>partial</t>
  </si>
  <si>
    <t>NPV 0</t>
  </si>
  <si>
    <t>%&gt;=0/1</t>
  </si>
  <si>
    <t>% &lt; 0</t>
  </si>
  <si>
    <t>share among all drivers if license revoked until end of life</t>
  </si>
  <si>
    <t>revoked * T_i</t>
  </si>
  <si>
    <t>Average duration spent with revoked license</t>
  </si>
  <si>
    <t xml:space="preserve"> </t>
  </si>
  <si>
    <t>NPV(gamma)</t>
  </si>
  <si>
    <t>e_n</t>
  </si>
  <si>
    <t>e_ap</t>
  </si>
  <si>
    <t>e_cc</t>
  </si>
  <si>
    <t>e_c</t>
  </si>
  <si>
    <t>Mileage reduction in relation to total german mileage</t>
  </si>
  <si>
    <t>%</t>
  </si>
  <si>
    <t>additional depressive cases</t>
  </si>
  <si>
    <t>possible depression from casualty crashes</t>
  </si>
  <si>
    <t>[n/year]</t>
  </si>
  <si>
    <t>wert aus spalte: gamma</t>
  </si>
  <si>
    <t>p_l</t>
  </si>
  <si>
    <t>tau_vat_gross</t>
  </si>
  <si>
    <t>[€/l]</t>
  </si>
  <si>
    <t>M_tot_18+</t>
  </si>
  <si>
    <t>M_tot_65+</t>
  </si>
  <si>
    <t>Average mileage 65+</t>
  </si>
  <si>
    <t>Fixed car ownership cost</t>
  </si>
  <si>
    <t>km/year</t>
  </si>
  <si>
    <t>[€ 2024/car *year]</t>
  </si>
  <si>
    <t>c_d_fix</t>
  </si>
  <si>
    <t>c_m_fix</t>
  </si>
  <si>
    <t>c_in_fix</t>
  </si>
  <si>
    <t>c_p_fix</t>
  </si>
  <si>
    <t>c_fix</t>
  </si>
  <si>
    <t>c_tau</t>
  </si>
  <si>
    <t>c_c_fix</t>
  </si>
  <si>
    <t>nu</t>
  </si>
  <si>
    <t>trip mode</t>
  </si>
  <si>
    <t>Walk</t>
  </si>
  <si>
    <t>Bike</t>
  </si>
  <si>
    <t>Car Driver</t>
  </si>
  <si>
    <t>Car Passenger</t>
  </si>
  <si>
    <t>Taxi</t>
  </si>
  <si>
    <t>Long-dist. PT</t>
  </si>
  <si>
    <t xml:space="preserve">ß_time </t>
  </si>
  <si>
    <t>[1/min]</t>
  </si>
  <si>
    <t>[1/€]</t>
  </si>
  <si>
    <t>immobile</t>
  </si>
  <si>
    <t>test</t>
  </si>
  <si>
    <t>BASELINE SITUATION (NO ABS)</t>
  </si>
  <si>
    <t>numerator</t>
  </si>
  <si>
    <t>difference</t>
  </si>
  <si>
    <t>ABS</t>
  </si>
  <si>
    <t>change in trips</t>
  </si>
  <si>
    <t>distance change [km]</t>
  </si>
  <si>
    <t>share of revoked km</t>
  </si>
  <si>
    <t>revoked mileage</t>
  </si>
  <si>
    <t>AGG CS LOSS</t>
  </si>
  <si>
    <t>avg speed</t>
  </si>
  <si>
    <t>REGIOSTAR 2 x DISTANCE SEGREGATION</t>
  </si>
  <si>
    <t>Urban &lt;= 5km</t>
  </si>
  <si>
    <t>Urban &gt; 5km</t>
  </si>
  <si>
    <t>Rural &lt;= 5km</t>
  </si>
  <si>
    <t>Rural &gt; 5km</t>
  </si>
  <si>
    <t>c_rv</t>
  </si>
  <si>
    <t>€</t>
  </si>
  <si>
    <t>Share</t>
  </si>
  <si>
    <t>c_n</t>
  </si>
  <si>
    <t>C_n</t>
  </si>
  <si>
    <t>T_n</t>
  </si>
  <si>
    <t>lambda_n</t>
  </si>
  <si>
    <t>P_n</t>
  </si>
  <si>
    <t>GC_n</t>
  </si>
  <si>
    <t>$n$</t>
  </si>
  <si>
    <t>D_n</t>
  </si>
  <si>
    <t>$ASC_{ng\theta}$</t>
  </si>
  <si>
    <t>$w$</t>
  </si>
  <si>
    <t>$b$</t>
  </si>
  <si>
    <t>$c$</t>
  </si>
  <si>
    <t>$cp$</t>
  </si>
  <si>
    <t>$pt$</t>
  </si>
  <si>
    <t>$tx$</t>
  </si>
  <si>
    <t>$lpt$</t>
  </si>
  <si>
    <t>$im$</t>
  </si>
  <si>
    <t>$D_{ng\theta}$ [km]</t>
  </si>
  <si>
    <t>$g$: rural, $\theta: &gt;$ 5 km</t>
  </si>
  <si>
    <t>$g$: rural, $\theta: \leq$ 5 km</t>
  </si>
  <si>
    <t>$g$: urban, $\theta: &gt;$ 5 km</t>
  </si>
  <si>
    <t>$g$: urban, $\theta: \leq$ 5 km</t>
  </si>
  <si>
    <t>$T_{ng\theta}$ [h]</t>
  </si>
  <si>
    <t>V_n-ASC_n</t>
  </si>
  <si>
    <t>ASC_n</t>
  </si>
  <si>
    <t>V_n</t>
  </si>
  <si>
    <t>P_n_1</t>
  </si>
  <si>
    <t>modal split [%]</t>
  </si>
  <si>
    <t>$c_n$ [€/km]</t>
  </si>
  <si>
    <t>$\lambda_n$ [€/h]</t>
  </si>
  <si>
    <t>alpha</t>
  </si>
  <si>
    <t>$g$: urban</t>
  </si>
  <si>
    <t xml:space="preserve"> $\theta: \leq$ 5 km</t>
  </si>
  <si>
    <t>$\theta: &gt;$ 5 km</t>
  </si>
  <si>
    <t>$g$: rural</t>
  </si>
  <si>
    <t>$P_{ng\theta}^0$</t>
  </si>
  <si>
    <t>$V_{ng\theta}^0$</t>
  </si>
  <si>
    <t>$V_{ng\theta}^1$</t>
  </si>
  <si>
    <t>$P_{ng\theta}^1$</t>
  </si>
  <si>
    <t>$-\infty$</t>
  </si>
  <si>
    <t>cp</t>
  </si>
  <si>
    <t>tx</t>
  </si>
  <si>
    <t>lpt</t>
  </si>
  <si>
    <t>w</t>
  </si>
  <si>
    <t xml:space="preserve">share </t>
  </si>
  <si>
    <t>SS_fc</t>
  </si>
  <si>
    <t>tau_vat_gross_red</t>
  </si>
  <si>
    <t>PT</t>
  </si>
  <si>
    <t>im</t>
  </si>
  <si>
    <t>EE_Su</t>
  </si>
  <si>
    <t>GOV_Su</t>
  </si>
  <si>
    <t>NPV/L_rev</t>
  </si>
  <si>
    <t>Long-run elasticity of annual VKM w.r.t. generalized travel cost</t>
  </si>
  <si>
    <t>AVERAGE / NO SEGMENTS</t>
  </si>
  <si>
    <t>revoked car trips</t>
  </si>
  <si>
    <t>General parameters</t>
  </si>
  <si>
    <t>MNL model</t>
  </si>
  <si>
    <t>Model inputs</t>
  </si>
  <si>
    <t>ABS safety benefit</t>
  </si>
  <si>
    <t>infrastructure?</t>
  </si>
  <si>
    <t>Car driving externalities</t>
  </si>
  <si>
    <t>Mental health excess cost</t>
  </si>
  <si>
    <t>lambda_c</t>
  </si>
  <si>
    <t>sum c_k</t>
  </si>
  <si>
    <t>Private Marginal car Cost k</t>
  </si>
  <si>
    <t xml:space="preserve">double </t>
  </si>
  <si>
    <t>mod_n [km/year]</t>
  </si>
  <si>
    <t>e_cr</t>
  </si>
  <si>
    <t>sum_c_fix</t>
  </si>
  <si>
    <t>Impact &gt;= +-15%</t>
  </si>
  <si>
    <t>ε</t>
  </si>
  <si>
    <t>c_k</t>
  </si>
  <si>
    <t>sum e_m w/o crash</t>
  </si>
  <si>
    <t>$s_i^{rev}$</t>
  </si>
  <si>
    <t>$\lambda_c$</t>
  </si>
  <si>
    <t>$\alpha$</t>
  </si>
  <si>
    <t>$c_n$</t>
  </si>
  <si>
    <t>$\sum_j c_j^{fix}$</t>
  </si>
  <si>
    <t>$MCPF$</t>
  </si>
  <si>
    <t>$s$</t>
  </si>
  <si>
    <t>$c_{rv}$</t>
  </si>
  <si>
    <t>%-change</t>
  </si>
  <si>
    <t>$\varepsilon$</t>
  </si>
  <si>
    <t>$\times$ 2</t>
  </si>
  <si>
    <t xml:space="preserve">$\times$ 2 </t>
  </si>
  <si>
    <t>$\times$ 0.5</t>
  </si>
  <si>
    <t>$=$ 2</t>
  </si>
  <si>
    <t>$=$ 0</t>
  </si>
  <si>
    <t>$=$ 0.035</t>
  </si>
  <si>
    <t>$=$ 0.07</t>
  </si>
  <si>
    <t>NPV &gt;= -100,000,000</t>
  </si>
  <si>
    <t>Description</t>
  </si>
  <si>
    <t>Revoked driving</t>
  </si>
  <si>
    <t>licenses (Index $i$)</t>
  </si>
  <si>
    <t>Value of car</t>
  </si>
  <si>
    <t>travel time</t>
  </si>
  <si>
    <t>Driving demand</t>
  </si>
  <si>
    <t>Marginal driving</t>
  </si>
  <si>
    <t>cost (Index $k$)</t>
  </si>
  <si>
    <t>Marginal utility</t>
  </si>
  <si>
    <t>of income</t>
  </si>
  <si>
    <t>Marginal cost</t>
  </si>
  <si>
    <t>(Index $n$)</t>
  </si>
  <si>
    <t>External cost</t>
  </si>
  <si>
    <t>Senior car</t>
  </si>
  <si>
    <t>residual value</t>
  </si>
  <si>
    <t>Fixed car</t>
  </si>
  <si>
    <t>cost (Index $j$)</t>
  </si>
  <si>
    <t>Marginal cost of</t>
  </si>
  <si>
    <t>public funds</t>
  </si>
  <si>
    <t>Social discount</t>
  </si>
  <si>
    <t>rate</t>
  </si>
  <si>
    <t>sum_k c_k</t>
  </si>
  <si>
    <t>$\sum_k c_k$</t>
  </si>
  <si>
    <t>$\sum_{m \notin cr} e_m $</t>
  </si>
  <si>
    <t>sum_j c_j_fix</t>
  </si>
  <si>
    <t>c_tx</t>
  </si>
  <si>
    <t>c_pt</t>
  </si>
  <si>
    <t>c_lpt</t>
  </si>
  <si>
    <t>e_h</t>
  </si>
  <si>
    <t>e_m</t>
  </si>
  <si>
    <t xml:space="preserve">results </t>
  </si>
  <si>
    <t>EXCHANGE RATES</t>
  </si>
  <si>
    <t>Euro rechts</t>
  </si>
  <si>
    <t>EUR per NZD https://www.ecb.europa.eu/stats/policy_and_exchange_rates/euro_reference_exchange_rates/html/eurofxref-graph-nzd.en.html</t>
  </si>
  <si>
    <t>EUR per USD https://www.ecb.europa.eu/stats/policy_and_exchange_rates/euro_reference_exchange_rates/html/eurofxref-graph-usd.en.html</t>
  </si>
  <si>
    <t>EUR per CHF https://www.ecb.europa.eu/stats/policy_and_exchange_rates/euro_reference_exchange_rates/html/eurofxref-graph-chf.en.html</t>
  </si>
  <si>
    <t>EUR per SEK https://www.ecb.europa.eu/stats/policy_and_exchange_rates/euro_reference_exchange_rates/html/eurofxref-graph-sek.en.html</t>
  </si>
  <si>
    <t>Currency 1 = EUR x</t>
  </si>
  <si>
    <t>EUR per AUD https://www.ecb.europa.eu/stats/policy_and_exchange_rates/euro_reference_exchange_rates/html/eurofxref-graph-aud.de.html</t>
  </si>
  <si>
    <t>Mile in KM</t>
  </si>
  <si>
    <t>https://www-genesis.destatis.de/datenbank/online/statistic/61111/table/61111-0001</t>
  </si>
  <si>
    <t>TRAFFIC CPI TO 2024</t>
  </si>
  <si>
    <t>STANDARD CPI TO 2024</t>
  </si>
  <si>
    <t>https://genesis.destatis.de/datenbank/online/statistic/61111/table/61111-0005</t>
  </si>
  <si>
    <t>L^{tot}_{65+} (Drivers licenses 2024 65+)</t>
  </si>
  <si>
    <t>share among 65+ if license revoked until end of life</t>
  </si>
  <si>
    <t>L^{tot}_{17+} (Drivers licenses 2024 total)</t>
  </si>
  <si>
    <t>Long Distance PT</t>
  </si>
  <si>
    <t>sum without crash</t>
  </si>
  <si>
    <t>MONTE CARLO SIMULATION</t>
  </si>
  <si>
    <t>DISCOUNTING</t>
  </si>
  <si>
    <t>MNL MODEL</t>
  </si>
  <si>
    <t>RESULTS</t>
  </si>
  <si>
    <t>S_REV AND S_IN</t>
  </si>
  <si>
    <t>DERIVATION S_REV</t>
  </si>
  <si>
    <t>DERIVATION S_IN</t>
  </si>
  <si>
    <t>CBA_2: MNL model</t>
  </si>
  <si>
    <t>CBA_3: Discounting</t>
  </si>
  <si>
    <t>CBA_1: Inputs</t>
  </si>
  <si>
    <t>CBA_4: Results</t>
  </si>
  <si>
    <t>CBA_5: Partial Sensitivity Analysis</t>
  </si>
  <si>
    <t>DATA_1: Derivation s_i_rev and s_in</t>
  </si>
  <si>
    <t>USA 2019, from FTS (2019): Driver Licensing Policies And Practices</t>
  </si>
  <si>
    <t>USA 2024, from IIHS-HLDI (2024): License Renewal Requirements</t>
  </si>
  <si>
    <t>DATA_2: Raw data on ABS-regulation in USA 2019 (FTS, 2019: Driver Licensing Policies And Practices), 2024 (IIHS-HLDI, 2024: License Renewal Requirements); Data extracted from Lococo et al. (2017: Medical review practices for driver licensing, Volume 3: Guidelines and processes in the United States)</t>
  </si>
  <si>
    <t>DATA_3: Data extracted on Residence Parking Permits from DUH (2025) and Gieße (2025)</t>
  </si>
  <si>
    <t>DATA_4: Currency conversions and price transformations to 2024</t>
  </si>
  <si>
    <t>Data extracted on Residence Parking Permits from DUH (2025) and Gieße (2025)</t>
  </si>
  <si>
    <t>Currency conversions and price transformations to 2024</t>
  </si>
  <si>
    <t>Lococo et al. (2017): Medical review practices for driver licensing</t>
  </si>
  <si>
    <t>Hollander et al. (2013)</t>
  </si>
  <si>
    <t>Milch et al. (2013)</t>
  </si>
  <si>
    <t>Hansen and Hansen (2001)</t>
  </si>
  <si>
    <t>Sebo et al. (2018)</t>
  </si>
  <si>
    <t xml:space="preserve">Huwiler et al. (2022) </t>
  </si>
  <si>
    <t>Huwiler et al. (2022)</t>
  </si>
  <si>
    <t>ASTRA (2025)</t>
  </si>
  <si>
    <t>Castro et. al (2024)</t>
  </si>
  <si>
    <t>Castro et. al (2024) (unfit only)</t>
  </si>
  <si>
    <t>Castro et. al (2024) (unfit + discontinued)</t>
  </si>
  <si>
    <t>Mirabet et. al (2023) (unfit + discontinued)</t>
  </si>
  <si>
    <t>Mirabet et. al (2023) (unfit only)</t>
  </si>
  <si>
    <t>Supplementary calculations</t>
  </si>
  <si>
    <t>lower bound (with active driver pop)</t>
  </si>
  <si>
    <t>upper bound (with active driver pop)</t>
  </si>
  <si>
    <t>DATA (see published paper for full citations)</t>
  </si>
  <si>
    <t xml:space="preserve">https://doi.org/10.1016/j.tranpol.2026.104493 </t>
  </si>
  <si>
    <t>Supplementary Material to:</t>
  </si>
  <si>
    <t>Gray cells and values are artifacts, intermediate results or document default / sensitivity analysis for copy-pasting.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</si>
</sst>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00"/>
    <numFmt numFmtId="165" formatCode="#,##0.0000"/>
    <numFmt numFmtId="166" formatCode="0.0"/>
    <numFmt numFmtId="167" formatCode="0.0000"/>
    <numFmt numFmtId="168" formatCode="0.0%"/>
    <numFmt numFmtId="169" formatCode="#,##0.000"/>
    <numFmt numFmtId="170" formatCode="#,##0.0"/>
    <numFmt numFmtId="171" formatCode="0.00000000"/>
    <numFmt numFmtId="172" formatCode="0.0000%"/>
    <numFmt numFmtId="173" formatCode="0.000%"/>
    <numFmt numFmtId="174" formatCode="0.00000"/>
    <numFmt numFmtId="175" formatCode="0.0000000"/>
  </numFmts>
  <fonts count="35">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sz val="11"/>
      <color theme="1"/>
      <name val="Calibri"/>
      <family val="2"/>
    </font>
    <font>
      <sz val="11"/>
      <color theme="2" tint="-9.9978637043366805E-2"/>
      <name val="Aptos Narrow"/>
      <family val="2"/>
      <scheme val="minor"/>
    </font>
    <font>
      <sz val="11"/>
      <color theme="2" tint="-0.249977111117893"/>
      <name val="Aptos Narrow"/>
      <family val="2"/>
      <scheme val="minor"/>
    </font>
    <font>
      <b/>
      <sz val="11"/>
      <color theme="2" tint="-0.249977111117893"/>
      <name val="Aptos Narrow"/>
      <family val="2"/>
      <scheme val="minor"/>
    </font>
    <font>
      <sz val="10"/>
      <name val="Arial"/>
      <family val="2"/>
    </font>
    <font>
      <sz val="11"/>
      <color rgb="FF000000"/>
      <name val="Calibri"/>
      <family val="2"/>
    </font>
    <font>
      <sz val="11"/>
      <name val="Calibri"/>
      <family val="2"/>
    </font>
    <font>
      <sz val="11"/>
      <color theme="2" tint="-0.249977111117893"/>
      <name val="Calibri"/>
      <family val="2"/>
    </font>
    <font>
      <sz val="11"/>
      <color indexed="8"/>
      <name val="Calibri"/>
      <family val="2"/>
    </font>
    <font>
      <b/>
      <sz val="28"/>
      <color theme="1"/>
      <name val="Aptos Narrow"/>
      <family val="2"/>
      <scheme val="minor"/>
    </font>
    <font>
      <sz val="18"/>
      <color theme="1"/>
      <name val="Aptos Narrow"/>
      <family val="2"/>
      <scheme val="minor"/>
    </font>
    <font>
      <sz val="13"/>
      <color theme="1"/>
      <name val="Aptos Narrow"/>
      <family val="2"/>
      <scheme val="minor"/>
    </font>
    <font>
      <sz val="10"/>
      <name val="MetaNormalLF-Roman"/>
      <family val="2"/>
    </font>
    <font>
      <sz val="11"/>
      <color theme="2"/>
      <name val="Aptos Narrow"/>
      <family val="2"/>
      <scheme val="minor"/>
    </font>
    <font>
      <b/>
      <sz val="11"/>
      <color theme="2"/>
      <name val="Aptos Narrow"/>
      <family val="2"/>
      <scheme val="minor"/>
    </font>
    <font>
      <u/>
      <sz val="11"/>
      <color theme="1"/>
      <name val="Aptos Narrow"/>
      <family val="2"/>
      <scheme val="minor"/>
    </font>
    <font>
      <sz val="11"/>
      <color theme="0" tint="-0.14999847407452621"/>
      <name val="Aptos Narrow"/>
      <family val="2"/>
      <scheme val="minor"/>
    </font>
    <font>
      <sz val="11"/>
      <color theme="0" tint="-0.34998626667073579"/>
      <name val="Aptos Narrow"/>
      <family val="2"/>
      <scheme val="minor"/>
    </font>
    <font>
      <b/>
      <sz val="11"/>
      <color theme="0" tint="-0.34998626667073579"/>
      <name val="Aptos Narrow"/>
      <family val="2"/>
      <scheme val="minor"/>
    </font>
    <font>
      <b/>
      <sz val="11"/>
      <color theme="0" tint="-0.499984740745262"/>
      <name val="Aptos Narrow"/>
      <family val="2"/>
      <scheme val="minor"/>
    </font>
    <font>
      <sz val="11"/>
      <color theme="0" tint="-0.499984740745262"/>
      <name val="Aptos Narrow"/>
      <family val="2"/>
      <scheme val="minor"/>
    </font>
    <font>
      <sz val="11"/>
      <color theme="0" tint="-0.34998626667073579"/>
      <name val="Calibri"/>
      <family val="2"/>
    </font>
    <font>
      <b/>
      <sz val="12"/>
      <color theme="0" tint="-0.499984740745262"/>
      <name val="Aptos Narrow"/>
      <family val="2"/>
      <scheme val="minor"/>
    </font>
    <font>
      <b/>
      <sz val="14"/>
      <color theme="1"/>
      <name val="Aptos Narrow"/>
      <family val="2"/>
      <scheme val="minor"/>
    </font>
    <font>
      <b/>
      <sz val="11"/>
      <color theme="1"/>
      <name val="Aptos Narrow"/>
      <family val="2"/>
    </font>
    <font>
      <sz val="10"/>
      <color rgb="FF000000"/>
      <name val="Lucida Console"/>
      <family val="3"/>
    </font>
    <font>
      <b/>
      <sz val="20"/>
      <color theme="1"/>
      <name val="Aptos Narrow"/>
      <family val="2"/>
      <scheme val="minor"/>
    </font>
    <font>
      <sz val="28"/>
      <color theme="1"/>
      <name val="Aptos Narrow"/>
      <family val="2"/>
      <scheme val="minor"/>
    </font>
    <font>
      <u/>
      <sz val="28"/>
      <color theme="10"/>
      <name val="Aptos Narrow"/>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8"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s>
  <cellStyleXfs count="5">
    <xf numFmtId="0" fontId="0" fillId="0" borderId="0"/>
    <xf numFmtId="0" fontId="3" fillId="0" borderId="0" applyNumberFormat="0" applyFill="0" applyBorder="0" applyAlignment="0" applyProtection="0"/>
    <xf numFmtId="9" fontId="1" fillId="0" borderId="0" applyFont="0" applyFill="0" applyBorder="0" applyAlignment="0" applyProtection="0"/>
    <xf numFmtId="0" fontId="10" fillId="0" borderId="0"/>
    <xf numFmtId="0" fontId="14" fillId="0" borderId="0"/>
  </cellStyleXfs>
  <cellXfs count="316">
    <xf numFmtId="0" fontId="0" fillId="0" borderId="0" xfId="0"/>
    <xf numFmtId="0" fontId="2" fillId="0" borderId="0" xfId="0" applyFont="1"/>
    <xf numFmtId="0" fontId="3" fillId="0" borderId="0" xfId="1"/>
    <xf numFmtId="0" fontId="0" fillId="0" borderId="3" xfId="0" applyBorder="1"/>
    <xf numFmtId="0" fontId="0" fillId="0" borderId="1" xfId="0" applyBorder="1"/>
    <xf numFmtId="4" fontId="0" fillId="0" borderId="0" xfId="0" applyNumberFormat="1"/>
    <xf numFmtId="0" fontId="0" fillId="0" borderId="4" xfId="0" applyBorder="1"/>
    <xf numFmtId="0" fontId="0" fillId="0" borderId="5" xfId="0" applyBorder="1"/>
    <xf numFmtId="0" fontId="0" fillId="0" borderId="6" xfId="0" applyBorder="1"/>
    <xf numFmtId="0" fontId="0" fillId="0" borderId="13" xfId="0" applyBorder="1"/>
    <xf numFmtId="0" fontId="0" fillId="0" borderId="7" xfId="0" applyBorder="1"/>
    <xf numFmtId="4" fontId="0" fillId="0" borderId="10" xfId="0" applyNumberFormat="1" applyBorder="1"/>
    <xf numFmtId="4" fontId="0" fillId="0" borderId="11" xfId="0" applyNumberFormat="1" applyBorder="1"/>
    <xf numFmtId="0" fontId="2" fillId="0" borderId="4" xfId="0" applyFont="1" applyBorder="1"/>
    <xf numFmtId="0" fontId="2" fillId="0" borderId="5" xfId="0" applyFont="1" applyBorder="1"/>
    <xf numFmtId="0" fontId="2" fillId="0" borderId="14" xfId="0" applyFont="1" applyBorder="1"/>
    <xf numFmtId="0" fontId="2" fillId="0" borderId="10" xfId="0" applyFont="1" applyBorder="1"/>
    <xf numFmtId="0" fontId="2" fillId="0" borderId="11" xfId="0" applyFont="1" applyBorder="1"/>
    <xf numFmtId="0" fontId="2" fillId="0" borderId="12" xfId="0" applyFont="1" applyBorder="1"/>
    <xf numFmtId="0" fontId="0" fillId="0" borderId="15" xfId="0" applyBorder="1"/>
    <xf numFmtId="0" fontId="0" fillId="0" borderId="13" xfId="0" applyBorder="1" applyAlignment="1">
      <alignment horizontal="left"/>
    </xf>
    <xf numFmtId="0" fontId="0" fillId="0" borderId="0" xfId="0" applyAlignment="1">
      <alignment horizontal="left"/>
    </xf>
    <xf numFmtId="3" fontId="0" fillId="0" borderId="0" xfId="0" applyNumberFormat="1" applyAlignment="1">
      <alignment horizontal="left"/>
    </xf>
    <xf numFmtId="0" fontId="2" fillId="0" borderId="2" xfId="0" applyFont="1" applyBorder="1"/>
    <xf numFmtId="0" fontId="2" fillId="0" borderId="6" xfId="0" applyFont="1" applyBorder="1"/>
    <xf numFmtId="3" fontId="0" fillId="0" borderId="0" xfId="0" applyNumberFormat="1"/>
    <xf numFmtId="1" fontId="0" fillId="0" borderId="0" xfId="0" applyNumberFormat="1"/>
    <xf numFmtId="0" fontId="0" fillId="0" borderId="20" xfId="0" applyBorder="1" applyAlignment="1">
      <alignment horizontal="left"/>
    </xf>
    <xf numFmtId="0" fontId="0" fillId="0" borderId="21" xfId="0" applyBorder="1" applyAlignment="1">
      <alignment horizontal="left"/>
    </xf>
    <xf numFmtId="0" fontId="0" fillId="0" borderId="19" xfId="0" applyBorder="1"/>
    <xf numFmtId="0" fontId="0" fillId="0" borderId="20" xfId="0" applyBorder="1"/>
    <xf numFmtId="0" fontId="0" fillId="0" borderId="21" xfId="0" applyBorder="1"/>
    <xf numFmtId="2" fontId="0" fillId="0" borderId="0" xfId="0" applyNumberFormat="1"/>
    <xf numFmtId="0" fontId="0" fillId="0" borderId="22" xfId="0" applyBorder="1"/>
    <xf numFmtId="0" fontId="0" fillId="0" borderId="23" xfId="0" applyBorder="1"/>
    <xf numFmtId="0" fontId="0" fillId="0" borderId="23" xfId="0" applyBorder="1" applyAlignment="1">
      <alignment vertical="center" wrapText="1"/>
    </xf>
    <xf numFmtId="0" fontId="0" fillId="0" borderId="24" xfId="0" applyBorder="1"/>
    <xf numFmtId="0" fontId="0" fillId="0" borderId="25" xfId="0" applyBorder="1"/>
    <xf numFmtId="0" fontId="0" fillId="0" borderId="26" xfId="0" applyBorder="1"/>
    <xf numFmtId="0" fontId="0" fillId="0" borderId="27" xfId="0" applyBorder="1"/>
    <xf numFmtId="0" fontId="0" fillId="0" borderId="16" xfId="0" applyBorder="1"/>
    <xf numFmtId="0" fontId="0" fillId="0" borderId="28" xfId="0" applyBorder="1"/>
    <xf numFmtId="0" fontId="0" fillId="0" borderId="18" xfId="0" applyBorder="1"/>
    <xf numFmtId="0" fontId="0" fillId="0" borderId="29" xfId="0" applyBorder="1"/>
    <xf numFmtId="0" fontId="0" fillId="0" borderId="17" xfId="0" applyBorder="1"/>
    <xf numFmtId="0" fontId="0" fillId="0" borderId="30" xfId="0" applyBorder="1" applyAlignment="1">
      <alignment horizontal="left"/>
    </xf>
    <xf numFmtId="0" fontId="0" fillId="0" borderId="17" xfId="0" applyBorder="1" applyAlignment="1">
      <alignment horizontal="left"/>
    </xf>
    <xf numFmtId="0" fontId="0" fillId="0" borderId="31" xfId="0" applyBorder="1"/>
    <xf numFmtId="0" fontId="0" fillId="0" borderId="32" xfId="0" applyBorder="1"/>
    <xf numFmtId="2" fontId="0" fillId="0" borderId="4" xfId="0" applyNumberFormat="1" applyBorder="1"/>
    <xf numFmtId="3" fontId="0" fillId="0" borderId="7" xfId="0" applyNumberFormat="1" applyBorder="1"/>
    <xf numFmtId="164" fontId="0" fillId="0" borderId="0" xfId="0" applyNumberFormat="1"/>
    <xf numFmtId="0" fontId="7" fillId="0" borderId="0" xfId="0" applyFont="1"/>
    <xf numFmtId="166" fontId="0" fillId="0" borderId="0" xfId="0" applyNumberFormat="1"/>
    <xf numFmtId="167" fontId="0" fillId="0" borderId="0" xfId="0" applyNumberFormat="1"/>
    <xf numFmtId="166" fontId="0" fillId="0" borderId="13" xfId="0" applyNumberFormat="1" applyBorder="1" applyAlignment="1">
      <alignment horizontal="left"/>
    </xf>
    <xf numFmtId="166" fontId="0" fillId="0" borderId="0" xfId="0" applyNumberFormat="1" applyAlignment="1">
      <alignment horizontal="left"/>
    </xf>
    <xf numFmtId="164" fontId="8" fillId="0" borderId="0" xfId="0" applyNumberFormat="1" applyFont="1"/>
    <xf numFmtId="0" fontId="8" fillId="0" borderId="0" xfId="0" applyFont="1"/>
    <xf numFmtId="4" fontId="8" fillId="0" borderId="0" xfId="0" applyNumberFormat="1" applyFont="1"/>
    <xf numFmtId="0" fontId="5" fillId="0" borderId="0" xfId="0" applyFont="1"/>
    <xf numFmtId="4" fontId="5" fillId="0" borderId="0" xfId="0" applyNumberFormat="1" applyFont="1"/>
    <xf numFmtId="0" fontId="9" fillId="0" borderId="0" xfId="0" applyFont="1"/>
    <xf numFmtId="0" fontId="8" fillId="0" borderId="0" xfId="0" applyFont="1" applyAlignment="1">
      <alignment vertical="center"/>
    </xf>
    <xf numFmtId="0" fontId="2" fillId="0" borderId="1" xfId="0" applyFont="1" applyBorder="1"/>
    <xf numFmtId="0" fontId="2" fillId="0" borderId="18" xfId="0" applyFont="1" applyBorder="1"/>
    <xf numFmtId="167" fontId="8" fillId="0" borderId="0" xfId="0" applyNumberFormat="1" applyFont="1"/>
    <xf numFmtId="3" fontId="8" fillId="0" borderId="0" xfId="0" applyNumberFormat="1" applyFont="1"/>
    <xf numFmtId="0" fontId="4" fillId="0" borderId="18" xfId="0" applyFont="1" applyBorder="1"/>
    <xf numFmtId="3" fontId="5" fillId="0" borderId="0" xfId="0" applyNumberFormat="1" applyFont="1"/>
    <xf numFmtId="0" fontId="0" fillId="0" borderId="2" xfId="0" applyBorder="1"/>
    <xf numFmtId="0" fontId="0" fillId="0" borderId="12" xfId="0" applyBorder="1"/>
    <xf numFmtId="3" fontId="0" fillId="0" borderId="13" xfId="0" applyNumberFormat="1" applyBorder="1"/>
    <xf numFmtId="3" fontId="0" fillId="0" borderId="12" xfId="0" applyNumberFormat="1" applyBorder="1"/>
    <xf numFmtId="3" fontId="0" fillId="0" borderId="3" xfId="0" applyNumberFormat="1" applyBorder="1"/>
    <xf numFmtId="0" fontId="0" fillId="0" borderId="14" xfId="0" applyBorder="1"/>
    <xf numFmtId="4" fontId="0" fillId="0" borderId="13" xfId="0" applyNumberFormat="1" applyBorder="1"/>
    <xf numFmtId="165" fontId="0" fillId="0" borderId="13" xfId="0" applyNumberFormat="1" applyBorder="1"/>
    <xf numFmtId="10" fontId="0" fillId="0" borderId="0" xfId="2" applyNumberFormat="1" applyFont="1"/>
    <xf numFmtId="4" fontId="0" fillId="0" borderId="15" xfId="0" applyNumberFormat="1" applyBorder="1"/>
    <xf numFmtId="0" fontId="11" fillId="0" borderId="0" xfId="0" applyFont="1"/>
    <xf numFmtId="0" fontId="12" fillId="0" borderId="0" xfId="0" applyFont="1"/>
    <xf numFmtId="164" fontId="5" fillId="0" borderId="0" xfId="0" applyNumberFormat="1" applyFont="1"/>
    <xf numFmtId="4" fontId="12" fillId="0" borderId="0" xfId="0" applyNumberFormat="1" applyFont="1"/>
    <xf numFmtId="0" fontId="5" fillId="0" borderId="1" xfId="0" applyFont="1" applyBorder="1"/>
    <xf numFmtId="169" fontId="5" fillId="0" borderId="0" xfId="0" applyNumberFormat="1" applyFont="1"/>
    <xf numFmtId="2" fontId="8" fillId="0" borderId="0" xfId="0" applyNumberFormat="1" applyFont="1"/>
    <xf numFmtId="3" fontId="12" fillId="0" borderId="0" xfId="0" applyNumberFormat="1" applyFont="1"/>
    <xf numFmtId="0" fontId="5" fillId="0" borderId="15" xfId="0" applyFont="1" applyBorder="1"/>
    <xf numFmtId="4" fontId="5" fillId="0" borderId="15" xfId="0" applyNumberFormat="1" applyFont="1" applyBorder="1"/>
    <xf numFmtId="0" fontId="5" fillId="0" borderId="18" xfId="0" applyFont="1" applyBorder="1"/>
    <xf numFmtId="0" fontId="6" fillId="0" borderId="0" xfId="0" applyFont="1"/>
    <xf numFmtId="167" fontId="5" fillId="0" borderId="0" xfId="0" applyNumberFormat="1" applyFont="1"/>
    <xf numFmtId="10" fontId="7" fillId="0" borderId="0" xfId="2" applyNumberFormat="1" applyFont="1"/>
    <xf numFmtId="3" fontId="7" fillId="0" borderId="0" xfId="0" applyNumberFormat="1" applyFont="1"/>
    <xf numFmtId="3" fontId="8" fillId="0" borderId="0" xfId="0" applyNumberFormat="1" applyFont="1" applyAlignment="1">
      <alignment horizontal="right"/>
    </xf>
    <xf numFmtId="168" fontId="0" fillId="0" borderId="5" xfId="2" applyNumberFormat="1" applyFont="1" applyFill="1" applyBorder="1"/>
    <xf numFmtId="0" fontId="0" fillId="2" borderId="0" xfId="0" applyFill="1"/>
    <xf numFmtId="3" fontId="0" fillId="0" borderId="4" xfId="0" applyNumberFormat="1" applyBorder="1"/>
    <xf numFmtId="4" fontId="2" fillId="0" borderId="8" xfId="0" applyNumberFormat="1" applyFont="1" applyBorder="1"/>
    <xf numFmtId="4" fontId="2" fillId="0" borderId="15" xfId="0" applyNumberFormat="1" applyFont="1" applyBorder="1"/>
    <xf numFmtId="4" fontId="0" fillId="0" borderId="8" xfId="0" applyNumberFormat="1" applyBorder="1"/>
    <xf numFmtId="4" fontId="0" fillId="0" borderId="9" xfId="0" applyNumberFormat="1" applyBorder="1"/>
    <xf numFmtId="4" fontId="0" fillId="0" borderId="4" xfId="0" applyNumberFormat="1" applyBorder="1"/>
    <xf numFmtId="4" fontId="0" fillId="0" borderId="5" xfId="0" applyNumberFormat="1" applyBorder="1"/>
    <xf numFmtId="4" fontId="0" fillId="0" borderId="6" xfId="0" applyNumberFormat="1" applyBorder="1"/>
    <xf numFmtId="4" fontId="0" fillId="0" borderId="7" xfId="0" applyNumberFormat="1" applyBorder="1"/>
    <xf numFmtId="0" fontId="15" fillId="0" borderId="0" xfId="0" applyFont="1"/>
    <xf numFmtId="0" fontId="16" fillId="0" borderId="0" xfId="0" applyFont="1"/>
    <xf numFmtId="3" fontId="0" fillId="0" borderId="30" xfId="0" applyNumberFormat="1" applyBorder="1"/>
    <xf numFmtId="2" fontId="0" fillId="0" borderId="28" xfId="0" applyNumberFormat="1" applyBorder="1"/>
    <xf numFmtId="168" fontId="0" fillId="0" borderId="3" xfId="2" applyNumberFormat="1" applyFont="1" applyFill="1" applyBorder="1"/>
    <xf numFmtId="0" fontId="0" fillId="2" borderId="13" xfId="0" applyFill="1" applyBorder="1"/>
    <xf numFmtId="10" fontId="8" fillId="0" borderId="0" xfId="2" applyNumberFormat="1" applyFont="1" applyBorder="1"/>
    <xf numFmtId="4" fontId="2" fillId="0" borderId="18" xfId="0" applyNumberFormat="1" applyFont="1" applyBorder="1"/>
    <xf numFmtId="4" fontId="0" fillId="0" borderId="1" xfId="0" applyNumberFormat="1" applyBorder="1"/>
    <xf numFmtId="1" fontId="8" fillId="0" borderId="0" xfId="0" applyNumberFormat="1" applyFont="1"/>
    <xf numFmtId="0" fontId="0" fillId="3" borderId="0" xfId="0" applyFill="1"/>
    <xf numFmtId="0" fontId="17" fillId="3" borderId="0" xfId="0" applyFont="1" applyFill="1"/>
    <xf numFmtId="1" fontId="5" fillId="0" borderId="0" xfId="0" applyNumberFormat="1" applyFont="1" applyAlignment="1">
      <alignment vertical="center"/>
    </xf>
    <xf numFmtId="0" fontId="4" fillId="0" borderId="0" xfId="0" applyFont="1"/>
    <xf numFmtId="2" fontId="5" fillId="0" borderId="0" xfId="0" applyNumberFormat="1" applyFont="1"/>
    <xf numFmtId="164" fontId="12" fillId="0" borderId="0" xfId="0" applyNumberFormat="1" applyFont="1"/>
    <xf numFmtId="0" fontId="17" fillId="3" borderId="0" xfId="0" applyFont="1" applyFill="1" applyAlignment="1">
      <alignment horizontal="left"/>
    </xf>
    <xf numFmtId="1" fontId="7" fillId="0" borderId="0" xfId="0" applyNumberFormat="1" applyFont="1"/>
    <xf numFmtId="0" fontId="2" fillId="0" borderId="29" xfId="0" applyFont="1" applyBorder="1"/>
    <xf numFmtId="0" fontId="2" fillId="0" borderId="27" xfId="0" applyFont="1" applyBorder="1"/>
    <xf numFmtId="0" fontId="7" fillId="0" borderId="0" xfId="0" applyFont="1" applyAlignment="1">
      <alignment horizontal="center"/>
    </xf>
    <xf numFmtId="3" fontId="0" fillId="0" borderId="26" xfId="0" applyNumberFormat="1" applyBorder="1"/>
    <xf numFmtId="3" fontId="0" fillId="0" borderId="10" xfId="0" applyNumberFormat="1" applyBorder="1"/>
    <xf numFmtId="168" fontId="0" fillId="0" borderId="0" xfId="2" applyNumberFormat="1" applyFont="1"/>
    <xf numFmtId="169" fontId="13" fillId="0" borderId="0" xfId="0" applyNumberFormat="1" applyFont="1"/>
    <xf numFmtId="0" fontId="0" fillId="4" borderId="0" xfId="0" applyFill="1"/>
    <xf numFmtId="168" fontId="0" fillId="4" borderId="5" xfId="2" applyNumberFormat="1" applyFont="1" applyFill="1" applyBorder="1"/>
    <xf numFmtId="168" fontId="0" fillId="4" borderId="7" xfId="2" applyNumberFormat="1" applyFont="1" applyFill="1" applyBorder="1"/>
    <xf numFmtId="168" fontId="0" fillId="0" borderId="7" xfId="2" applyNumberFormat="1" applyFont="1" applyFill="1" applyBorder="1"/>
    <xf numFmtId="168" fontId="0" fillId="4" borderId="3" xfId="2" applyNumberFormat="1" applyFont="1" applyFill="1" applyBorder="1"/>
    <xf numFmtId="0" fontId="0" fillId="2" borderId="12" xfId="0" applyFill="1" applyBorder="1"/>
    <xf numFmtId="3" fontId="0" fillId="0" borderId="2" xfId="0" applyNumberFormat="1" applyBorder="1"/>
    <xf numFmtId="10" fontId="8" fillId="0" borderId="0" xfId="2" applyNumberFormat="1" applyFont="1"/>
    <xf numFmtId="4" fontId="0" fillId="0" borderId="14" xfId="0" applyNumberFormat="1" applyBorder="1"/>
    <xf numFmtId="4" fontId="0" fillId="0" borderId="3" xfId="0" applyNumberFormat="1" applyBorder="1"/>
    <xf numFmtId="3" fontId="0" fillId="0" borderId="14" xfId="0" applyNumberFormat="1" applyBorder="1"/>
    <xf numFmtId="3" fontId="5" fillId="0" borderId="26" xfId="0" applyNumberFormat="1" applyFont="1" applyBorder="1"/>
    <xf numFmtId="0" fontId="5" fillId="0" borderId="16" xfId="0" applyFont="1" applyBorder="1"/>
    <xf numFmtId="3" fontId="5" fillId="0" borderId="28" xfId="0" applyNumberFormat="1" applyFont="1" applyBorder="1"/>
    <xf numFmtId="170" fontId="0" fillId="0" borderId="26" xfId="0" applyNumberFormat="1" applyBorder="1"/>
    <xf numFmtId="4" fontId="8" fillId="0" borderId="0" xfId="0" applyNumberFormat="1" applyFont="1" applyAlignment="1">
      <alignment vertical="center"/>
    </xf>
    <xf numFmtId="0" fontId="4" fillId="0" borderId="25" xfId="0" applyFont="1" applyBorder="1"/>
    <xf numFmtId="0" fontId="9" fillId="0" borderId="1" xfId="0" applyFont="1" applyBorder="1"/>
    <xf numFmtId="0" fontId="9" fillId="0" borderId="0" xfId="0" applyFont="1" applyAlignment="1">
      <alignment horizontal="left"/>
    </xf>
    <xf numFmtId="170" fontId="8" fillId="0" borderId="0" xfId="0" applyNumberFormat="1" applyFont="1"/>
    <xf numFmtId="3" fontId="0" fillId="0" borderId="11" xfId="0" applyNumberFormat="1" applyBorder="1"/>
    <xf numFmtId="3" fontId="8" fillId="0" borderId="0" xfId="0" applyNumberFormat="1" applyFont="1" applyAlignment="1">
      <alignment horizontal="left"/>
    </xf>
    <xf numFmtId="2" fontId="0" fillId="0" borderId="0" xfId="2" applyNumberFormat="1" applyFont="1" applyBorder="1"/>
    <xf numFmtId="2" fontId="0" fillId="0" borderId="0" xfId="2" applyNumberFormat="1" applyFont="1" applyBorder="1" applyAlignment="1">
      <alignment vertical="center"/>
    </xf>
    <xf numFmtId="2" fontId="0" fillId="0" borderId="0" xfId="0" applyNumberFormat="1" applyAlignment="1">
      <alignment horizontal="left"/>
    </xf>
    <xf numFmtId="2" fontId="0" fillId="0" borderId="0" xfId="2" applyNumberFormat="1" applyFont="1" applyBorder="1" applyAlignment="1">
      <alignment horizontal="left"/>
    </xf>
    <xf numFmtId="2" fontId="0" fillId="0" borderId="0" xfId="2" applyNumberFormat="1" applyFont="1" applyBorder="1" applyAlignment="1">
      <alignment horizontal="left" vertical="center"/>
    </xf>
    <xf numFmtId="2" fontId="0" fillId="0" borderId="15" xfId="0" applyNumberFormat="1" applyBorder="1" applyAlignment="1">
      <alignment horizontal="left"/>
    </xf>
    <xf numFmtId="0" fontId="23" fillId="0" borderId="0" xfId="0" applyFont="1"/>
    <xf numFmtId="3" fontId="23" fillId="0" borderId="0" xfId="0" applyNumberFormat="1" applyFont="1"/>
    <xf numFmtId="1" fontId="23" fillId="0" borderId="0" xfId="0" applyNumberFormat="1" applyFont="1"/>
    <xf numFmtId="165" fontId="23" fillId="0" borderId="0" xfId="0" applyNumberFormat="1" applyFont="1"/>
    <xf numFmtId="10" fontId="23" fillId="0" borderId="0" xfId="2" applyNumberFormat="1" applyFont="1"/>
    <xf numFmtId="1" fontId="23" fillId="0" borderId="0" xfId="0" applyNumberFormat="1" applyFont="1" applyAlignment="1">
      <alignment vertical="center"/>
    </xf>
    <xf numFmtId="9" fontId="0" fillId="0" borderId="0" xfId="2" applyFont="1"/>
    <xf numFmtId="0" fontId="10" fillId="0" borderId="0" xfId="0" applyFont="1" applyAlignment="1">
      <alignment horizontal="right"/>
    </xf>
    <xf numFmtId="0" fontId="10" fillId="0" borderId="0" xfId="0" applyFont="1"/>
    <xf numFmtId="0" fontId="4" fillId="0" borderId="1" xfId="0" applyFont="1" applyBorder="1"/>
    <xf numFmtId="171" fontId="0" fillId="0" borderId="0" xfId="0" applyNumberFormat="1"/>
    <xf numFmtId="2" fontId="23" fillId="0" borderId="0" xfId="0" applyNumberFormat="1" applyFont="1"/>
    <xf numFmtId="4" fontId="23" fillId="0" borderId="0" xfId="0" applyNumberFormat="1" applyFont="1"/>
    <xf numFmtId="164" fontId="23" fillId="0" borderId="0" xfId="0" applyNumberFormat="1" applyFont="1"/>
    <xf numFmtId="167" fontId="23" fillId="0" borderId="0" xfId="0" applyNumberFormat="1" applyFont="1"/>
    <xf numFmtId="3" fontId="23" fillId="0" borderId="26" xfId="0" applyNumberFormat="1" applyFont="1" applyBorder="1"/>
    <xf numFmtId="164" fontId="23" fillId="2" borderId="0" xfId="0" applyNumberFormat="1" applyFont="1" applyFill="1"/>
    <xf numFmtId="0" fontId="23" fillId="2" borderId="0" xfId="0" applyFont="1" applyFill="1"/>
    <xf numFmtId="0" fontId="9" fillId="2" borderId="0" xfId="0" applyFont="1" applyFill="1"/>
    <xf numFmtId="0" fontId="8" fillId="2" borderId="0" xfId="0" applyFont="1" applyFill="1"/>
    <xf numFmtId="164" fontId="8" fillId="2" borderId="0" xfId="0" applyNumberFormat="1" applyFont="1" applyFill="1"/>
    <xf numFmtId="167" fontId="8" fillId="2" borderId="0" xfId="0" applyNumberFormat="1" applyFont="1" applyFill="1"/>
    <xf numFmtId="170" fontId="23" fillId="0" borderId="0" xfId="0" applyNumberFormat="1" applyFont="1" applyAlignment="1">
      <alignment wrapText="1"/>
    </xf>
    <xf numFmtId="170" fontId="23" fillId="0" borderId="0" xfId="0" applyNumberFormat="1" applyFont="1"/>
    <xf numFmtId="172" fontId="0" fillId="0" borderId="0" xfId="2" applyNumberFormat="1" applyFont="1"/>
    <xf numFmtId="0" fontId="25" fillId="0" borderId="0" xfId="0" applyFont="1"/>
    <xf numFmtId="3" fontId="26" fillId="0" borderId="0" xfId="0" applyNumberFormat="1" applyFont="1"/>
    <xf numFmtId="166" fontId="23" fillId="0" borderId="0" xfId="2" applyNumberFormat="1" applyFont="1"/>
    <xf numFmtId="4" fontId="2" fillId="0" borderId="9" xfId="0" applyNumberFormat="1" applyFont="1" applyBorder="1"/>
    <xf numFmtId="167" fontId="6" fillId="0" borderId="0" xfId="0" applyNumberFormat="1" applyFont="1"/>
    <xf numFmtId="1" fontId="27" fillId="0" borderId="0" xfId="0" applyNumberFormat="1" applyFont="1"/>
    <xf numFmtId="0" fontId="28" fillId="0" borderId="0" xfId="0" applyFont="1"/>
    <xf numFmtId="2" fontId="26" fillId="0" borderId="0" xfId="0" applyNumberFormat="1" applyFont="1"/>
    <xf numFmtId="0" fontId="26" fillId="0" borderId="0" xfId="0" applyFont="1"/>
    <xf numFmtId="166" fontId="26" fillId="0" borderId="0" xfId="0" applyNumberFormat="1" applyFont="1"/>
    <xf numFmtId="164" fontId="26" fillId="0" borderId="0" xfId="0" applyNumberFormat="1" applyFont="1"/>
    <xf numFmtId="164" fontId="0" fillId="0" borderId="13" xfId="0" applyNumberFormat="1" applyBorder="1"/>
    <xf numFmtId="2" fontId="0" fillId="0" borderId="13" xfId="0" applyNumberFormat="1" applyBorder="1"/>
    <xf numFmtId="166" fontId="0" fillId="0" borderId="0" xfId="2" applyNumberFormat="1" applyFont="1"/>
    <xf numFmtId="166" fontId="0" fillId="0" borderId="13" xfId="2" applyNumberFormat="1" applyFont="1" applyBorder="1"/>
    <xf numFmtId="164" fontId="0" fillId="0" borderId="0" xfId="0" applyNumberFormat="1" applyAlignment="1">
      <alignment horizontal="right"/>
    </xf>
    <xf numFmtId="170" fontId="0" fillId="0" borderId="0" xfId="0" applyNumberFormat="1"/>
    <xf numFmtId="3" fontId="5" fillId="0" borderId="13" xfId="0" applyNumberFormat="1" applyFont="1" applyBorder="1"/>
    <xf numFmtId="10" fontId="12" fillId="0" borderId="0" xfId="2" applyNumberFormat="1" applyFont="1"/>
    <xf numFmtId="3" fontId="6" fillId="0" borderId="0" xfId="0" applyNumberFormat="1" applyFont="1"/>
    <xf numFmtId="0" fontId="24" fillId="0" borderId="0" xfId="0" applyFont="1"/>
    <xf numFmtId="0" fontId="29" fillId="0" borderId="0" xfId="0" applyFont="1"/>
    <xf numFmtId="164" fontId="5" fillId="0" borderId="13" xfId="0" applyNumberFormat="1" applyFont="1" applyBorder="1"/>
    <xf numFmtId="0" fontId="23" fillId="0" borderId="0" xfId="0" applyFont="1" applyAlignment="1">
      <alignment vertical="center"/>
    </xf>
    <xf numFmtId="4" fontId="27" fillId="0" borderId="0" xfId="0" applyNumberFormat="1" applyFont="1"/>
    <xf numFmtId="0" fontId="5" fillId="0" borderId="2" xfId="0" applyFont="1" applyBorder="1"/>
    <xf numFmtId="3" fontId="0" fillId="6" borderId="0" xfId="0" applyNumberFormat="1" applyFill="1"/>
    <xf numFmtId="9" fontId="0" fillId="0" borderId="13" xfId="2" applyFont="1" applyFill="1" applyBorder="1"/>
    <xf numFmtId="9" fontId="0" fillId="0" borderId="0" xfId="2" applyFont="1" applyFill="1" applyBorder="1"/>
    <xf numFmtId="3" fontId="0" fillId="0" borderId="15" xfId="0" applyNumberFormat="1" applyBorder="1"/>
    <xf numFmtId="9" fontId="0" fillId="0" borderId="15" xfId="2" applyFont="1" applyFill="1" applyBorder="1"/>
    <xf numFmtId="3" fontId="0" fillId="7" borderId="0" xfId="0" applyNumberFormat="1" applyFill="1"/>
    <xf numFmtId="0" fontId="0" fillId="7" borderId="0" xfId="0" applyFill="1"/>
    <xf numFmtId="0" fontId="0" fillId="6" borderId="4" xfId="0" applyFill="1" applyBorder="1"/>
    <xf numFmtId="4" fontId="30" fillId="0" borderId="15" xfId="0" applyNumberFormat="1" applyFont="1" applyBorder="1"/>
    <xf numFmtId="169" fontId="0" fillId="0" borderId="12" xfId="0" applyNumberFormat="1" applyBorder="1"/>
    <xf numFmtId="169" fontId="0" fillId="0" borderId="0" xfId="0" applyNumberFormat="1"/>
    <xf numFmtId="4" fontId="5" fillId="0" borderId="13" xfId="0" applyNumberFormat="1" applyFont="1" applyBorder="1"/>
    <xf numFmtId="169" fontId="0" fillId="0" borderId="15" xfId="0" applyNumberFormat="1" applyBorder="1"/>
    <xf numFmtId="169" fontId="0" fillId="0" borderId="8" xfId="0" applyNumberFormat="1" applyBorder="1"/>
    <xf numFmtId="169" fontId="0" fillId="0" borderId="9" xfId="0" applyNumberFormat="1" applyBorder="1"/>
    <xf numFmtId="165" fontId="0" fillId="0" borderId="4" xfId="0" applyNumberFormat="1" applyBorder="1"/>
    <xf numFmtId="165" fontId="0" fillId="0" borderId="0" xfId="0" applyNumberFormat="1"/>
    <xf numFmtId="165" fontId="0" fillId="0" borderId="5" xfId="0" applyNumberFormat="1" applyBorder="1"/>
    <xf numFmtId="164" fontId="0" fillId="0" borderId="4" xfId="0" applyNumberFormat="1" applyBorder="1"/>
    <xf numFmtId="164" fontId="0" fillId="0" borderId="5" xfId="0" applyNumberFormat="1" applyBorder="1"/>
    <xf numFmtId="165" fontId="0" fillId="0" borderId="6" xfId="0" applyNumberFormat="1" applyBorder="1"/>
    <xf numFmtId="165" fontId="0" fillId="0" borderId="7" xfId="0" applyNumberFormat="1" applyBorder="1"/>
    <xf numFmtId="3" fontId="0" fillId="0" borderId="5" xfId="0" applyNumberFormat="1" applyBorder="1"/>
    <xf numFmtId="3" fontId="0" fillId="0" borderId="0" xfId="0" applyNumberFormat="1" applyAlignment="1">
      <alignment horizontal="right"/>
    </xf>
    <xf numFmtId="164" fontId="27" fillId="0" borderId="0" xfId="0" applyNumberFormat="1" applyFont="1"/>
    <xf numFmtId="4" fontId="27" fillId="0" borderId="0" xfId="4" applyNumberFormat="1" applyFont="1" applyAlignment="1">
      <alignment horizontal="right"/>
    </xf>
    <xf numFmtId="167" fontId="27" fillId="0" borderId="0" xfId="0" applyNumberFormat="1" applyFont="1"/>
    <xf numFmtId="10" fontId="0" fillId="0" borderId="0" xfId="0" applyNumberFormat="1"/>
    <xf numFmtId="3" fontId="5" fillId="0" borderId="0" xfId="0" applyNumberFormat="1" applyFont="1" applyAlignment="1">
      <alignment horizontal="left"/>
    </xf>
    <xf numFmtId="0" fontId="31" fillId="0" borderId="0" xfId="0" applyFont="1" applyAlignment="1">
      <alignment vertical="center"/>
    </xf>
    <xf numFmtId="1" fontId="5" fillId="0" borderId="0" xfId="0" applyNumberFormat="1" applyFont="1"/>
    <xf numFmtId="0" fontId="5" fillId="0" borderId="8" xfId="0" applyFont="1" applyBorder="1"/>
    <xf numFmtId="3" fontId="5" fillId="0" borderId="15" xfId="0" applyNumberFormat="1" applyFont="1" applyBorder="1"/>
    <xf numFmtId="0" fontId="4" fillId="0" borderId="15" xfId="0" applyFont="1" applyBorder="1"/>
    <xf numFmtId="0" fontId="5" fillId="0" borderId="9" xfId="0" applyFont="1" applyBorder="1"/>
    <xf numFmtId="0" fontId="4" fillId="0" borderId="9" xfId="0" applyFont="1" applyBorder="1"/>
    <xf numFmtId="0" fontId="5" fillId="0" borderId="4" xfId="0" applyFont="1" applyBorder="1"/>
    <xf numFmtId="3" fontId="18" fillId="0" borderId="0" xfId="0" applyNumberFormat="1" applyFont="1" applyAlignment="1">
      <alignment horizontal="right" vertical="center"/>
    </xf>
    <xf numFmtId="166" fontId="5" fillId="0" borderId="0" xfId="0" applyNumberFormat="1" applyFont="1"/>
    <xf numFmtId="3" fontId="5" fillId="0" borderId="5" xfId="0" applyNumberFormat="1" applyFont="1" applyBorder="1"/>
    <xf numFmtId="164" fontId="5" fillId="0" borderId="15" xfId="0" applyNumberFormat="1" applyFont="1" applyBorder="1"/>
    <xf numFmtId="170" fontId="5" fillId="0" borderId="15" xfId="0" applyNumberFormat="1" applyFont="1" applyBorder="1"/>
    <xf numFmtId="3" fontId="5" fillId="0" borderId="9" xfId="0" applyNumberFormat="1" applyFont="1" applyBorder="1"/>
    <xf numFmtId="166" fontId="23" fillId="0" borderId="0" xfId="0" applyNumberFormat="1" applyFont="1"/>
    <xf numFmtId="2" fontId="5" fillId="0" borderId="0" xfId="2" applyNumberFormat="1" applyFont="1" applyFill="1"/>
    <xf numFmtId="0" fontId="5" fillId="0" borderId="0" xfId="0" applyFont="1" applyAlignment="1">
      <alignment vertical="center"/>
    </xf>
    <xf numFmtId="3" fontId="23" fillId="0" borderId="0" xfId="0" applyNumberFormat="1" applyFont="1" applyAlignment="1">
      <alignment vertical="center"/>
    </xf>
    <xf numFmtId="4" fontId="23" fillId="0" borderId="0" xfId="0" applyNumberFormat="1" applyFont="1" applyAlignment="1">
      <alignment vertical="center"/>
    </xf>
    <xf numFmtId="2" fontId="5" fillId="0" borderId="0" xfId="0" applyNumberFormat="1" applyFont="1" applyAlignment="1">
      <alignment vertical="center"/>
    </xf>
    <xf numFmtId="0" fontId="5" fillId="0" borderId="13" xfId="0" applyFont="1" applyBorder="1"/>
    <xf numFmtId="3" fontId="23" fillId="0" borderId="0" xfId="0" applyNumberFormat="1" applyFont="1" applyAlignment="1">
      <alignment horizontal="left"/>
    </xf>
    <xf numFmtId="165" fontId="5" fillId="0" borderId="0" xfId="0" applyNumberFormat="1" applyFont="1"/>
    <xf numFmtId="10" fontId="5" fillId="0" borderId="0" xfId="2" applyNumberFormat="1" applyFont="1"/>
    <xf numFmtId="173" fontId="5" fillId="0" borderId="0" xfId="2" applyNumberFormat="1" applyFont="1"/>
    <xf numFmtId="10" fontId="5" fillId="0" borderId="0" xfId="2" applyNumberFormat="1" applyFont="1" applyFill="1" applyAlignment="1">
      <alignment vertical="center"/>
    </xf>
    <xf numFmtId="0" fontId="29" fillId="0" borderId="18" xfId="0" applyFont="1" applyBorder="1"/>
    <xf numFmtId="0" fontId="22" fillId="0" borderId="12" xfId="0" applyFont="1" applyBorder="1"/>
    <xf numFmtId="0" fontId="21" fillId="0" borderId="0" xfId="0" applyFont="1"/>
    <xf numFmtId="0" fontId="20" fillId="0" borderId="0" xfId="0" applyFont="1"/>
    <xf numFmtId="10" fontId="19" fillId="0" borderId="0" xfId="2" applyNumberFormat="1" applyFont="1" applyBorder="1"/>
    <xf numFmtId="0" fontId="19" fillId="0" borderId="0" xfId="0" applyFont="1"/>
    <xf numFmtId="2" fontId="2" fillId="0" borderId="5" xfId="0" applyNumberFormat="1" applyFont="1" applyBorder="1"/>
    <xf numFmtId="0" fontId="2" fillId="0" borderId="4" xfId="0" applyFont="1" applyBorder="1" applyAlignment="1">
      <alignment vertical="center"/>
    </xf>
    <xf numFmtId="166" fontId="0" fillId="0" borderId="5" xfId="0" applyNumberFormat="1" applyBorder="1"/>
    <xf numFmtId="2" fontId="0" fillId="0" borderId="7" xfId="0" applyNumberFormat="1" applyBorder="1"/>
    <xf numFmtId="0" fontId="23" fillId="0" borderId="4" xfId="0" applyFont="1" applyBorder="1"/>
    <xf numFmtId="0" fontId="2" fillId="0" borderId="8" xfId="0" applyFont="1" applyBorder="1"/>
    <xf numFmtId="0" fontId="0" fillId="0" borderId="9" xfId="0" applyBorder="1"/>
    <xf numFmtId="0" fontId="0" fillId="0" borderId="8" xfId="0" applyBorder="1"/>
    <xf numFmtId="164" fontId="0" fillId="0" borderId="7" xfId="0" applyNumberFormat="1" applyBorder="1"/>
    <xf numFmtId="0" fontId="3" fillId="0" borderId="4" xfId="1" applyBorder="1"/>
    <xf numFmtId="174" fontId="0" fillId="0" borderId="13" xfId="0" applyNumberFormat="1" applyBorder="1"/>
    <xf numFmtId="174" fontId="0" fillId="0" borderId="7" xfId="0" applyNumberFormat="1" applyBorder="1"/>
    <xf numFmtId="1" fontId="0" fillId="0" borderId="15" xfId="0" applyNumberFormat="1" applyBorder="1"/>
    <xf numFmtId="1" fontId="0" fillId="0" borderId="9" xfId="0" applyNumberFormat="1" applyBorder="1"/>
    <xf numFmtId="0" fontId="3" fillId="0" borderId="0" xfId="1" applyFill="1"/>
    <xf numFmtId="0" fontId="0" fillId="0" borderId="30" xfId="0" applyBorder="1"/>
    <xf numFmtId="3" fontId="0" fillId="5" borderId="25" xfId="0" applyNumberFormat="1" applyFill="1" applyBorder="1"/>
    <xf numFmtId="3" fontId="0" fillId="5" borderId="26" xfId="0" applyNumberFormat="1" applyFill="1" applyBorder="1"/>
    <xf numFmtId="3" fontId="0" fillId="5" borderId="27" xfId="0" applyNumberFormat="1" applyFill="1" applyBorder="1"/>
    <xf numFmtId="164" fontId="22" fillId="0" borderId="0" xfId="0" applyNumberFormat="1" applyFont="1"/>
    <xf numFmtId="0" fontId="22" fillId="0" borderId="3" xfId="0" applyFont="1" applyBorder="1"/>
    <xf numFmtId="164" fontId="22" fillId="0" borderId="5" xfId="0" applyNumberFormat="1" applyFont="1" applyBorder="1"/>
    <xf numFmtId="0" fontId="32" fillId="3" borderId="0" xfId="0" applyFont="1" applyFill="1"/>
    <xf numFmtId="0" fontId="33" fillId="3" borderId="22" xfId="0" applyFont="1" applyFill="1" applyBorder="1"/>
    <xf numFmtId="0" fontId="34" fillId="3" borderId="24" xfId="1" applyFont="1" applyFill="1" applyBorder="1"/>
    <xf numFmtId="2" fontId="12" fillId="0" borderId="0" xfId="0" applyNumberFormat="1" applyFont="1"/>
    <xf numFmtId="175" fontId="0" fillId="0" borderId="0" xfId="0" applyNumberFormat="1"/>
    <xf numFmtId="0" fontId="0" fillId="8" borderId="0" xfId="0" applyFill="1"/>
    <xf numFmtId="0" fontId="0" fillId="0" borderId="8" xfId="0" applyBorder="1" applyAlignment="1">
      <alignment horizontal="center"/>
    </xf>
    <xf numFmtId="0" fontId="0" fillId="0" borderId="15" xfId="0" applyBorder="1" applyAlignment="1">
      <alignment horizontal="center"/>
    </xf>
    <xf numFmtId="0" fontId="0" fillId="0" borderId="9" xfId="0" applyBorder="1" applyAlignment="1">
      <alignment horizontal="center"/>
    </xf>
    <xf numFmtId="1" fontId="0" fillId="0" borderId="0" xfId="0" applyNumberFormat="1" applyAlignment="1">
      <alignment horizontal="center" vertical="center"/>
    </xf>
    <xf numFmtId="0" fontId="0" fillId="0" borderId="0" xfId="0" applyAlignment="1">
      <alignment horizontal="center"/>
    </xf>
    <xf numFmtId="4" fontId="0" fillId="0" borderId="8" xfId="0" applyNumberFormat="1" applyBorder="1" applyAlignment="1">
      <alignment horizontal="center"/>
    </xf>
    <xf numFmtId="4" fontId="0" fillId="0" borderId="15" xfId="0" applyNumberFormat="1" applyBorder="1" applyAlignment="1">
      <alignment horizontal="center"/>
    </xf>
    <xf numFmtId="4" fontId="0" fillId="0" borderId="9" xfId="0" applyNumberFormat="1" applyBorder="1" applyAlignment="1">
      <alignment horizontal="center"/>
    </xf>
    <xf numFmtId="0" fontId="0" fillId="0" borderId="15" xfId="0" applyBorder="1" applyAlignment="1">
      <alignment horizontal="left"/>
    </xf>
    <xf numFmtId="0" fontId="0" fillId="0" borderId="12" xfId="0" applyBorder="1" applyAlignment="1">
      <alignment horizontal="center"/>
    </xf>
    <xf numFmtId="2" fontId="0" fillId="0" borderId="0" xfId="0" applyNumberFormat="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9" xfId="0" applyBorder="1" applyAlignment="1">
      <alignment horizontal="left"/>
    </xf>
    <xf numFmtId="0" fontId="0" fillId="0" borderId="20" xfId="0" applyBorder="1" applyAlignment="1">
      <alignment horizontal="left"/>
    </xf>
    <xf numFmtId="0" fontId="0" fillId="0" borderId="21" xfId="0" applyBorder="1" applyAlignment="1">
      <alignment horizontal="left"/>
    </xf>
  </cellXfs>
  <cellStyles count="5">
    <cellStyle name="Hyperlink" xfId="1" builtinId="8"/>
    <cellStyle name="Normal" xfId="0" builtinId="0"/>
    <cellStyle name="Percent" xfId="2" builtinId="5"/>
    <cellStyle name="Standard 2" xfId="4" xr:uid="{B710A0C2-4EA1-4A58-BDB1-74F417005523}"/>
    <cellStyle name="Standard 2 2 2" xfId="3" xr:uid="{B0690FDF-422C-4EA1-96BE-319CBA7F20EB}"/>
  </cellStyles>
  <dxfs count="2">
    <dxf>
      <fill>
        <patternFill>
          <bgColor rgb="FFFF0000"/>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16/j.tranpol.2026.10449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genesis.destatis.de/datenbank/online/statistic/61111/table/61111-0005" TargetMode="External"/><Relationship Id="rId1" Type="http://schemas.openxmlformats.org/officeDocument/2006/relationships/hyperlink" Target="https://www-genesis.destatis.de/datenbank/online/statistic/61111/table/61111-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5178-1C49-424E-A24E-C2C0C7CFB932}">
  <dimension ref="B3:B8"/>
  <sheetViews>
    <sheetView tabSelected="1" zoomScale="71" workbookViewId="0">
      <selection activeCell="B4" sqref="B4"/>
    </sheetView>
  </sheetViews>
  <sheetFormatPr defaultColWidth="10.7109375" defaultRowHeight="15"/>
  <cols>
    <col min="1" max="1" width="10.7109375" style="117"/>
    <col min="2" max="2" width="167.140625" style="117" bestFit="1" customWidth="1"/>
    <col min="3" max="16384" width="10.7109375" style="117"/>
  </cols>
  <sheetData>
    <row r="3" spans="2:2" ht="27" thickBot="1">
      <c r="B3" s="294" t="s">
        <v>838</v>
      </c>
    </row>
    <row r="4" spans="2:2" ht="36">
      <c r="B4" s="295" t="s">
        <v>445</v>
      </c>
    </row>
    <row r="5" spans="2:2" ht="36.75" thickBot="1">
      <c r="B5" s="296" t="s">
        <v>837</v>
      </c>
    </row>
    <row r="6" spans="2:2" ht="17.25">
      <c r="B6" s="118"/>
    </row>
    <row r="7" spans="2:2" ht="17.25">
      <c r="B7" s="118" t="s">
        <v>446</v>
      </c>
    </row>
    <row r="8" spans="2:2" ht="17.25">
      <c r="B8" s="123">
        <v>2026</v>
      </c>
    </row>
  </sheetData>
  <hyperlinks>
    <hyperlink ref="B5" r:id="rId1" xr:uid="{58B97E08-EBC4-4D87-B614-F81432CEDDC5}"/>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D2D49-3AFD-4AA6-9E31-AE3094152F62}">
  <dimension ref="B2:B17"/>
  <sheetViews>
    <sheetView zoomScaleNormal="100" workbookViewId="0">
      <selection activeCell="B2" sqref="B2"/>
    </sheetView>
  </sheetViews>
  <sheetFormatPr defaultColWidth="11.42578125" defaultRowHeight="15"/>
  <cols>
    <col min="2" max="2" width="255.5703125" customWidth="1"/>
  </cols>
  <sheetData>
    <row r="2" spans="2:2" ht="36">
      <c r="B2" s="107" t="s">
        <v>427</v>
      </c>
    </row>
    <row r="3" spans="2:2" ht="24">
      <c r="B3" s="108" t="s">
        <v>425</v>
      </c>
    </row>
    <row r="4" spans="2:2">
      <c r="B4" s="2" t="s">
        <v>809</v>
      </c>
    </row>
    <row r="5" spans="2:2">
      <c r="B5" s="2" t="s">
        <v>807</v>
      </c>
    </row>
    <row r="6" spans="2:2">
      <c r="B6" s="2" t="s">
        <v>808</v>
      </c>
    </row>
    <row r="7" spans="2:2">
      <c r="B7" s="2" t="s">
        <v>810</v>
      </c>
    </row>
    <row r="8" spans="2:2">
      <c r="B8" s="2" t="s">
        <v>811</v>
      </c>
    </row>
    <row r="9" spans="2:2">
      <c r="B9" s="2" t="s">
        <v>426</v>
      </c>
    </row>
    <row r="10" spans="2:2">
      <c r="B10" s="286"/>
    </row>
    <row r="11" spans="2:2" ht="24">
      <c r="B11" s="108" t="s">
        <v>836</v>
      </c>
    </row>
    <row r="12" spans="2:2">
      <c r="B12" s="286" t="s">
        <v>812</v>
      </c>
    </row>
    <row r="13" spans="2:2">
      <c r="B13" s="286" t="s">
        <v>815</v>
      </c>
    </row>
    <row r="14" spans="2:2">
      <c r="B14" s="286" t="s">
        <v>816</v>
      </c>
    </row>
    <row r="15" spans="2:2">
      <c r="B15" s="286" t="s">
        <v>817</v>
      </c>
    </row>
    <row r="17" spans="2:2">
      <c r="B17" s="299" t="s">
        <v>839</v>
      </c>
    </row>
  </sheetData>
  <hyperlinks>
    <hyperlink ref="B12" location="DATA_1!A1" display="DATA_1: Calculations on annual mileage per age group" xr:uid="{0DF76BE2-0235-4C93-987A-C20BCD510B5A}"/>
    <hyperlink ref="B13" location="DATA_2!A1" display="DATA_2: Raw data on ABS-regulation in USA 2019 (FTS, 2019: Driver Licensing Policies And Practices), 2024 (IIHS-HLDI, 2024: License Renewal Requirements); Data extracted from Lococo et al. (2017: Medical review practices for driver licensing, Volume 3: Guidelines and processes in the United States)" xr:uid="{ADAB002D-78FF-4341-A714-3A27758D0198}"/>
    <hyperlink ref="B15" location="DATA_4!A1" display="DATA_4: Currency conversions and price transformations to 2024" xr:uid="{97CB2883-D8AD-4840-AE55-3993F9115597}"/>
    <hyperlink ref="B4" location="CBA_1!A1" display="CBA_1: CBA Input Parameters" xr:uid="{467D8A63-E3A1-403C-A4D7-9C0825CF2AC8}"/>
    <hyperlink ref="B7" location="CBA_4!A1" display="CBA_4: CBA Calculations and Results" xr:uid="{9FE30AAC-59D0-49D7-A4C9-A03AF0E3A63C}"/>
    <hyperlink ref="B8" location="CBA_5!A1" display="CBA_3: Partial and Best-Case Sensitivity Analysis" xr:uid="{20087238-E344-43F5-BFB9-49D647EE61C8}"/>
    <hyperlink ref="B9" location="CBA_6!A1" display="CBA_6 Monte Carlo Simulation" xr:uid="{B5639C68-B6B9-4A67-BBDD-D9D698E82C4B}"/>
    <hyperlink ref="B6" location="CBA_3!A1" display="CBA_3: Discounting Factors" xr:uid="{4ECEB3E3-8396-4EFA-9340-4FF52FFE6AB6}"/>
    <hyperlink ref="B5" location="CBA_2!A1" display="CBA_2: Consumer Surplus Loss Calculation" xr:uid="{15B815EB-81E3-4643-B5AE-90F009FAF095}"/>
    <hyperlink ref="B14" location="DATA_3!A1" display="DATA_3: Data extracted on Residence Parking Permits from DUH (2025) and Gieße (2025)" xr:uid="{EE74ECD0-7913-4225-9FD0-258D3449358F}"/>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ACBA2-B880-4B2F-AC4E-7A6EA4C0A174}">
  <dimension ref="A1:AE814"/>
  <sheetViews>
    <sheetView zoomScale="85" zoomScaleNormal="85" workbookViewId="0">
      <selection activeCell="B3" sqref="B3"/>
    </sheetView>
  </sheetViews>
  <sheetFormatPr defaultColWidth="11.42578125" defaultRowHeight="15"/>
  <cols>
    <col min="2" max="2" width="21.7109375" customWidth="1"/>
    <col min="3" max="3" width="23.28515625" customWidth="1"/>
    <col min="4" max="4" width="17.42578125" customWidth="1"/>
    <col min="5" max="5" width="17" customWidth="1"/>
    <col min="6" max="6" width="15.5703125" customWidth="1"/>
    <col min="7" max="7" width="13.28515625" bestFit="1" customWidth="1"/>
    <col min="8" max="8" width="15.5703125" bestFit="1" customWidth="1"/>
    <col min="9" max="9" width="16.5703125" customWidth="1"/>
    <col min="10" max="10" width="15.5703125" bestFit="1" customWidth="1"/>
    <col min="11" max="11" width="14.5703125" bestFit="1" customWidth="1"/>
    <col min="12" max="12" width="16.42578125" customWidth="1"/>
    <col min="13" max="13" width="19.5703125" customWidth="1"/>
    <col min="14" max="14" width="17.140625" customWidth="1"/>
    <col min="15" max="15" width="17.5703125" customWidth="1"/>
    <col min="17" max="17" width="9.28515625" customWidth="1"/>
    <col min="18" max="19" width="20.28515625" customWidth="1"/>
    <col min="20" max="20" width="15.5703125" bestFit="1" customWidth="1"/>
    <col min="22" max="22" width="12" bestFit="1" customWidth="1"/>
    <col min="23" max="23" width="19.85546875" bestFit="1" customWidth="1"/>
    <col min="25" max="25" width="13.140625" customWidth="1"/>
    <col min="26" max="26" width="15.7109375" customWidth="1"/>
    <col min="29" max="29" width="16.5703125" bestFit="1" customWidth="1"/>
  </cols>
  <sheetData>
    <row r="1" spans="1:31">
      <c r="A1" s="2" t="s">
        <v>0</v>
      </c>
    </row>
    <row r="2" spans="1:31" ht="15.75" thickBot="1">
      <c r="A2" s="2"/>
    </row>
    <row r="3" spans="1:31" ht="19.5" thickBot="1">
      <c r="A3" s="2"/>
      <c r="B3" s="266" t="s">
        <v>356</v>
      </c>
    </row>
    <row r="4" spans="1:31" ht="15.75" thickBot="1">
      <c r="A4" s="2"/>
    </row>
    <row r="5" spans="1:31" ht="15.75" thickBot="1">
      <c r="B5" s="68" t="s">
        <v>470</v>
      </c>
      <c r="C5" s="148"/>
      <c r="D5" s="60"/>
      <c r="E5" s="60"/>
      <c r="O5" s="178" t="s">
        <v>583</v>
      </c>
      <c r="P5" s="58"/>
      <c r="Q5" s="58"/>
      <c r="R5" s="179" t="s">
        <v>584</v>
      </c>
      <c r="S5" s="58"/>
      <c r="T5" s="177" t="s">
        <v>586</v>
      </c>
      <c r="AB5" s="160" t="s">
        <v>438</v>
      </c>
      <c r="AC5" s="160" t="s">
        <v>602</v>
      </c>
      <c r="AD5" s="160" t="s">
        <v>612</v>
      </c>
      <c r="AE5" s="160"/>
    </row>
    <row r="6" spans="1:31">
      <c r="B6" s="60"/>
      <c r="C6" s="69"/>
      <c r="D6" s="60"/>
      <c r="E6" s="69"/>
      <c r="F6" s="60"/>
      <c r="G6" s="69"/>
      <c r="H6" s="69"/>
      <c r="I6" s="69"/>
      <c r="J6" s="60"/>
      <c r="K6" s="60"/>
      <c r="L6" s="69"/>
      <c r="O6" s="58"/>
      <c r="P6" s="67"/>
      <c r="Q6" s="67"/>
      <c r="R6" s="58"/>
      <c r="S6" s="58"/>
      <c r="AB6" s="161"/>
      <c r="AC6" s="161">
        <f>CBA_4!I43</f>
        <v>-760814352.44397104</v>
      </c>
      <c r="AD6" s="160"/>
      <c r="AE6" s="160"/>
    </row>
    <row r="7" spans="1:31">
      <c r="B7" s="84" t="s">
        <v>573</v>
      </c>
      <c r="C7" s="242" t="s">
        <v>461</v>
      </c>
      <c r="D7" s="243" t="s">
        <v>462</v>
      </c>
      <c r="E7" s="88" t="s">
        <v>463</v>
      </c>
      <c r="F7" s="244" t="s">
        <v>464</v>
      </c>
      <c r="G7" s="245" t="s">
        <v>465</v>
      </c>
      <c r="H7" s="244" t="s">
        <v>466</v>
      </c>
      <c r="I7" s="88" t="s">
        <v>545</v>
      </c>
      <c r="J7" s="244" t="s">
        <v>468</v>
      </c>
      <c r="K7" s="246" t="s">
        <v>469</v>
      </c>
      <c r="L7" s="25"/>
      <c r="M7" s="205" t="s">
        <v>599</v>
      </c>
      <c r="O7" s="160" t="s">
        <v>463</v>
      </c>
      <c r="P7" s="160" t="s">
        <v>545</v>
      </c>
      <c r="Q7" s="160"/>
      <c r="R7" s="153" t="s">
        <v>467</v>
      </c>
      <c r="S7" s="160"/>
      <c r="T7" s="160" t="s">
        <v>587</v>
      </c>
      <c r="U7" s="160" t="s">
        <v>588</v>
      </c>
      <c r="V7" s="160" t="s">
        <v>589</v>
      </c>
      <c r="X7" s="153" t="s">
        <v>590</v>
      </c>
      <c r="Y7" s="153" t="s">
        <v>591</v>
      </c>
      <c r="Z7" s="153" t="s">
        <v>592</v>
      </c>
      <c r="AB7" s="172">
        <v>4</v>
      </c>
      <c r="AC7" s="161"/>
      <c r="AD7" s="160"/>
      <c r="AE7" s="160"/>
    </row>
    <row r="8" spans="1:31">
      <c r="B8" s="60"/>
      <c r="C8" s="247">
        <v>65</v>
      </c>
      <c r="D8" s="248">
        <v>1072151.7</v>
      </c>
      <c r="E8" s="121">
        <f>DATA_1!$D$50/100</f>
        <v>3.1007652963757324E-2</v>
      </c>
      <c r="F8" s="69">
        <f t="shared" ref="F8:F14" si="0">D8-D8*E8</f>
        <v>1038906.7921618975</v>
      </c>
      <c r="G8" s="69">
        <v>6717.451</v>
      </c>
      <c r="H8" s="69">
        <f t="shared" ref="H8:H11" si="1">F8*G8</f>
        <v>6978805469.914731</v>
      </c>
      <c r="I8" s="249">
        <f>DATA_1!$M$10</f>
        <v>0.28898468301682056</v>
      </c>
      <c r="J8" s="69">
        <f>F8*(I8/100)</f>
        <v>3002.2815001692784</v>
      </c>
      <c r="K8" s="250">
        <f>J8*G8</f>
        <v>20167678.86559362</v>
      </c>
      <c r="L8" s="25"/>
      <c r="M8" s="161">
        <f>J8*CBA_3!F7</f>
        <v>58120.14854310378</v>
      </c>
      <c r="O8" s="86">
        <f>DATA_1!$D$50/100</f>
        <v>3.1007652963757324E-2</v>
      </c>
      <c r="P8" s="86">
        <f>DATA_1!$M$10</f>
        <v>0.28898468301682056</v>
      </c>
      <c r="Q8" s="86"/>
      <c r="R8" s="86">
        <f ca="1">CBA_6!$C$12</f>
        <v>0.46109570604890948</v>
      </c>
      <c r="S8" s="86"/>
      <c r="T8" s="86">
        <f>(DATA_1!$D$50/100)/2</f>
        <v>1.5503826481878662E-2</v>
      </c>
      <c r="U8" s="86">
        <f>(DATA_1!$D$50/100)*2</f>
        <v>6.2015305927514648E-2</v>
      </c>
      <c r="V8" s="86">
        <f>(DATA_1!$D$50/100)</f>
        <v>3.1007652963757324E-2</v>
      </c>
      <c r="W8" s="32"/>
      <c r="X8" s="171">
        <f t="shared" ref="X8:X14" si="2">P8/2</f>
        <v>0.14449234150841028</v>
      </c>
      <c r="Y8" s="171">
        <f t="shared" ref="Y8:Y14" si="3">P8*2</f>
        <v>0.57796936603364113</v>
      </c>
      <c r="Z8" s="171">
        <f>P8</f>
        <v>0.28898468301682056</v>
      </c>
      <c r="AB8" s="172">
        <v>3.99</v>
      </c>
      <c r="AC8" s="161"/>
      <c r="AD8" s="160"/>
      <c r="AE8" s="160"/>
    </row>
    <row r="9" spans="1:31">
      <c r="B9" s="60"/>
      <c r="C9" s="247">
        <v>70</v>
      </c>
      <c r="D9" s="248">
        <v>862630.3</v>
      </c>
      <c r="E9" s="121">
        <f>DATA_1!$D$50/100</f>
        <v>3.1007652963757324E-2</v>
      </c>
      <c r="F9" s="69">
        <f t="shared" si="0"/>
        <v>835882.15902157815</v>
      </c>
      <c r="G9" s="69">
        <v>5979.5119999999997</v>
      </c>
      <c r="H9" s="69">
        <f t="shared" si="1"/>
        <v>4998167400.4554348</v>
      </c>
      <c r="I9" s="249">
        <f>DATA_1!$M$11</f>
        <v>1.1781588009250255</v>
      </c>
      <c r="J9" s="69">
        <f t="shared" ref="J9:J11" si="4">F9*(I9/100)</f>
        <v>9848.0192218748398</v>
      </c>
      <c r="K9" s="250">
        <f t="shared" ref="K9:K11" si="5">J9*G9</f>
        <v>58886349.113431267</v>
      </c>
      <c r="L9" s="25"/>
      <c r="M9" s="161">
        <f>J9*CBA_3!F9</f>
        <v>153639.04253904466</v>
      </c>
      <c r="O9" s="86">
        <f>DATA_1!$D$50/100</f>
        <v>3.1007652963757324E-2</v>
      </c>
      <c r="P9" s="86">
        <f>DATA_1!$M$11</f>
        <v>1.1781588009250255</v>
      </c>
      <c r="Q9" s="86"/>
      <c r="R9" s="86">
        <f ca="1">CBA_6!$D$12</f>
        <v>1.7915671000175664</v>
      </c>
      <c r="S9" s="86"/>
      <c r="T9" s="86">
        <f>(DATA_1!$D$50/100)/2</f>
        <v>1.5503826481878662E-2</v>
      </c>
      <c r="U9" s="86">
        <f>(DATA_1!$D$50/100)*2</f>
        <v>6.2015305927514648E-2</v>
      </c>
      <c r="V9" s="171">
        <f t="shared" ref="V9:V14" si="6">V8+0.01</f>
        <v>4.1007652963757323E-2</v>
      </c>
      <c r="W9" s="32"/>
      <c r="X9" s="171">
        <f t="shared" si="2"/>
        <v>0.58907940046251273</v>
      </c>
      <c r="Y9" s="171">
        <f t="shared" si="3"/>
        <v>2.3563176018500509</v>
      </c>
      <c r="Z9" s="171">
        <f t="shared" ref="Z9:Z14" si="7">Z8+1</f>
        <v>1.2889846830168206</v>
      </c>
      <c r="AB9" s="172">
        <v>3.98</v>
      </c>
      <c r="AC9" s="161"/>
      <c r="AD9" s="160"/>
      <c r="AE9" s="160"/>
    </row>
    <row r="10" spans="1:31">
      <c r="B10" s="60"/>
      <c r="C10" s="247">
        <v>75</v>
      </c>
      <c r="D10" s="248">
        <v>732153.4</v>
      </c>
      <c r="E10" s="121">
        <f>DATA_1!$D$50/100</f>
        <v>3.1007652963757324E-2</v>
      </c>
      <c r="F10" s="69">
        <f t="shared" si="0"/>
        <v>709451.04145656503</v>
      </c>
      <c r="G10" s="69">
        <v>3945.0439999999999</v>
      </c>
      <c r="H10" s="69">
        <f t="shared" si="1"/>
        <v>2798815574.391973</v>
      </c>
      <c r="I10" s="249">
        <f>DATA_1!$M$12</f>
        <v>1.969848086114345</v>
      </c>
      <c r="J10" s="69">
        <f t="shared" si="4"/>
        <v>13975.107762050435</v>
      </c>
      <c r="K10" s="250">
        <f t="shared" si="5"/>
        <v>55132415.026030496</v>
      </c>
      <c r="L10" s="25"/>
      <c r="M10" s="161">
        <f>J10*CBA_3!F11</f>
        <v>168935.52236292453</v>
      </c>
      <c r="O10" s="86">
        <f>DATA_1!$D$50/100</f>
        <v>3.1007652963757324E-2</v>
      </c>
      <c r="P10" s="86">
        <f>DATA_1!$M$12</f>
        <v>1.969848086114345</v>
      </c>
      <c r="Q10" s="86"/>
      <c r="R10" s="86">
        <f ca="1">CBA_6!$E$12</f>
        <v>3.3351100955195445</v>
      </c>
      <c r="S10" s="86"/>
      <c r="T10" s="86">
        <f>(DATA_1!$D$50/100)/2</f>
        <v>1.5503826481878662E-2</v>
      </c>
      <c r="U10" s="86">
        <f>(DATA_1!$D$50/100)*2</f>
        <v>6.2015305927514648E-2</v>
      </c>
      <c r="V10" s="171">
        <f t="shared" si="6"/>
        <v>5.1007652963757324E-2</v>
      </c>
      <c r="W10" s="32"/>
      <c r="X10" s="171">
        <f t="shared" si="2"/>
        <v>0.98492404305717252</v>
      </c>
      <c r="Y10" s="171">
        <f t="shared" si="3"/>
        <v>3.9396961722286901</v>
      </c>
      <c r="Z10" s="171">
        <f t="shared" si="7"/>
        <v>2.2889846830168206</v>
      </c>
      <c r="AB10" s="172">
        <v>3.97</v>
      </c>
      <c r="AC10" s="161"/>
      <c r="AD10" s="160"/>
      <c r="AE10" s="160"/>
    </row>
    <row r="11" spans="1:31">
      <c r="B11" s="60"/>
      <c r="C11" s="247">
        <v>80</v>
      </c>
      <c r="D11" s="248">
        <v>519764.3</v>
      </c>
      <c r="E11" s="121">
        <f>DATA_1!$D$50/100</f>
        <v>3.1007652963757324E-2</v>
      </c>
      <c r="F11" s="69">
        <f t="shared" si="0"/>
        <v>503647.62896264973</v>
      </c>
      <c r="G11" s="69">
        <v>3295.127</v>
      </c>
      <c r="H11" s="69">
        <f t="shared" si="1"/>
        <v>1659582900.680809</v>
      </c>
      <c r="I11" s="249">
        <f>DATA_1!$M$13</f>
        <v>2.0225866826182242</v>
      </c>
      <c r="J11" s="69">
        <f t="shared" si="4"/>
        <v>10186.709870721001</v>
      </c>
      <c r="K11" s="250">
        <f t="shared" si="5"/>
        <v>33566502.736179277</v>
      </c>
      <c r="L11" s="25"/>
      <c r="M11" s="161">
        <f>J11*CBA_3!F13</f>
        <v>90546.825528221278</v>
      </c>
      <c r="O11" s="86">
        <f>DATA_1!$D$50/100</f>
        <v>3.1007652963757324E-2</v>
      </c>
      <c r="P11" s="86">
        <f>DATA_1!$M$13</f>
        <v>2.0225866826182242</v>
      </c>
      <c r="Q11" s="86"/>
      <c r="R11" s="86">
        <f ca="1">CBA_6!$F$12</f>
        <v>4.2025570162967982</v>
      </c>
      <c r="S11" s="86"/>
      <c r="T11" s="86">
        <f>(DATA_1!$D$50/100)/2</f>
        <v>1.5503826481878662E-2</v>
      </c>
      <c r="U11" s="86">
        <f>(DATA_1!$D$50/100)*2</f>
        <v>6.2015305927514648E-2</v>
      </c>
      <c r="V11" s="171">
        <f t="shared" si="6"/>
        <v>6.1007652963757326E-2</v>
      </c>
      <c r="W11" s="32"/>
      <c r="X11" s="171">
        <f t="shared" si="2"/>
        <v>1.0112933413091121</v>
      </c>
      <c r="Y11" s="171">
        <f t="shared" si="3"/>
        <v>4.0451733652364483</v>
      </c>
      <c r="Z11" s="171">
        <f t="shared" si="7"/>
        <v>3.2889846830168206</v>
      </c>
      <c r="AB11" s="172">
        <v>3.96</v>
      </c>
      <c r="AC11" s="161"/>
      <c r="AD11" s="160"/>
      <c r="AE11" s="160"/>
    </row>
    <row r="12" spans="1:31">
      <c r="B12" s="60"/>
      <c r="C12" s="247">
        <v>85</v>
      </c>
      <c r="D12" s="69">
        <v>399319.3</v>
      </c>
      <c r="E12" s="121">
        <f>DATA_1!$D$50/100</f>
        <v>3.1007652963757324E-2</v>
      </c>
      <c r="F12" s="69">
        <f t="shared" si="0"/>
        <v>386937.34572386951</v>
      </c>
      <c r="G12" s="69">
        <v>1448.3969999999999</v>
      </c>
      <c r="H12" s="69">
        <f>F12*G12</f>
        <v>560438890.73441541</v>
      </c>
      <c r="I12" s="249">
        <f>DATA_1!$M$14</f>
        <v>2.0852974283708683</v>
      </c>
      <c r="J12" s="69">
        <f>F12*(I12/100)</f>
        <v>8068.7945197863464</v>
      </c>
      <c r="K12" s="250">
        <f>J12*G12</f>
        <v>11686817.776074985</v>
      </c>
      <c r="L12" s="25"/>
      <c r="M12" s="161">
        <f>J12*CBA_3!F15</f>
        <v>49327.756172583548</v>
      </c>
      <c r="O12" s="86">
        <f>DATA_1!$D$50/100</f>
        <v>3.1007652963757324E-2</v>
      </c>
      <c r="P12" s="86">
        <f>DATA_1!$M$14</f>
        <v>2.0852974283708683</v>
      </c>
      <c r="Q12" s="86"/>
      <c r="R12" s="86">
        <f ca="1">CBA_6!$G$12</f>
        <v>3.8016419784059949</v>
      </c>
      <c r="S12" s="86"/>
      <c r="T12" s="86">
        <f>(DATA_1!$D$50/100)/2</f>
        <v>1.5503826481878662E-2</v>
      </c>
      <c r="U12" s="86">
        <f>(DATA_1!$D$50/100)*2</f>
        <v>6.2015305927514648E-2</v>
      </c>
      <c r="V12" s="171">
        <f t="shared" si="6"/>
        <v>7.1007652963757328E-2</v>
      </c>
      <c r="W12" s="32"/>
      <c r="X12" s="171">
        <f t="shared" si="2"/>
        <v>1.0426487141854341</v>
      </c>
      <c r="Y12" s="171">
        <f t="shared" si="3"/>
        <v>4.1705948567417366</v>
      </c>
      <c r="Z12" s="171">
        <f t="shared" si="7"/>
        <v>4.288984683016821</v>
      </c>
      <c r="AB12" s="172">
        <v>3.95</v>
      </c>
      <c r="AC12" s="161"/>
      <c r="AD12" s="160"/>
      <c r="AE12" s="160"/>
    </row>
    <row r="13" spans="1:31">
      <c r="B13" s="60"/>
      <c r="C13" s="247">
        <v>90</v>
      </c>
      <c r="D13" s="248">
        <v>159834.79999999999</v>
      </c>
      <c r="E13" s="121">
        <f>DATA_1!$D$50/100</f>
        <v>3.1007652963757324E-2</v>
      </c>
      <c r="F13" s="69">
        <f t="shared" si="0"/>
        <v>154878.69799006844</v>
      </c>
      <c r="G13" s="69">
        <v>1448.3969999999999</v>
      </c>
      <c r="H13" s="69">
        <f>F13*G13</f>
        <v>224325841.53272113</v>
      </c>
      <c r="I13" s="249">
        <f>DATA_1!$M$15</f>
        <v>2.4405026044427718</v>
      </c>
      <c r="J13" s="69">
        <f>F13*(I13/100)</f>
        <v>3779.818658174675</v>
      </c>
      <c r="K13" s="250">
        <f>J13*G13</f>
        <v>5474678.0050442247</v>
      </c>
      <c r="L13" s="25"/>
      <c r="M13" s="161">
        <f>J13*CBA_3!F17</f>
        <v>15082.445846386559</v>
      </c>
      <c r="O13" s="86">
        <f>DATA_1!$D$50/100</f>
        <v>3.1007652963757324E-2</v>
      </c>
      <c r="P13" s="86">
        <f>DATA_1!$M$15</f>
        <v>2.4405026044427718</v>
      </c>
      <c r="Q13" s="86"/>
      <c r="R13" s="86">
        <f ca="1">CBA_6!$H$12</f>
        <v>4.380280555506662</v>
      </c>
      <c r="S13" s="86"/>
      <c r="T13" s="86">
        <f>(DATA_1!$D$50/100)/2</f>
        <v>1.5503826481878662E-2</v>
      </c>
      <c r="U13" s="86">
        <f>(DATA_1!$D$50/100)*2</f>
        <v>6.2015305927514648E-2</v>
      </c>
      <c r="V13" s="171">
        <f t="shared" si="6"/>
        <v>8.1007652963757323E-2</v>
      </c>
      <c r="W13" s="32"/>
      <c r="X13" s="171">
        <f t="shared" si="2"/>
        <v>1.2202513022213859</v>
      </c>
      <c r="Y13" s="171">
        <f t="shared" si="3"/>
        <v>4.8810052088855436</v>
      </c>
      <c r="Z13" s="171">
        <f t="shared" si="7"/>
        <v>5.288984683016821</v>
      </c>
      <c r="AB13" s="172">
        <v>3.94</v>
      </c>
      <c r="AC13" s="161"/>
      <c r="AD13" s="160"/>
      <c r="AE13" s="160"/>
    </row>
    <row r="14" spans="1:31">
      <c r="B14" s="60"/>
      <c r="C14" s="247">
        <v>95</v>
      </c>
      <c r="D14" s="248">
        <v>40046.400000000001</v>
      </c>
      <c r="E14" s="121">
        <f>DATA_1!$D$50/100</f>
        <v>3.1007652963757324E-2</v>
      </c>
      <c r="F14" s="69">
        <f t="shared" si="0"/>
        <v>38804.655126352191</v>
      </c>
      <c r="G14" s="69">
        <v>1448.3969999999999</v>
      </c>
      <c r="H14" s="69">
        <f>F14*G14</f>
        <v>56204546.071043134</v>
      </c>
      <c r="I14" s="249">
        <f>DATA_1!$M$15</f>
        <v>2.4405026044427718</v>
      </c>
      <c r="J14" s="69">
        <f>F14*(I14/100)</f>
        <v>947.02861900366076</v>
      </c>
      <c r="K14" s="250">
        <f>J14*G14</f>
        <v>1371673.4106790451</v>
      </c>
      <c r="L14" s="25"/>
      <c r="M14" s="161">
        <f>J14*CBA_3!F19</f>
        <v>2511.1891285058182</v>
      </c>
      <c r="O14" s="86">
        <f>DATA_1!$D$50/100</f>
        <v>3.1007652963757324E-2</v>
      </c>
      <c r="P14" s="86">
        <f>DATA_1!$M$15</f>
        <v>2.4405026044427718</v>
      </c>
      <c r="Q14" s="86"/>
      <c r="R14" s="86">
        <f ca="1">CBA_6!$I$12</f>
        <v>1.2044472136950675</v>
      </c>
      <c r="S14" s="86"/>
      <c r="T14" s="86">
        <f>(DATA_1!$D$50/100)/2</f>
        <v>1.5503826481878662E-2</v>
      </c>
      <c r="U14" s="86">
        <f>(DATA_1!$D$50/100)*2</f>
        <v>6.2015305927514648E-2</v>
      </c>
      <c r="V14" s="171">
        <f t="shared" si="6"/>
        <v>9.1007652963757318E-2</v>
      </c>
      <c r="W14" s="32"/>
      <c r="X14" s="171">
        <f t="shared" si="2"/>
        <v>1.2202513022213859</v>
      </c>
      <c r="Y14" s="171">
        <f t="shared" si="3"/>
        <v>4.8810052088855436</v>
      </c>
      <c r="Z14" s="171">
        <f t="shared" si="7"/>
        <v>6.288984683016821</v>
      </c>
      <c r="AB14" s="172">
        <v>3.93</v>
      </c>
      <c r="AC14" s="161"/>
      <c r="AD14" s="160"/>
      <c r="AE14" s="160"/>
    </row>
    <row r="15" spans="1:31">
      <c r="B15" s="60"/>
      <c r="C15" s="242" t="s">
        <v>390</v>
      </c>
      <c r="D15" s="243">
        <f>SUM(D8:D14)</f>
        <v>3785900.1999999993</v>
      </c>
      <c r="E15" s="89"/>
      <c r="F15" s="243">
        <f>SUM(F8:F14)</f>
        <v>3668508.3204429806</v>
      </c>
      <c r="G15" s="251"/>
      <c r="H15" s="243">
        <f>SUM(H8:H14)</f>
        <v>17276340623.781132</v>
      </c>
      <c r="I15" s="252">
        <f>SUMPRODUCT(I8:I14,J8:J14)/J15</f>
        <v>1.786151518758019</v>
      </c>
      <c r="J15" s="243">
        <f>SUM(J8:J14)</f>
        <v>49807.76015178024</v>
      </c>
      <c r="K15" s="253">
        <f>SUM(K8:K14)</f>
        <v>186286114.9330329</v>
      </c>
      <c r="L15" s="69"/>
      <c r="M15" s="161">
        <f>SUM(M8:M14)</f>
        <v>538162.93012077012</v>
      </c>
      <c r="AB15" s="172">
        <v>3.92</v>
      </c>
      <c r="AC15" s="161"/>
      <c r="AD15" s="160"/>
      <c r="AE15" s="160"/>
    </row>
    <row r="16" spans="1:31">
      <c r="B16" s="60"/>
      <c r="C16" s="60"/>
      <c r="D16" s="69"/>
      <c r="E16" s="61"/>
      <c r="F16" s="25"/>
      <c r="G16" s="51"/>
      <c r="H16" s="25"/>
      <c r="I16" s="25"/>
      <c r="J16" s="25"/>
      <c r="L16" s="25"/>
      <c r="M16" s="172"/>
      <c r="AB16" s="5"/>
      <c r="AC16" s="25"/>
    </row>
    <row r="17" spans="2:29">
      <c r="B17" s="160" t="s">
        <v>408</v>
      </c>
      <c r="C17" s="254">
        <f>K15/J15</f>
        <v>3740.1022323702027</v>
      </c>
      <c r="D17" s="160" t="s">
        <v>389</v>
      </c>
      <c r="E17" s="60"/>
      <c r="F17" t="s">
        <v>601</v>
      </c>
      <c r="M17" s="160"/>
      <c r="AB17" s="5"/>
      <c r="AC17" s="25"/>
    </row>
    <row r="18" spans="2:29">
      <c r="B18" s="261" t="s">
        <v>407</v>
      </c>
      <c r="C18" s="162">
        <f>(K8*C8+K9*C9+K10*C10+K11*C11+K12*C12+K13*C13+K14*C14)/K15</f>
        <v>74.453237808256304</v>
      </c>
      <c r="D18" s="161" t="s">
        <v>406</v>
      </c>
      <c r="E18" s="60"/>
      <c r="M18" s="160"/>
      <c r="AB18" s="5"/>
      <c r="AC18" s="25"/>
    </row>
    <row r="19" spans="2:29">
      <c r="B19" s="239" t="s">
        <v>795</v>
      </c>
      <c r="C19" s="69">
        <v>16491354</v>
      </c>
      <c r="D19" s="69" t="s">
        <v>5</v>
      </c>
      <c r="E19" s="60"/>
      <c r="M19" s="160"/>
      <c r="AB19" s="5"/>
      <c r="AC19" s="25"/>
    </row>
    <row r="20" spans="2:29">
      <c r="B20" s="239" t="s">
        <v>797</v>
      </c>
      <c r="C20" s="69">
        <v>61753375</v>
      </c>
      <c r="D20" s="69" t="s">
        <v>5</v>
      </c>
      <c r="E20" s="240"/>
      <c r="AB20" s="5"/>
      <c r="AC20" s="25"/>
    </row>
    <row r="21" spans="2:29">
      <c r="B21" s="239" t="s">
        <v>618</v>
      </c>
      <c r="C21" s="69">
        <f>D55/C19</f>
        <v>4631.7627807880417</v>
      </c>
      <c r="D21" s="69" t="s">
        <v>620</v>
      </c>
      <c r="E21" s="60"/>
      <c r="J21" s="298"/>
      <c r="K21" s="32"/>
      <c r="AB21" s="5"/>
      <c r="AC21" s="25"/>
    </row>
    <row r="22" spans="2:29">
      <c r="B22" s="262" t="s">
        <v>574</v>
      </c>
      <c r="C22" s="263">
        <f>J15/C19</f>
        <v>3.0202347334112312E-3</v>
      </c>
      <c r="D22" s="60" t="s">
        <v>310</v>
      </c>
      <c r="E22" s="60"/>
      <c r="AB22" s="5"/>
      <c r="AC22" s="25"/>
    </row>
    <row r="23" spans="2:29">
      <c r="B23" s="262" t="s">
        <v>575</v>
      </c>
      <c r="C23" s="263">
        <f>J15/C20</f>
        <v>8.0655932006599214E-4</v>
      </c>
      <c r="D23" s="60" t="s">
        <v>310</v>
      </c>
      <c r="E23" s="60"/>
      <c r="F23" s="26"/>
      <c r="AB23" s="5"/>
      <c r="AC23" s="25"/>
    </row>
    <row r="24" spans="2:29">
      <c r="B24" s="262" t="s">
        <v>796</v>
      </c>
      <c r="C24" s="263">
        <f>M15/C19</f>
        <v>3.2633034869105966E-2</v>
      </c>
      <c r="D24" s="263" t="s">
        <v>310</v>
      </c>
      <c r="F24" s="26"/>
      <c r="AB24" s="5"/>
      <c r="AC24" s="25"/>
    </row>
    <row r="25" spans="2:29">
      <c r="B25" s="262" t="s">
        <v>598</v>
      </c>
      <c r="C25" s="263">
        <f>M15/C20</f>
        <v>8.7147128415373271E-3</v>
      </c>
      <c r="D25" s="263" t="s">
        <v>310</v>
      </c>
      <c r="E25" s="60"/>
      <c r="F25" s="26"/>
      <c r="AB25" s="5"/>
      <c r="AC25" s="25"/>
    </row>
    <row r="26" spans="2:29">
      <c r="B26" s="163" t="s">
        <v>600</v>
      </c>
      <c r="C26" s="187">
        <f>C24/C22</f>
        <v>10.80480086799356</v>
      </c>
      <c r="D26" s="161" t="s">
        <v>406</v>
      </c>
      <c r="E26" s="60"/>
      <c r="F26" s="26"/>
      <c r="AB26" s="5"/>
      <c r="AC26" s="25"/>
    </row>
    <row r="27" spans="2:29">
      <c r="B27" s="262" t="s">
        <v>607</v>
      </c>
      <c r="C27" s="264">
        <f>K15/D54</f>
        <v>3.4965327233429764E-4</v>
      </c>
      <c r="D27" s="69" t="s">
        <v>608</v>
      </c>
      <c r="E27" s="60"/>
      <c r="F27" s="26"/>
      <c r="AB27" s="5"/>
      <c r="AC27" s="25"/>
    </row>
    <row r="28" spans="2:29">
      <c r="B28" s="262" t="s">
        <v>582</v>
      </c>
      <c r="C28" s="255">
        <v>8669.23</v>
      </c>
      <c r="D28" s="60" t="s">
        <v>389</v>
      </c>
      <c r="E28" s="60"/>
      <c r="F28" s="26"/>
      <c r="AB28" s="5"/>
      <c r="AC28" s="25"/>
    </row>
    <row r="29" spans="2:29" ht="15.75" thickBot="1">
      <c r="B29" s="60"/>
      <c r="C29" s="249"/>
      <c r="D29" s="60"/>
      <c r="E29" s="60"/>
      <c r="AB29" s="5"/>
      <c r="AC29" s="25"/>
    </row>
    <row r="30" spans="2:29" ht="15.75" thickBot="1">
      <c r="B30" s="68" t="s">
        <v>419</v>
      </c>
      <c r="C30" s="60"/>
      <c r="D30" s="60"/>
      <c r="E30" s="60"/>
      <c r="O30" s="130"/>
      <c r="AB30" s="5"/>
      <c r="AC30" s="25"/>
    </row>
    <row r="31" spans="2:29" ht="15.75" thickBot="1">
      <c r="B31" s="60"/>
      <c r="C31" s="60"/>
      <c r="D31" s="60"/>
      <c r="E31" s="60"/>
      <c r="AB31" s="5"/>
      <c r="AC31" s="25"/>
    </row>
    <row r="32" spans="2:29" ht="15.75" thickBot="1">
      <c r="B32" s="90" t="s">
        <v>418</v>
      </c>
      <c r="C32" s="60"/>
      <c r="D32" s="60"/>
      <c r="E32" s="60"/>
      <c r="O32" s="184"/>
      <c r="AB32" s="5"/>
      <c r="AC32" s="25"/>
    </row>
    <row r="33" spans="2:29">
      <c r="B33" s="60"/>
      <c r="C33" s="60"/>
      <c r="D33" s="60"/>
      <c r="E33" s="60"/>
      <c r="F33" s="176" t="s">
        <v>370</v>
      </c>
      <c r="AB33" s="5"/>
      <c r="AC33" s="25"/>
    </row>
    <row r="34" spans="2:29">
      <c r="B34" s="60" t="s">
        <v>417</v>
      </c>
      <c r="C34" s="60" t="s">
        <v>453</v>
      </c>
      <c r="D34" s="256">
        <f>(15/60)*1</f>
        <v>0.25</v>
      </c>
      <c r="E34" s="119" t="s">
        <v>414</v>
      </c>
      <c r="F34" s="63">
        <v>0.25</v>
      </c>
      <c r="G34" s="26"/>
      <c r="AB34" s="5"/>
      <c r="AC34" s="25"/>
    </row>
    <row r="35" spans="2:29">
      <c r="B35" s="60"/>
      <c r="C35" s="160" t="s">
        <v>413</v>
      </c>
      <c r="D35" s="257">
        <f>D34*F15</f>
        <v>917127.08011074516</v>
      </c>
      <c r="E35" s="165" t="s">
        <v>411</v>
      </c>
      <c r="F35" s="51"/>
      <c r="I35" s="32"/>
      <c r="J35" s="26"/>
      <c r="K35" s="26"/>
      <c r="AB35" s="5"/>
      <c r="AC35" s="25"/>
    </row>
    <row r="36" spans="2:29">
      <c r="B36" s="60"/>
      <c r="C36" s="160" t="s">
        <v>447</v>
      </c>
      <c r="D36" s="257">
        <v>45373</v>
      </c>
      <c r="E36" s="165" t="s">
        <v>448</v>
      </c>
      <c r="F36" s="51"/>
      <c r="I36" s="170"/>
      <c r="J36" s="58"/>
      <c r="K36" s="147"/>
      <c r="AB36" s="5"/>
      <c r="AC36" s="25"/>
    </row>
    <row r="37" spans="2:29">
      <c r="B37" s="60"/>
      <c r="C37" s="160" t="s">
        <v>450</v>
      </c>
      <c r="D37" s="257">
        <f>45/5 *225 *D36</f>
        <v>91880325</v>
      </c>
      <c r="E37" s="165" t="s">
        <v>452</v>
      </c>
      <c r="F37" s="51"/>
      <c r="I37" s="25"/>
      <c r="J37" s="58"/>
      <c r="K37" s="147"/>
      <c r="AB37" s="5"/>
      <c r="AC37" s="25"/>
    </row>
    <row r="38" spans="2:29">
      <c r="B38" s="60"/>
      <c r="C38" s="160" t="s">
        <v>449</v>
      </c>
      <c r="D38" s="258">
        <f>D35/D36</f>
        <v>20.213057988467703</v>
      </c>
      <c r="E38" s="165" t="s">
        <v>452</v>
      </c>
      <c r="F38" s="51"/>
      <c r="I38" s="32"/>
      <c r="J38" s="26"/>
      <c r="K38" s="26"/>
      <c r="AB38" s="5"/>
      <c r="AC38" s="25"/>
    </row>
    <row r="39" spans="2:29">
      <c r="B39" s="60"/>
      <c r="C39" s="60" t="s">
        <v>451</v>
      </c>
      <c r="D39" s="265">
        <f>D35/D37</f>
        <v>9.9817570313420756E-3</v>
      </c>
      <c r="E39" s="263" t="s">
        <v>310</v>
      </c>
      <c r="F39" s="176" t="s">
        <v>370</v>
      </c>
      <c r="G39" s="160"/>
      <c r="I39" s="32"/>
      <c r="J39" s="26"/>
      <c r="K39" s="26"/>
      <c r="AB39" s="5"/>
      <c r="AC39" s="25"/>
    </row>
    <row r="40" spans="2:29">
      <c r="B40" s="120"/>
      <c r="C40" s="60" t="s">
        <v>454</v>
      </c>
      <c r="D40" s="121">
        <f>((80 + 260+ 89 +70) * 2.3 * 0.0582873)*1</f>
        <v>66.896334209999992</v>
      </c>
      <c r="E40" s="119" t="s">
        <v>410</v>
      </c>
      <c r="F40" s="86">
        <f>((80 + 260+ 89 +70) * 2.3 * 0.0582873)</f>
        <v>66.896334209999992</v>
      </c>
      <c r="G40" s="172"/>
      <c r="AB40" s="5"/>
      <c r="AC40" s="25"/>
    </row>
    <row r="41" spans="2:29">
      <c r="B41" s="120"/>
      <c r="C41" s="60" t="s">
        <v>455</v>
      </c>
      <c r="D41" s="259">
        <f>98750/(12*4.35*45)</f>
        <v>42.039165602383996</v>
      </c>
      <c r="E41" s="119" t="s">
        <v>415</v>
      </c>
      <c r="AB41" s="5"/>
      <c r="AC41" s="25"/>
    </row>
    <row r="42" spans="2:29">
      <c r="B42" s="120"/>
      <c r="C42" s="60"/>
      <c r="D42" s="256"/>
      <c r="E42" s="119"/>
      <c r="I42" s="25"/>
      <c r="AB42" s="5"/>
      <c r="AC42" s="25"/>
    </row>
    <row r="43" spans="2:29">
      <c r="B43" s="60" t="s">
        <v>416</v>
      </c>
      <c r="C43" s="60" t="s">
        <v>456</v>
      </c>
      <c r="D43" s="259">
        <f>AVERAGE(23.51, 22.05,21.13,20.54)</f>
        <v>21.807499999999997</v>
      </c>
      <c r="E43" s="119" t="s">
        <v>415</v>
      </c>
      <c r="F43" s="176" t="s">
        <v>370</v>
      </c>
      <c r="AB43" s="5"/>
      <c r="AC43" s="25"/>
    </row>
    <row r="44" spans="2:29">
      <c r="B44" s="60"/>
      <c r="C44" s="60" t="s">
        <v>457</v>
      </c>
      <c r="D44" s="256">
        <f>(16.5/60)*1</f>
        <v>0.27500000000000002</v>
      </c>
      <c r="E44" s="119" t="s">
        <v>414</v>
      </c>
      <c r="F44" s="208">
        <f>(16.5/60)</f>
        <v>0.27500000000000002</v>
      </c>
      <c r="I44" s="25"/>
      <c r="N44" s="25"/>
      <c r="AB44" s="5"/>
      <c r="AC44" s="25"/>
    </row>
    <row r="45" spans="2:29">
      <c r="B45" s="60"/>
      <c r="C45" s="160" t="s">
        <v>413</v>
      </c>
      <c r="D45" s="257">
        <f>D44*F15</f>
        <v>1008839.7881218197</v>
      </c>
      <c r="E45" s="165" t="s">
        <v>411</v>
      </c>
      <c r="I45" s="25"/>
      <c r="AB45" s="5"/>
      <c r="AC45" s="25"/>
    </row>
    <row r="46" spans="2:29">
      <c r="B46" s="60"/>
      <c r="C46" s="60"/>
      <c r="D46" s="256"/>
      <c r="E46" s="60"/>
      <c r="F46" s="176" t="s">
        <v>370</v>
      </c>
      <c r="O46" s="25"/>
      <c r="AB46" s="5"/>
      <c r="AC46" s="25"/>
    </row>
    <row r="47" spans="2:29">
      <c r="B47" s="60" t="s">
        <v>412</v>
      </c>
      <c r="C47" s="60" t="s">
        <v>458</v>
      </c>
      <c r="D47" s="256">
        <f>1.25*1</f>
        <v>1.25</v>
      </c>
      <c r="E47" s="60" t="s">
        <v>411</v>
      </c>
      <c r="F47" s="208">
        <f>1.25</f>
        <v>1.25</v>
      </c>
      <c r="AB47" s="5"/>
      <c r="AC47" s="25"/>
    </row>
    <row r="48" spans="2:29">
      <c r="B48" s="60"/>
      <c r="C48" s="60" t="s">
        <v>459</v>
      </c>
      <c r="D48" s="119">
        <f>25*1</f>
        <v>25</v>
      </c>
      <c r="E48" s="60" t="s">
        <v>410</v>
      </c>
      <c r="F48" s="165">
        <f>25</f>
        <v>25</v>
      </c>
      <c r="AB48" s="5"/>
      <c r="AC48" s="25"/>
    </row>
    <row r="49" spans="1:29">
      <c r="B49" s="60"/>
      <c r="C49" s="60" t="s">
        <v>460</v>
      </c>
      <c r="D49" s="121">
        <f>(D56*AVERAGE(8.17/12.4,25.2/30.6))</f>
        <v>7.5289644054645279</v>
      </c>
      <c r="E49" s="60" t="s">
        <v>404</v>
      </c>
      <c r="AB49" s="5"/>
      <c r="AC49" s="25"/>
    </row>
    <row r="50" spans="1:29" ht="15.75" thickBot="1">
      <c r="B50" s="60"/>
      <c r="C50" s="60"/>
      <c r="D50" s="60"/>
      <c r="E50" s="60"/>
      <c r="AB50" s="5"/>
      <c r="AC50" s="25"/>
    </row>
    <row r="51" spans="1:29" ht="15.75" thickBot="1">
      <c r="B51" s="90" t="s">
        <v>409</v>
      </c>
      <c r="C51" s="60"/>
      <c r="D51" s="60"/>
      <c r="E51" s="60"/>
      <c r="M51" s="58"/>
      <c r="N51" s="58"/>
      <c r="O51" s="58"/>
      <c r="P51" s="58"/>
      <c r="AB51" s="5"/>
      <c r="AC51" s="25"/>
    </row>
    <row r="52" spans="1:29">
      <c r="A52" s="60"/>
      <c r="B52" s="60"/>
      <c r="C52" s="69"/>
      <c r="D52" s="60"/>
      <c r="E52" s="69"/>
      <c r="F52" s="60"/>
      <c r="G52" s="69"/>
      <c r="H52" s="69"/>
      <c r="I52" s="69"/>
      <c r="J52" s="60"/>
      <c r="K52" s="60"/>
      <c r="L52" s="69"/>
      <c r="M52" s="95"/>
      <c r="N52" s="59"/>
      <c r="O52" s="59"/>
      <c r="P52" s="58"/>
      <c r="Q52" s="58"/>
      <c r="AB52" s="5"/>
      <c r="AC52" s="25"/>
    </row>
    <row r="53" spans="1:29">
      <c r="B53" s="84" t="s">
        <v>715</v>
      </c>
      <c r="L53" s="53"/>
      <c r="M53" s="25"/>
      <c r="AB53" s="5"/>
      <c r="AC53" s="25"/>
    </row>
    <row r="54" spans="1:29">
      <c r="B54" s="60"/>
      <c r="C54" s="60" t="s">
        <v>616</v>
      </c>
      <c r="D54" s="69">
        <v>532773835318</v>
      </c>
      <c r="E54" s="60"/>
      <c r="H54" s="52"/>
      <c r="I54" s="93"/>
      <c r="N54" s="94"/>
      <c r="O54" s="94"/>
      <c r="P54" s="51"/>
      <c r="AB54" s="5"/>
      <c r="AC54" s="25"/>
    </row>
    <row r="55" spans="1:29">
      <c r="B55" s="60"/>
      <c r="C55" s="60" t="s">
        <v>617</v>
      </c>
      <c r="D55" s="69">
        <v>76384039662</v>
      </c>
      <c r="E55" s="60"/>
      <c r="F55" s="176" t="s">
        <v>370</v>
      </c>
      <c r="G55" s="179" t="s">
        <v>584</v>
      </c>
      <c r="H55" s="52"/>
      <c r="I55" s="93"/>
      <c r="N55" s="94"/>
      <c r="O55" s="94"/>
      <c r="P55" s="51"/>
      <c r="AB55" s="5"/>
      <c r="AC55" s="25"/>
    </row>
    <row r="56" spans="1:29">
      <c r="B56" s="60"/>
      <c r="C56" s="60" t="s">
        <v>722</v>
      </c>
      <c r="D56" s="121">
        <f>(AVERAGE(7.94*(119.3/78.9),6.59*(119.3/88.1),7.6*(119.3/95)))</f>
        <v>10.157801508348571</v>
      </c>
      <c r="E56" s="60" t="s">
        <v>404</v>
      </c>
      <c r="F56" s="86">
        <f>(AVERAGE(7.94*(119.3/78.9),6.59*(119.3/88.1),7.6*(119.3/95)))</f>
        <v>10.157801508348571</v>
      </c>
      <c r="G56" s="172">
        <f ca="1">CBA_6!$W$12</f>
        <v>10.679983597034305</v>
      </c>
      <c r="H56" s="52"/>
      <c r="I56" s="93"/>
      <c r="N56" s="94"/>
      <c r="O56" s="94"/>
      <c r="P56" s="51"/>
      <c r="AB56" s="5"/>
      <c r="AC56" s="25"/>
    </row>
    <row r="57" spans="1:29">
      <c r="B57" s="60"/>
      <c r="C57" s="160" t="s">
        <v>581</v>
      </c>
      <c r="D57" s="171">
        <f>((4691/(4.35*40))*0.5)</f>
        <v>13.479885057471265</v>
      </c>
      <c r="E57" s="160" t="s">
        <v>404</v>
      </c>
      <c r="F57" s="86"/>
      <c r="H57" s="52"/>
      <c r="I57" s="93"/>
      <c r="N57" s="94"/>
      <c r="O57" s="94"/>
      <c r="P57" s="51"/>
      <c r="AB57" s="5"/>
      <c r="AC57" s="25"/>
    </row>
    <row r="58" spans="1:29">
      <c r="B58" s="60"/>
      <c r="C58" s="60" t="s">
        <v>476</v>
      </c>
      <c r="D58" s="53">
        <f>CBA_2!F10/(CBA_2!I10/60)</f>
        <v>28.419310744200505</v>
      </c>
      <c r="E58" s="60" t="s">
        <v>403</v>
      </c>
      <c r="F58" s="86"/>
      <c r="H58" s="52"/>
      <c r="I58" s="93"/>
      <c r="N58" s="94"/>
      <c r="O58" s="94"/>
      <c r="P58" s="51"/>
      <c r="AB58" s="5"/>
      <c r="AC58" s="25"/>
    </row>
    <row r="59" spans="1:29">
      <c r="B59" s="60"/>
      <c r="C59" s="69" t="s">
        <v>490</v>
      </c>
      <c r="D59" s="121">
        <f>0.7662338</f>
        <v>0.76623379999999996</v>
      </c>
      <c r="E59" s="60" t="s">
        <v>580</v>
      </c>
      <c r="F59" s="86"/>
      <c r="H59" s="52"/>
      <c r="I59" s="93"/>
      <c r="N59" s="94"/>
      <c r="O59" s="94"/>
      <c r="P59" s="51"/>
      <c r="AB59" s="5"/>
      <c r="AC59" s="25"/>
    </row>
    <row r="60" spans="1:29">
      <c r="B60" s="60"/>
      <c r="C60" s="69"/>
      <c r="D60" s="121"/>
      <c r="E60" s="60"/>
      <c r="F60" s="86"/>
      <c r="H60" s="52"/>
      <c r="I60" s="93"/>
      <c r="N60" s="94"/>
      <c r="O60" s="94"/>
      <c r="P60" s="51"/>
      <c r="AB60" s="5"/>
      <c r="AC60" s="25"/>
    </row>
    <row r="61" spans="1:29">
      <c r="B61" s="84" t="s">
        <v>716</v>
      </c>
      <c r="C61" s="60"/>
      <c r="D61" s="60"/>
      <c r="E61" s="60"/>
      <c r="H61" s="52"/>
      <c r="I61" s="93"/>
      <c r="N61" s="94"/>
      <c r="O61" s="94"/>
      <c r="P61" s="51"/>
      <c r="AB61" s="5"/>
      <c r="AC61" s="25"/>
    </row>
    <row r="62" spans="1:29">
      <c r="B62" s="60"/>
      <c r="C62" s="120" t="s">
        <v>712</v>
      </c>
      <c r="D62" s="60"/>
      <c r="E62" s="60"/>
      <c r="H62" s="52"/>
      <c r="I62" s="93"/>
      <c r="N62" s="94"/>
      <c r="O62" s="94"/>
      <c r="P62" s="51"/>
      <c r="AB62" s="5"/>
      <c r="AC62" s="25"/>
    </row>
    <row r="63" spans="1:29">
      <c r="B63" s="60"/>
      <c r="C63" s="60" t="s">
        <v>471</v>
      </c>
      <c r="D63" s="121">
        <f>-AVERAGE(0.47,0.45,0.37,0.529)*1.59</f>
        <v>-0.72305249999999999</v>
      </c>
      <c r="E63" s="60" t="s">
        <v>405</v>
      </c>
      <c r="H63" s="52"/>
      <c r="I63" s="93"/>
      <c r="N63" s="94"/>
      <c r="O63" s="94"/>
      <c r="P63" s="51"/>
      <c r="AB63" s="5"/>
      <c r="AC63" s="25"/>
    </row>
    <row r="64" spans="1:29">
      <c r="B64" s="60"/>
      <c r="C64" s="60" t="s">
        <v>472</v>
      </c>
      <c r="D64" s="121">
        <v>-0.36730000000000002</v>
      </c>
      <c r="E64" s="60" t="s">
        <v>405</v>
      </c>
      <c r="H64" s="52"/>
      <c r="I64" s="93"/>
      <c r="K64" s="51"/>
      <c r="N64" s="94"/>
      <c r="O64" s="94"/>
      <c r="P64" s="51"/>
      <c r="AB64" s="5"/>
      <c r="AC64" s="25"/>
    </row>
    <row r="65" spans="2:29">
      <c r="B65" s="60"/>
      <c r="C65" s="60" t="s">
        <v>473</v>
      </c>
      <c r="D65" s="121">
        <v>0</v>
      </c>
      <c r="E65" s="60" t="s">
        <v>405</v>
      </c>
      <c r="F65" s="58"/>
      <c r="G65" s="58"/>
      <c r="H65" s="52"/>
      <c r="I65" s="93"/>
      <c r="N65" s="94"/>
      <c r="O65" s="94"/>
      <c r="P65" s="51"/>
      <c r="AB65" s="5"/>
      <c r="AC65" s="25"/>
    </row>
    <row r="66" spans="2:29">
      <c r="B66" s="60"/>
      <c r="C66" s="60" t="s">
        <v>474</v>
      </c>
      <c r="D66" s="121">
        <f>AVERAGE(-0.15,-0.15,-0.19,-0.2)*1.59</f>
        <v>-0.27427499999999999</v>
      </c>
      <c r="E66" s="60" t="s">
        <v>405</v>
      </c>
      <c r="F66" s="58"/>
      <c r="G66" s="58"/>
      <c r="H66" s="52"/>
      <c r="I66" s="93"/>
      <c r="L66" s="78"/>
      <c r="N66" s="25"/>
      <c r="O66" s="25"/>
      <c r="AB66" s="5"/>
      <c r="AC66" s="25"/>
    </row>
    <row r="67" spans="2:29">
      <c r="B67" s="60"/>
      <c r="C67" s="60" t="s">
        <v>475</v>
      </c>
      <c r="D67" s="121">
        <f>AVERAGE(-0.74,-(EXP(-1.05-1.488+0.853+(1.071+1.339+1.348)/3)))</f>
        <v>-0.69449650481138292</v>
      </c>
      <c r="E67" s="60" t="s">
        <v>405</v>
      </c>
      <c r="F67" s="180" t="s">
        <v>370</v>
      </c>
      <c r="G67" s="179" t="s">
        <v>584</v>
      </c>
      <c r="H67" s="5"/>
      <c r="I67" s="5"/>
      <c r="AB67" s="5"/>
      <c r="AC67" s="25"/>
    </row>
    <row r="68" spans="2:29">
      <c r="B68" s="60"/>
      <c r="C68" s="60" t="s">
        <v>730</v>
      </c>
      <c r="D68" s="82">
        <f>($D$63*$F$72+$D$64*$F$73+$D$65*$F$74+$D$66*$F$75+$D$67*$F$76)</f>
        <v>-0.55947486253088341</v>
      </c>
      <c r="E68" s="60" t="s">
        <v>405</v>
      </c>
      <c r="F68" s="57">
        <f>($D$63*$F$72+$D$64*$F$73+$D$65*$F$74+$D$66*$F$75+$D$67*$F$76)</f>
        <v>-0.55947486253088341</v>
      </c>
      <c r="G68" s="59">
        <f ca="1">CBA_6!$J$12</f>
        <v>-0.49278530275363219</v>
      </c>
      <c r="AB68" s="5"/>
      <c r="AC68" s="25"/>
    </row>
    <row r="69" spans="2:29">
      <c r="B69" s="60"/>
      <c r="C69" s="60"/>
      <c r="D69" s="57"/>
      <c r="E69" s="60"/>
      <c r="F69" s="57"/>
      <c r="G69" s="59"/>
      <c r="AB69" s="5"/>
      <c r="AC69" s="25"/>
    </row>
    <row r="70" spans="2:29">
      <c r="B70" s="60"/>
      <c r="C70" s="120" t="s">
        <v>724</v>
      </c>
      <c r="D70" s="57"/>
      <c r="E70" s="60"/>
      <c r="F70" s="57"/>
      <c r="G70" s="59"/>
      <c r="AB70" s="5"/>
      <c r="AC70" s="25"/>
    </row>
    <row r="71" spans="2:29">
      <c r="B71" s="60"/>
      <c r="C71" s="58"/>
      <c r="D71" s="86"/>
      <c r="E71" s="58"/>
      <c r="F71" t="s">
        <v>659</v>
      </c>
      <c r="H71" s="177" t="s">
        <v>370</v>
      </c>
      <c r="I71" s="177" t="s">
        <v>584</v>
      </c>
      <c r="AB71" s="5"/>
      <c r="AC71" s="25"/>
    </row>
    <row r="72" spans="2:29">
      <c r="B72" s="60"/>
      <c r="C72" s="60" t="s">
        <v>477</v>
      </c>
      <c r="D72" s="121">
        <f>($D$136*$D$138*$D$137)+($E$136*$E$138*$E$137)*1</f>
        <v>0.12948132528296125</v>
      </c>
      <c r="E72" s="60" t="s">
        <v>388</v>
      </c>
      <c r="F72" s="54">
        <f>D72/SUM($D$72:$D$76)</f>
        <v>0.1924437429652508</v>
      </c>
      <c r="H72" s="171">
        <f>($D$136*$D$138*$D$137)+($E$136*$E$138*$E$137)*1</f>
        <v>0.12948132528296125</v>
      </c>
      <c r="I72" s="173">
        <f ca="1">CBA_6!$L$12</f>
        <v>9.5201843448740803E-2</v>
      </c>
      <c r="AB72" s="5"/>
      <c r="AC72" s="25"/>
    </row>
    <row r="73" spans="2:29">
      <c r="B73" s="60"/>
      <c r="C73" s="60" t="s">
        <v>478</v>
      </c>
      <c r="D73" s="121">
        <f>AVERAGE((67/(12333/12))*(124.8/95.2),(0.038+0.022)*0.9034*(124.8/95.2),(55/1250)*(124.8/101.1),(48/1028)*(124.8/95.2),0.07*(124.8/120),((96*12)/15000))*1</f>
        <v>7.0273794583092478E-2</v>
      </c>
      <c r="E73" s="60" t="s">
        <v>388</v>
      </c>
      <c r="F73" s="54">
        <f>D73/SUM($D$72:$D$76)</f>
        <v>0.10444557956436908</v>
      </c>
      <c r="H73" s="173">
        <f>AVERAGE((67/(12333/12))*(124.8/95.2),(0.038+0.022)*0.9034*(124.8/95.2),(55/1250)*(124.8/101.1),(48/1028)*(124.8/95.2),0.07*(124.8/120),((96*12)/15000))*1</f>
        <v>7.0273794583092478E-2</v>
      </c>
      <c r="I73" s="172">
        <f ca="1">CBA_6!$M$12</f>
        <v>5.153082761922699E-2</v>
      </c>
      <c r="AB73" s="5"/>
      <c r="AC73" s="25"/>
    </row>
    <row r="74" spans="2:29">
      <c r="B74" s="60"/>
      <c r="C74" s="60" t="s">
        <v>479</v>
      </c>
      <c r="D74" s="121">
        <f>AVERAGE(0.07*124.8/95.2*0.9173,0.08*124.8/120)*1</f>
        <v>8.3687882352941168E-2</v>
      </c>
      <c r="E74" s="60" t="s">
        <v>388</v>
      </c>
      <c r="F74" s="54">
        <f>D74/SUM($D$72:$D$76)</f>
        <v>0.12438248747948891</v>
      </c>
      <c r="H74" s="173">
        <f>AVERAGE(0.07*124.8/95.2*0.9173,0.08*124.8/120)*1</f>
        <v>8.3687882352941168E-2</v>
      </c>
      <c r="I74" s="235">
        <f ca="1">CBA_6!$K$12</f>
        <v>9.5945840863499915E-2</v>
      </c>
      <c r="K74" s="54"/>
      <c r="AB74" s="5"/>
      <c r="AC74" s="25"/>
    </row>
    <row r="75" spans="2:29">
      <c r="B75" s="60"/>
      <c r="C75" s="60" t="s">
        <v>480</v>
      </c>
      <c r="D75" s="121">
        <f>((AVERAGE(354.1, 200))/$C$28)*1</f>
        <v>3.1957855541957014E-2</v>
      </c>
      <c r="E75" s="60" t="s">
        <v>388</v>
      </c>
      <c r="F75" s="54">
        <f>D75/SUM($D$72:$D$76)</f>
        <v>4.7497886851226849E-2</v>
      </c>
      <c r="H75" s="171">
        <f>((AVERAGE(354.1, 200))/$C$28)*1</f>
        <v>3.1957855541957014E-2</v>
      </c>
      <c r="I75" s="172">
        <f ca="1">CBA_6!$N$12</f>
        <v>2.6552183076789693E-2</v>
      </c>
      <c r="AB75" s="5"/>
      <c r="AC75" s="25"/>
    </row>
    <row r="76" spans="2:29">
      <c r="B76" s="60"/>
      <c r="C76" s="60" t="s">
        <v>481</v>
      </c>
      <c r="D76" s="121">
        <f>((1/$D$58)*$D$56)*1</f>
        <v>0.35742603329749867</v>
      </c>
      <c r="E76" s="60" t="s">
        <v>388</v>
      </c>
      <c r="F76" s="54">
        <f>D76/SUM($D$72:$D$76)</f>
        <v>0.53123030313966446</v>
      </c>
      <c r="H76" s="171">
        <f>((1/$D$58)*$D$56)*1</f>
        <v>0.35742603329749867</v>
      </c>
      <c r="I76" s="172">
        <f ca="1">CBA_6!$O$12</f>
        <v>0.39903141359328348</v>
      </c>
      <c r="AB76" s="5"/>
      <c r="AC76" s="25"/>
    </row>
    <row r="77" spans="2:29">
      <c r="B77" s="60"/>
      <c r="C77" s="60" t="s">
        <v>723</v>
      </c>
      <c r="D77" s="121">
        <f>SUM($D$72:$D$76)</f>
        <v>0.6728268910584505</v>
      </c>
      <c r="E77" s="60" t="s">
        <v>388</v>
      </c>
      <c r="F77" s="66"/>
      <c r="G77" s="58"/>
      <c r="H77" s="173">
        <f>SUM($D$72:$D$76)</f>
        <v>0.6728268910584505</v>
      </c>
      <c r="I77" s="172"/>
      <c r="AB77" s="5"/>
      <c r="AC77" s="25"/>
    </row>
    <row r="78" spans="2:29">
      <c r="B78" s="60"/>
      <c r="F78" s="180" t="s">
        <v>370</v>
      </c>
      <c r="G78" s="59"/>
      <c r="AB78" s="5"/>
      <c r="AC78" s="25"/>
    </row>
    <row r="79" spans="2:29">
      <c r="B79" s="60"/>
      <c r="C79" s="60" t="s">
        <v>690</v>
      </c>
      <c r="D79" s="32">
        <f>(CBA_1!D68 / (CBA_2!L10 * (1 - CBA_2!E10)))*1</f>
        <v>-9.9815304319287049E-2</v>
      </c>
      <c r="E79" t="s">
        <v>639</v>
      </c>
      <c r="F79" s="171">
        <f>CBA_1!D68 / (CBA_2!L10 * (1 - CBA_2!E10))</f>
        <v>-9.9815304319287049E-2</v>
      </c>
      <c r="G79" s="59"/>
      <c r="AB79" s="5"/>
      <c r="AC79" s="25"/>
    </row>
    <row r="80" spans="2:29">
      <c r="B80" s="60"/>
      <c r="C80" s="160" t="s">
        <v>637</v>
      </c>
      <c r="D80" s="171">
        <f>CBA_1!D79*CBA_1!D56/60</f>
        <v>-1.6898400812845427E-2</v>
      </c>
      <c r="E80" s="160" t="s">
        <v>638</v>
      </c>
      <c r="G80" s="59"/>
      <c r="AB80" s="5"/>
      <c r="AC80" s="25"/>
    </row>
    <row r="81" spans="2:29">
      <c r="B81" s="60"/>
      <c r="G81" s="59"/>
      <c r="H81" s="58"/>
      <c r="I81" s="58"/>
      <c r="J81" s="58"/>
      <c r="AB81" s="5"/>
      <c r="AC81" s="25"/>
    </row>
    <row r="82" spans="2:29">
      <c r="B82" s="60"/>
      <c r="C82" s="120" t="s">
        <v>717</v>
      </c>
      <c r="G82" s="180" t="s">
        <v>370</v>
      </c>
      <c r="H82" s="177" t="s">
        <v>584</v>
      </c>
      <c r="I82" s="86"/>
      <c r="J82" s="86"/>
      <c r="K82" s="51"/>
      <c r="AB82" s="5"/>
      <c r="AC82" s="25"/>
    </row>
    <row r="83" spans="2:29">
      <c r="B83" s="60"/>
      <c r="C83" s="260" t="s">
        <v>5</v>
      </c>
      <c r="D83" s="9" t="s">
        <v>660</v>
      </c>
      <c r="E83" s="9" t="s">
        <v>663</v>
      </c>
      <c r="G83" s="173" t="s">
        <v>660</v>
      </c>
      <c r="H83" s="173" t="s">
        <v>660</v>
      </c>
      <c r="I83" s="58"/>
      <c r="J83" s="57"/>
      <c r="K83" s="51"/>
      <c r="AB83" s="5"/>
      <c r="AC83" s="25"/>
    </row>
    <row r="84" spans="2:29">
      <c r="B84" s="60"/>
      <c r="C84" t="s">
        <v>703</v>
      </c>
      <c r="D84" s="121">
        <v>0</v>
      </c>
      <c r="E84" s="121">
        <f>D56*1.45</f>
        <v>14.728812187105428</v>
      </c>
      <c r="G84" s="171">
        <v>0</v>
      </c>
      <c r="H84" s="171">
        <v>0</v>
      </c>
      <c r="I84" s="58"/>
      <c r="J84" s="57"/>
      <c r="K84" s="51"/>
      <c r="AB84" s="5"/>
      <c r="AC84" s="25"/>
    </row>
    <row r="85" spans="2:29">
      <c r="C85" t="s">
        <v>522</v>
      </c>
      <c r="D85" s="121">
        <v>0</v>
      </c>
      <c r="E85" s="121">
        <f>D56*1.45</f>
        <v>14.728812187105428</v>
      </c>
      <c r="G85" s="171">
        <v>0</v>
      </c>
      <c r="H85" s="171">
        <v>0</v>
      </c>
      <c r="I85" s="58"/>
      <c r="J85" s="57"/>
      <c r="K85" s="51"/>
      <c r="AB85" s="5"/>
      <c r="AC85" s="25"/>
    </row>
    <row r="86" spans="2:29">
      <c r="B86" s="60"/>
      <c r="C86" t="s">
        <v>634</v>
      </c>
      <c r="D86" s="121">
        <f>SUM(CBA_1!$D$72:$D$75)</f>
        <v>0.31540085776095189</v>
      </c>
      <c r="E86" s="121">
        <f>$D$56</f>
        <v>10.157801508348571</v>
      </c>
      <c r="G86" s="171">
        <f>SUM(CBA_1!$D$72:$D$75)</f>
        <v>0.31540085776095189</v>
      </c>
      <c r="H86" s="171">
        <f>SUM(CBA_1!$D$72:$D$75)</f>
        <v>0.31540085776095189</v>
      </c>
      <c r="I86" s="58"/>
      <c r="J86" s="57"/>
      <c r="K86" s="51"/>
      <c r="AB86" s="5"/>
      <c r="AC86" s="25"/>
    </row>
    <row r="87" spans="2:29">
      <c r="B87" s="60"/>
      <c r="C87" t="s">
        <v>700</v>
      </c>
      <c r="D87" s="121">
        <v>0</v>
      </c>
      <c r="E87" s="121">
        <f>$D$56</f>
        <v>10.157801508348571</v>
      </c>
      <c r="G87" s="171">
        <v>0</v>
      </c>
      <c r="H87" s="171">
        <v>0</v>
      </c>
      <c r="I87" s="58"/>
      <c r="J87" s="57"/>
      <c r="K87" s="51"/>
      <c r="AB87" s="5"/>
      <c r="AC87" s="25"/>
    </row>
    <row r="88" spans="2:29">
      <c r="B88" s="60"/>
      <c r="C88" t="s">
        <v>707</v>
      </c>
      <c r="D88" s="121">
        <f>12328000000/88596000000</f>
        <v>0.1391484942886812</v>
      </c>
      <c r="E88" s="121">
        <f>$D$56</f>
        <v>10.157801508348571</v>
      </c>
      <c r="G88" s="171">
        <f>12328000000/88596000000</f>
        <v>0.1391484942886812</v>
      </c>
      <c r="H88" s="171">
        <f ca="1">CBA_6!$Z$12</f>
        <v>0.18479533348604615</v>
      </c>
      <c r="I88" s="58"/>
      <c r="J88" s="57"/>
      <c r="K88" s="51"/>
      <c r="AB88" s="5"/>
      <c r="AC88" s="25"/>
    </row>
    <row r="89" spans="2:29">
      <c r="B89" s="60"/>
      <c r="C89" t="s">
        <v>701</v>
      </c>
      <c r="D89" s="121">
        <v>2.5</v>
      </c>
      <c r="E89" s="121">
        <f>$D$56</f>
        <v>10.157801508348571</v>
      </c>
      <c r="G89" s="171">
        <v>2.5</v>
      </c>
      <c r="H89" s="171">
        <f ca="1">CBA_6!$Y$12</f>
        <v>2.4768841775510855</v>
      </c>
      <c r="I89" s="58"/>
      <c r="J89" s="57"/>
      <c r="K89" s="51"/>
      <c r="AB89" s="5"/>
      <c r="AC89" s="25"/>
    </row>
    <row r="90" spans="2:29">
      <c r="B90" s="60"/>
      <c r="C90" t="s">
        <v>702</v>
      </c>
      <c r="D90" s="121">
        <f>(18137-12328)/(132423-88596)</f>
        <v>0.13254386565359252</v>
      </c>
      <c r="E90" s="121">
        <f>$D$56</f>
        <v>10.157801508348571</v>
      </c>
      <c r="G90" s="171">
        <f>(18137-12328)/(132423-88596)</f>
        <v>0.13254386565359252</v>
      </c>
      <c r="H90" s="171">
        <f ca="1">CBA_6!$AA$12</f>
        <v>0.17424267973950416</v>
      </c>
      <c r="I90" s="58"/>
      <c r="J90" s="57"/>
      <c r="K90" s="51"/>
      <c r="AB90" s="5"/>
      <c r="AC90" s="25"/>
    </row>
    <row r="91" spans="2:29">
      <c r="B91" s="60"/>
      <c r="C91" t="s">
        <v>708</v>
      </c>
      <c r="D91" s="121">
        <v>0</v>
      </c>
      <c r="E91" s="121">
        <v>0</v>
      </c>
      <c r="G91" s="171">
        <v>0</v>
      </c>
      <c r="H91" s="171">
        <v>0</v>
      </c>
      <c r="I91" s="58"/>
      <c r="J91" s="57"/>
      <c r="K91" s="51"/>
      <c r="AB91" s="5"/>
      <c r="AC91" s="25"/>
    </row>
    <row r="92" spans="2:29">
      <c r="B92" s="60"/>
      <c r="D92" s="121"/>
      <c r="E92" s="121"/>
      <c r="F92" s="57"/>
      <c r="H92" s="58"/>
      <c r="I92" s="58"/>
      <c r="J92" s="57"/>
      <c r="K92" s="51"/>
      <c r="AB92" s="5"/>
      <c r="AC92" s="25"/>
    </row>
    <row r="93" spans="2:29">
      <c r="B93" s="84" t="s">
        <v>402</v>
      </c>
      <c r="C93" s="120" t="s">
        <v>718</v>
      </c>
      <c r="D93" s="92"/>
      <c r="E93" s="60"/>
      <c r="F93" s="181" t="s">
        <v>370</v>
      </c>
      <c r="G93" s="179" t="s">
        <v>584</v>
      </c>
      <c r="H93" s="177" t="s">
        <v>594</v>
      </c>
      <c r="I93" s="177" t="s">
        <v>595</v>
      </c>
      <c r="AB93" s="5"/>
      <c r="AC93" s="25"/>
    </row>
    <row r="94" spans="2:29">
      <c r="B94" s="60"/>
      <c r="C94" s="60" t="s">
        <v>438</v>
      </c>
      <c r="D94" s="92">
        <v>0</v>
      </c>
      <c r="E94" s="60" t="s">
        <v>520</v>
      </c>
      <c r="F94" s="66">
        <v>0</v>
      </c>
      <c r="G94" s="66">
        <f ca="1">CBA_6!$AD$12</f>
        <v>0.9501336743062081</v>
      </c>
      <c r="H94" s="171">
        <v>1.40279838811238</v>
      </c>
      <c r="I94" s="171">
        <v>1.921</v>
      </c>
      <c r="J94" s="25"/>
      <c r="K94" s="25"/>
      <c r="AB94" s="5"/>
      <c r="AC94" s="25"/>
    </row>
    <row r="95" spans="2:29">
      <c r="B95" s="60"/>
      <c r="C95" s="60"/>
      <c r="D95" s="60"/>
      <c r="F95" s="54"/>
      <c r="I95" s="25"/>
      <c r="AB95" s="5"/>
      <c r="AC95" s="25"/>
    </row>
    <row r="96" spans="2:29">
      <c r="C96" s="120" t="s">
        <v>720</v>
      </c>
      <c r="D96" s="60"/>
      <c r="F96" s="177" t="s">
        <v>370</v>
      </c>
      <c r="G96" s="177" t="s">
        <v>584</v>
      </c>
      <c r="AB96" s="5"/>
      <c r="AC96" s="25"/>
    </row>
    <row r="97" spans="3:29">
      <c r="C97" s="60" t="s">
        <v>727</v>
      </c>
      <c r="D97" s="82">
        <f>0.0415495231190673*(119.3/95)*((32630/76384039662)/(169123/532773835318))</f>
        <v>7.0216236393789447E-2</v>
      </c>
      <c r="E97" t="s">
        <v>395</v>
      </c>
      <c r="F97" s="171">
        <f>0.0415495231190673*(119.3/95)*((32630/76384039662)/(169123/532773835318))</f>
        <v>7.0216236393789447E-2</v>
      </c>
      <c r="G97" s="174">
        <f ca="1">CBA_6!$S$12</f>
        <v>6.1678405435439954E-2</v>
      </c>
      <c r="AB97" s="5"/>
      <c r="AC97" s="25"/>
    </row>
    <row r="98" spans="3:29">
      <c r="C98" s="60"/>
      <c r="D98" s="92"/>
      <c r="F98" s="171"/>
      <c r="G98" s="174"/>
      <c r="AB98" s="5"/>
      <c r="AC98" s="25"/>
    </row>
    <row r="99" spans="3:29">
      <c r="C99" s="160" t="s">
        <v>719</v>
      </c>
      <c r="D99" s="174">
        <f>1.72095408683964/1000*(119.3/95)</f>
        <v>2.1611560269470427E-3</v>
      </c>
      <c r="F99" s="171"/>
      <c r="G99" s="174"/>
      <c r="AB99" s="5"/>
      <c r="AC99" s="25"/>
    </row>
    <row r="100" spans="3:29">
      <c r="C100" s="60"/>
      <c r="D100" s="92"/>
      <c r="F100" s="177" t="s">
        <v>370</v>
      </c>
      <c r="G100" s="177" t="s">
        <v>584</v>
      </c>
      <c r="J100" s="25"/>
      <c r="AB100" s="5"/>
      <c r="AC100" s="25"/>
    </row>
    <row r="101" spans="3:29">
      <c r="C101" s="60" t="s">
        <v>604</v>
      </c>
      <c r="D101" s="122">
        <f>0.0120300902810962*(119.3/95)</f>
        <v>1.5107260742471334E-2</v>
      </c>
      <c r="E101" t="s">
        <v>395</v>
      </c>
      <c r="F101" s="237">
        <f>0.0120300902810962*(119.3/95)</f>
        <v>1.5107260742471334E-2</v>
      </c>
      <c r="G101" s="172">
        <f ca="1">CBA_6!$P$12</f>
        <v>1.9185058403365231E-2</v>
      </c>
      <c r="H101" s="60"/>
      <c r="I101" s="26"/>
      <c r="J101" s="25"/>
      <c r="AB101" s="5"/>
      <c r="AC101" s="25"/>
    </row>
    <row r="102" spans="3:29">
      <c r="C102" s="81" t="s">
        <v>605</v>
      </c>
      <c r="D102" s="82">
        <f>0.0197013491812078*(119.3/95)</f>
        <v>2.4740746919137795E-2</v>
      </c>
      <c r="E102" t="s">
        <v>395</v>
      </c>
      <c r="F102" s="174">
        <f>0.0197013491812078*(119.3/95)</f>
        <v>2.4740746919137795E-2</v>
      </c>
      <c r="G102" s="172">
        <f ca="1">CBA_6!$R$12</f>
        <v>2.7570635371191487E-2</v>
      </c>
      <c r="AB102" s="5"/>
      <c r="AC102" s="25"/>
    </row>
    <row r="103" spans="3:29">
      <c r="C103" s="60" t="s">
        <v>606</v>
      </c>
      <c r="D103" s="122">
        <f>0.0106704493187948*(119.3/95)</f>
        <v>1.3399837934023365E-2</v>
      </c>
      <c r="E103" t="s">
        <v>395</v>
      </c>
      <c r="F103" s="237">
        <f>0.0106704493187948*(119.3/95)</f>
        <v>1.3399837934023365E-2</v>
      </c>
      <c r="G103" s="236">
        <f ca="1">CBA_6!$Q$12</f>
        <v>8.9192526739489547E-3</v>
      </c>
      <c r="M103" s="26"/>
      <c r="AB103" s="5"/>
      <c r="AC103" s="25"/>
    </row>
    <row r="104" spans="3:29">
      <c r="C104" s="60" t="s">
        <v>603</v>
      </c>
      <c r="D104" s="82">
        <f>0.00524005524978863*(119.3/95)</f>
        <v>6.5804062242082488E-3</v>
      </c>
      <c r="E104" t="s">
        <v>395</v>
      </c>
      <c r="F104" s="174">
        <f>0.00524005524978863*(119.3/95)</f>
        <v>6.5804062242082488E-3</v>
      </c>
      <c r="G104" s="172">
        <f ca="1">CBA_6!$U$12</f>
        <v>4.6247819229191358E-3</v>
      </c>
      <c r="I104" s="32"/>
      <c r="J104" s="51"/>
      <c r="M104" s="26"/>
      <c r="AB104" s="5"/>
      <c r="AC104" s="25"/>
    </row>
    <row r="105" spans="3:29">
      <c r="C105" s="60" t="s">
        <v>487</v>
      </c>
      <c r="D105" s="82">
        <f>0.00730021034714383*(119.3/95)</f>
        <v>9.167527309623778E-3</v>
      </c>
      <c r="E105" t="s">
        <v>395</v>
      </c>
      <c r="F105" s="174">
        <f>0.00730021034714383*(119.3/95)</f>
        <v>9.167527309623778E-3</v>
      </c>
      <c r="G105" s="172">
        <f ca="1">CBA_6!$V$12</f>
        <v>7.8400398682251012E-3</v>
      </c>
      <c r="I105" s="32"/>
      <c r="J105" s="51"/>
      <c r="M105" s="26"/>
      <c r="AB105" s="5"/>
      <c r="AC105" s="25"/>
    </row>
    <row r="106" spans="3:29">
      <c r="C106" s="60" t="s">
        <v>779</v>
      </c>
      <c r="D106" s="122">
        <f>0.0107561411577997*(119.3/95)</f>
        <v>1.3507448843426362E-2</v>
      </c>
      <c r="E106" t="s">
        <v>395</v>
      </c>
      <c r="F106" s="237">
        <f>0.0107561411577997*(119.3/95)</f>
        <v>1.3507448843426362E-2</v>
      </c>
      <c r="G106" s="172">
        <f ca="1">CBA_6!$T$12</f>
        <v>1.5035556316051012E-2</v>
      </c>
      <c r="AB106" s="5"/>
      <c r="AC106" s="25"/>
    </row>
    <row r="107" spans="3:29">
      <c r="C107" s="60" t="s">
        <v>799</v>
      </c>
      <c r="D107" s="82">
        <f>SUM($D$101:$D$106)</f>
        <v>8.2503227972890877E-2</v>
      </c>
      <c r="E107" t="s">
        <v>395</v>
      </c>
      <c r="F107" s="174">
        <f>SUM($D$101:$D$106)</f>
        <v>8.2503227972890877E-2</v>
      </c>
      <c r="G107" s="172"/>
      <c r="AB107" s="5"/>
      <c r="AC107" s="25"/>
    </row>
    <row r="108" spans="3:29">
      <c r="C108" s="60"/>
      <c r="D108" s="81"/>
      <c r="F108" s="58"/>
      <c r="AB108" s="5"/>
      <c r="AC108" s="25"/>
    </row>
    <row r="109" spans="3:29">
      <c r="C109" s="120" t="s">
        <v>721</v>
      </c>
      <c r="D109" s="81"/>
      <c r="F109" s="177" t="s">
        <v>370</v>
      </c>
      <c r="G109" s="160"/>
      <c r="K109" s="51"/>
      <c r="L109" s="25"/>
      <c r="AB109" s="5"/>
      <c r="AC109" s="25"/>
    </row>
    <row r="110" spans="3:29">
      <c r="C110" s="60" t="s">
        <v>482</v>
      </c>
      <c r="D110" s="121">
        <f>(7/66-0.056)*1</f>
        <v>5.0060606060606062E-2</v>
      </c>
      <c r="E110" t="s">
        <v>393</v>
      </c>
      <c r="F110" s="171">
        <f>(7/66-0.056)</f>
        <v>5.0060606060606062E-2</v>
      </c>
      <c r="G110" s="172"/>
      <c r="AB110" s="5"/>
      <c r="AC110" s="25"/>
    </row>
    <row r="111" spans="3:29">
      <c r="C111" s="60" t="s">
        <v>483</v>
      </c>
      <c r="D111" s="61">
        <f>AVERAGE((5422-3624)*DATA_4!O20,2115*2*DATA_4!I20,2168*DATA_4!J20)*1</f>
        <v>3578.1639017252432</v>
      </c>
      <c r="E111" t="s">
        <v>386</v>
      </c>
      <c r="F111" s="161">
        <f>AVERAGE((5422-3624)*(119.3/81.5),2115*2*(119.3/91.7),2168*(119.3/99.5))</f>
        <v>3578.1639017252432</v>
      </c>
      <c r="G111" s="172"/>
      <c r="AB111" s="5"/>
      <c r="AC111" s="25"/>
    </row>
    <row r="112" spans="3:29">
      <c r="C112" s="60"/>
      <c r="D112" s="161"/>
      <c r="F112" s="161"/>
      <c r="G112" s="172"/>
      <c r="L112" s="25"/>
      <c r="AB112" s="5"/>
      <c r="AC112" s="25"/>
    </row>
    <row r="113" spans="2:29">
      <c r="C113" s="160" t="s">
        <v>609</v>
      </c>
      <c r="D113" s="161">
        <f>D110*J15</f>
        <v>2493.4066597194228</v>
      </c>
      <c r="E113" s="160" t="s">
        <v>611</v>
      </c>
      <c r="F113" s="161"/>
      <c r="G113" s="172"/>
      <c r="AB113" s="5"/>
      <c r="AC113" s="25"/>
    </row>
    <row r="114" spans="2:29">
      <c r="C114" s="160" t="s">
        <v>610</v>
      </c>
      <c r="D114" s="190">
        <f>22397/C19*J15</f>
        <v>67.644197324211348</v>
      </c>
      <c r="E114" s="160" t="s">
        <v>611</v>
      </c>
      <c r="F114" s="25"/>
      <c r="AB114" s="5"/>
      <c r="AC114" s="25"/>
    </row>
    <row r="115" spans="2:29">
      <c r="B115" s="60"/>
      <c r="C115" s="60"/>
      <c r="E115" s="60"/>
      <c r="F115" s="54"/>
      <c r="AB115" s="5"/>
      <c r="AC115" s="25"/>
    </row>
    <row r="116" spans="2:29">
      <c r="B116" s="84" t="s">
        <v>619</v>
      </c>
      <c r="C116" s="120"/>
      <c r="E116" s="60"/>
      <c r="F116" s="177" t="s">
        <v>370</v>
      </c>
      <c r="AB116" s="5"/>
      <c r="AC116" s="25"/>
    </row>
    <row r="117" spans="2:29">
      <c r="B117" s="60"/>
      <c r="C117" s="60" t="s">
        <v>657</v>
      </c>
      <c r="D117">
        <f>12500*1</f>
        <v>12500</v>
      </c>
      <c r="E117" s="60" t="s">
        <v>658</v>
      </c>
      <c r="F117" s="160">
        <v>12500</v>
      </c>
      <c r="K117" s="25"/>
      <c r="AB117" s="5"/>
      <c r="AC117" s="25"/>
    </row>
    <row r="118" spans="2:29">
      <c r="B118" s="60"/>
      <c r="C118" s="60"/>
      <c r="E118" s="60"/>
      <c r="F118" s="54"/>
      <c r="J118" s="26"/>
      <c r="K118" s="25"/>
      <c r="AB118" s="5"/>
      <c r="AC118" s="25"/>
    </row>
    <row r="119" spans="2:29">
      <c r="B119" s="60"/>
      <c r="C119" s="60" t="s">
        <v>628</v>
      </c>
      <c r="D119" s="26">
        <f>D117*C166</f>
        <v>212.50000000000003</v>
      </c>
      <c r="E119" s="60" t="s">
        <v>621</v>
      </c>
      <c r="F119" s="54"/>
      <c r="J119" s="26"/>
      <c r="K119" s="25"/>
      <c r="AB119" s="5"/>
      <c r="AC119" s="25"/>
    </row>
    <row r="120" spans="2:29">
      <c r="B120" s="60"/>
      <c r="C120" s="60" t="s">
        <v>622</v>
      </c>
      <c r="D120" s="26">
        <f>D117*0.1-C21*D74</f>
        <v>862.37758131467876</v>
      </c>
      <c r="E120" s="60" t="s">
        <v>621</v>
      </c>
      <c r="F120" s="54"/>
      <c r="AB120" s="5"/>
      <c r="AC120" s="25"/>
    </row>
    <row r="121" spans="2:29">
      <c r="B121" s="60"/>
      <c r="C121" s="60" t="s">
        <v>624</v>
      </c>
      <c r="D121" s="26">
        <f>((46128000/48763036)*256+(13494000/48763036)*82+(27618000/48763036)*333)*(124.8/123.6)*1.5</f>
        <v>686.79327999374777</v>
      </c>
      <c r="E121" s="60" t="s">
        <v>621</v>
      </c>
      <c r="F121" s="54"/>
      <c r="AB121" s="5"/>
      <c r="AC121" s="25"/>
    </row>
    <row r="122" spans="2:29">
      <c r="B122" s="60"/>
      <c r="C122" s="60" t="s">
        <v>623</v>
      </c>
      <c r="D122">
        <f>150/2</f>
        <v>75</v>
      </c>
      <c r="E122" s="60" t="s">
        <v>621</v>
      </c>
      <c r="F122" s="54"/>
      <c r="G122" s="26"/>
      <c r="AB122" s="5"/>
      <c r="AC122" s="25"/>
    </row>
    <row r="123" spans="2:29">
      <c r="B123" s="60"/>
      <c r="C123" s="60" t="s">
        <v>625</v>
      </c>
      <c r="D123" s="26">
        <f>D140*(D141/D59)</f>
        <v>3.9165470420466155</v>
      </c>
      <c r="E123" s="60" t="s">
        <v>621</v>
      </c>
      <c r="F123" s="54"/>
      <c r="AB123" s="5"/>
      <c r="AC123" s="25"/>
    </row>
    <row r="124" spans="2:29">
      <c r="B124" s="60"/>
      <c r="C124" s="69" t="s">
        <v>627</v>
      </c>
      <c r="D124" s="87">
        <f>((9650000000*0.775)/49098685)</f>
        <v>152.32078007791858</v>
      </c>
      <c r="E124" s="60" t="s">
        <v>621</v>
      </c>
      <c r="F124" s="177" t="s">
        <v>370</v>
      </c>
      <c r="G124" s="177" t="s">
        <v>584</v>
      </c>
      <c r="AB124" s="5"/>
      <c r="AC124" s="25"/>
    </row>
    <row r="125" spans="2:29">
      <c r="B125" s="60"/>
      <c r="C125" s="60" t="s">
        <v>626</v>
      </c>
      <c r="D125" s="241">
        <f>SUM($D$119:$D$124)</f>
        <v>1992.9081884283919</v>
      </c>
      <c r="E125" s="60" t="s">
        <v>621</v>
      </c>
      <c r="F125" s="162">
        <f>SUM($D$119:$D$124)</f>
        <v>1992.9081884283919</v>
      </c>
      <c r="G125" s="172">
        <f ca="1">CBA_6!$X$12</f>
        <v>2820.0061819055172</v>
      </c>
      <c r="H125" s="25"/>
      <c r="AB125" s="5"/>
      <c r="AC125" s="25"/>
    </row>
    <row r="126" spans="2:29" ht="15.75" thickBot="1">
      <c r="B126" s="60"/>
      <c r="C126" s="60"/>
      <c r="E126" s="60"/>
      <c r="F126" s="54"/>
      <c r="AB126" s="5"/>
      <c r="AC126" s="25"/>
    </row>
    <row r="127" spans="2:29" ht="15.75" thickBot="1">
      <c r="B127" s="65" t="s">
        <v>401</v>
      </c>
      <c r="D127" s="91"/>
      <c r="F127" s="25"/>
      <c r="AB127" s="5"/>
      <c r="AC127" s="25"/>
    </row>
    <row r="128" spans="2:29" ht="15.75" thickBot="1">
      <c r="B128" s="1"/>
      <c r="D128" s="91"/>
      <c r="F128" s="25"/>
      <c r="AB128" s="5"/>
      <c r="AC128" s="25"/>
    </row>
    <row r="129" spans="2:28" ht="15.75" thickBot="1">
      <c r="B129" s="42" t="s">
        <v>400</v>
      </c>
      <c r="D129" s="91"/>
      <c r="F129" s="25"/>
      <c r="I129" s="51"/>
      <c r="AB129" s="5"/>
    </row>
    <row r="130" spans="2:28">
      <c r="D130" s="91"/>
      <c r="F130" s="25"/>
      <c r="I130" s="51"/>
      <c r="AB130" s="5"/>
    </row>
    <row r="131" spans="2:28">
      <c r="C131" t="s">
        <v>614</v>
      </c>
      <c r="D131" s="189">
        <f>0.19/1.19</f>
        <v>0.1596638655462185</v>
      </c>
      <c r="E131" t="s">
        <v>310</v>
      </c>
      <c r="F131" s="25"/>
      <c r="I131" s="51"/>
      <c r="AB131" s="5"/>
    </row>
    <row r="132" spans="2:28">
      <c r="C132" t="s">
        <v>706</v>
      </c>
      <c r="D132" s="189">
        <f>0.07/1.07</f>
        <v>6.5420560747663559E-2</v>
      </c>
      <c r="F132" s="25"/>
      <c r="I132" s="51"/>
      <c r="AB132" s="5"/>
    </row>
    <row r="133" spans="2:28">
      <c r="B133" s="1"/>
      <c r="D133" s="91"/>
      <c r="F133" s="25"/>
      <c r="I133" s="25"/>
      <c r="J133" s="25"/>
      <c r="K133" s="25"/>
      <c r="AB133" s="5"/>
    </row>
    <row r="134" spans="2:28">
      <c r="B134" s="4" t="s">
        <v>399</v>
      </c>
      <c r="C134" s="25"/>
      <c r="D134" t="s">
        <v>398</v>
      </c>
      <c r="E134" t="s">
        <v>397</v>
      </c>
      <c r="F134" s="25"/>
      <c r="AB134" s="5"/>
    </row>
    <row r="135" spans="2:28">
      <c r="B135" s="120"/>
      <c r="C135" s="69" t="s">
        <v>484</v>
      </c>
      <c r="D135" s="297">
        <v>0.51391307510720186</v>
      </c>
      <c r="E135" s="297">
        <v>0.58279404339183094</v>
      </c>
      <c r="F135" s="60" t="s">
        <v>310</v>
      </c>
      <c r="H135" s="91"/>
      <c r="I135" s="25"/>
      <c r="AB135" s="5"/>
    </row>
    <row r="136" spans="2:28">
      <c r="B136" s="120"/>
      <c r="C136" s="69" t="s">
        <v>485</v>
      </c>
      <c r="D136" s="297">
        <f>177394851280/(296992977931+177394851280)</f>
        <v>0.37394477757796279</v>
      </c>
      <c r="E136" s="297">
        <f>296992977931/(296992977931+177394851280)</f>
        <v>0.62605522242203715</v>
      </c>
      <c r="F136" s="69" t="s">
        <v>310</v>
      </c>
      <c r="G136" s="80"/>
      <c r="H136" s="80"/>
      <c r="AB136" s="5"/>
    </row>
    <row r="137" spans="2:28">
      <c r="B137" s="120"/>
      <c r="C137" s="69" t="s">
        <v>486</v>
      </c>
      <c r="D137" s="297">
        <v>7.0000000000000007E-2</v>
      </c>
      <c r="E137" s="297">
        <v>7.6999999999999999E-2</v>
      </c>
      <c r="F137" s="69" t="s">
        <v>396</v>
      </c>
      <c r="G137" s="80"/>
      <c r="H137" s="80"/>
      <c r="I137" s="25"/>
      <c r="AB137" s="5"/>
    </row>
    <row r="138" spans="2:28">
      <c r="B138" s="120"/>
      <c r="C138" s="69" t="s">
        <v>613</v>
      </c>
      <c r="D138" s="297">
        <v>1.647</v>
      </c>
      <c r="E138" s="297">
        <v>1.7916603773584907</v>
      </c>
      <c r="F138" s="69" t="s">
        <v>615</v>
      </c>
      <c r="G138" s="80"/>
      <c r="H138" s="80"/>
      <c r="AB138" s="5"/>
    </row>
    <row r="139" spans="2:28">
      <c r="B139" s="120"/>
      <c r="C139" s="60"/>
      <c r="D139" s="81"/>
      <c r="E139" s="60"/>
      <c r="F139" s="177" t="s">
        <v>370</v>
      </c>
      <c r="AB139" s="5"/>
    </row>
    <row r="140" spans="2:28">
      <c r="B140" s="84" t="s">
        <v>394</v>
      </c>
      <c r="C140" s="69" t="s">
        <v>488</v>
      </c>
      <c r="D140" s="83">
        <f>100*1</f>
        <v>100</v>
      </c>
      <c r="E140" s="60" t="s">
        <v>386</v>
      </c>
      <c r="F140" s="209">
        <f>100</f>
        <v>100</v>
      </c>
      <c r="I140" s="25"/>
      <c r="AB140" s="5"/>
    </row>
    <row r="141" spans="2:28">
      <c r="B141" s="60"/>
      <c r="C141" s="69" t="s">
        <v>489</v>
      </c>
      <c r="D141" s="83">
        <f>DATA_3!H13*1</f>
        <v>3.000990722906138E-2</v>
      </c>
      <c r="E141" s="60" t="s">
        <v>393</v>
      </c>
      <c r="F141" s="172">
        <f>DATA_3!H13</f>
        <v>3.000990722906138E-2</v>
      </c>
      <c r="I141" s="25"/>
      <c r="AB141" s="5"/>
    </row>
    <row r="142" spans="2:28">
      <c r="B142" s="60"/>
      <c r="C142" s="69" t="s">
        <v>629</v>
      </c>
      <c r="D142" s="83">
        <f>0.5*1</f>
        <v>0.5</v>
      </c>
      <c r="E142" s="60" t="s">
        <v>310</v>
      </c>
      <c r="F142" s="209">
        <v>0.5</v>
      </c>
      <c r="I142" s="25"/>
      <c r="AB142" s="5"/>
    </row>
    <row r="143" spans="2:28" ht="15.75" thickBot="1">
      <c r="B143" s="60"/>
      <c r="F143" s="69"/>
      <c r="AB143" s="5"/>
    </row>
    <row r="144" spans="2:28" ht="15.75" thickBot="1">
      <c r="B144" s="90" t="s">
        <v>392</v>
      </c>
      <c r="C144" s="69"/>
      <c r="D144" s="83"/>
      <c r="E144" s="60"/>
      <c r="F144" s="61"/>
      <c r="AB144" s="5"/>
    </row>
    <row r="145" spans="2:28">
      <c r="B145" s="60"/>
      <c r="C145" s="69"/>
      <c r="D145" s="83"/>
      <c r="E145" s="60"/>
      <c r="F145" s="151"/>
      <c r="K145" s="160"/>
      <c r="L145" s="160"/>
      <c r="AB145" s="5"/>
    </row>
    <row r="146" spans="2:28">
      <c r="B146" s="84" t="s">
        <v>391</v>
      </c>
      <c r="C146" s="69"/>
      <c r="D146" s="83"/>
      <c r="E146" s="60"/>
      <c r="F146" s="151"/>
      <c r="G146" s="177" t="s">
        <v>370</v>
      </c>
      <c r="K146" s="160"/>
      <c r="L146" s="160"/>
      <c r="AB146" s="5"/>
    </row>
    <row r="147" spans="2:28">
      <c r="B147" s="60"/>
      <c r="C147" s="202" t="s">
        <v>5</v>
      </c>
      <c r="D147" s="9" t="s">
        <v>726</v>
      </c>
      <c r="E147" s="207" t="s">
        <v>603</v>
      </c>
      <c r="G147" s="160" t="s">
        <v>603</v>
      </c>
      <c r="J147" s="25"/>
      <c r="K147" s="182"/>
      <c r="L147" s="172"/>
      <c r="AB147" s="5"/>
    </row>
    <row r="148" spans="2:28">
      <c r="B148" s="60"/>
      <c r="C148" s="69" t="s">
        <v>703</v>
      </c>
      <c r="D148" s="25">
        <f>CBA_2!Z27</f>
        <v>10329999.036852231</v>
      </c>
      <c r="E148" s="121">
        <f>-0.460369294605809*1</f>
        <v>-0.460369294605809</v>
      </c>
      <c r="F148" s="201"/>
      <c r="G148" s="171">
        <v>-0.46036929460580905</v>
      </c>
      <c r="K148" s="183"/>
      <c r="L148" s="183"/>
      <c r="AB148" s="5"/>
    </row>
    <row r="149" spans="2:28">
      <c r="B149" s="60"/>
      <c r="C149" s="69" t="s">
        <v>522</v>
      </c>
      <c r="D149" s="25">
        <f>CBA_2!Z28</f>
        <v>12199640.602361776</v>
      </c>
      <c r="E149" s="121">
        <f>-0.230184647302905*1</f>
        <v>-0.230184647302905</v>
      </c>
      <c r="F149" s="201"/>
      <c r="G149" s="171">
        <v>-0.23018464730290453</v>
      </c>
      <c r="K149" s="183"/>
      <c r="L149" s="183"/>
      <c r="AB149" s="5"/>
    </row>
    <row r="150" spans="2:28">
      <c r="B150" s="60"/>
      <c r="C150" s="69" t="s">
        <v>523</v>
      </c>
      <c r="D150" s="25">
        <f>CBA_2!Z29</f>
        <v>-186286114.93303287</v>
      </c>
      <c r="E150" s="57" t="s">
        <v>310</v>
      </c>
      <c r="F150" s="201"/>
      <c r="G150" s="173" t="s">
        <v>310</v>
      </c>
      <c r="I150" s="161"/>
      <c r="K150" s="183"/>
      <c r="L150" s="183"/>
      <c r="AB150" s="5"/>
    </row>
    <row r="151" spans="2:28">
      <c r="B151" s="60"/>
      <c r="C151" s="69" t="s">
        <v>700</v>
      </c>
      <c r="D151" s="25">
        <f>CBA_2!Z30</f>
        <v>50582477.046126217</v>
      </c>
      <c r="E151" s="57" t="s">
        <v>310</v>
      </c>
      <c r="F151" s="201"/>
      <c r="G151" s="173" t="s">
        <v>310</v>
      </c>
      <c r="K151" s="183"/>
      <c r="L151" s="183"/>
      <c r="AB151" s="5"/>
    </row>
    <row r="152" spans="2:28">
      <c r="B152" s="60"/>
      <c r="C152" s="69" t="s">
        <v>701</v>
      </c>
      <c r="D152" s="25">
        <f>CBA_2!Z32</f>
        <v>794908.59785464336</v>
      </c>
      <c r="E152" s="83">
        <f>(SUM(D101:D106)+0.0415495231190673*(119.3/95))*1</f>
        <v>0.13468068174241435</v>
      </c>
      <c r="F152" s="201"/>
      <c r="G152" s="209">
        <f>SUM(D101:D106)+0.0415495231190673*(119.3/95)</f>
        <v>0.13468068174241435</v>
      </c>
      <c r="K152" s="183"/>
      <c r="L152" s="183"/>
      <c r="AB152" s="5"/>
    </row>
    <row r="153" spans="2:28">
      <c r="B153" s="60"/>
      <c r="C153" s="69" t="s">
        <v>524</v>
      </c>
      <c r="D153" s="25">
        <f>CBA_2!Z31</f>
        <v>17564904.478067569</v>
      </c>
      <c r="E153" s="160" t="s">
        <v>310</v>
      </c>
      <c r="F153" s="201"/>
      <c r="G153" s="160" t="s">
        <v>310</v>
      </c>
      <c r="H153" s="164"/>
      <c r="K153" s="183"/>
      <c r="L153" s="183"/>
      <c r="M153" s="139"/>
      <c r="AB153" s="5"/>
    </row>
    <row r="154" spans="2:28">
      <c r="B154" s="60"/>
      <c r="C154" s="69" t="s">
        <v>702</v>
      </c>
      <c r="D154" s="25">
        <f>CBA_2!Z33</f>
        <v>27886409.072226547</v>
      </c>
      <c r="E154" s="57" t="s">
        <v>310</v>
      </c>
      <c r="F154" s="201"/>
      <c r="G154" s="173" t="s">
        <v>310</v>
      </c>
      <c r="L154" s="151"/>
      <c r="AB154" s="5"/>
    </row>
    <row r="155" spans="2:28">
      <c r="C155" s="69"/>
      <c r="D155" s="83"/>
      <c r="E155" s="57"/>
      <c r="F155" s="59"/>
      <c r="G155" s="86"/>
      <c r="AB155" s="5"/>
    </row>
    <row r="156" spans="2:28">
      <c r="C156" s="69"/>
      <c r="D156" s="83"/>
      <c r="E156" s="82"/>
      <c r="F156" s="59"/>
      <c r="G156" s="86"/>
      <c r="AB156" s="5"/>
    </row>
    <row r="157" spans="2:28">
      <c r="B157" s="84" t="s">
        <v>707</v>
      </c>
      <c r="C157" s="69" t="s">
        <v>704</v>
      </c>
      <c r="D157" s="203">
        <f>D153/88596000000</f>
        <v>1.9825843692793772E-4</v>
      </c>
      <c r="E157" s="82" t="s">
        <v>608</v>
      </c>
      <c r="F157" s="131"/>
      <c r="G157" s="131"/>
      <c r="AB157" s="5"/>
    </row>
    <row r="158" spans="2:28">
      <c r="B158" s="60"/>
      <c r="C158" s="69"/>
      <c r="D158" s="83"/>
      <c r="E158" s="82"/>
      <c r="F158" s="85"/>
      <c r="AB158" s="5"/>
    </row>
    <row r="159" spans="2:28">
      <c r="B159" s="84" t="s">
        <v>798</v>
      </c>
      <c r="C159" s="69" t="s">
        <v>704</v>
      </c>
      <c r="D159" s="203">
        <f>D154/88596000000</f>
        <v>3.1475923373771442E-4</v>
      </c>
      <c r="E159" s="82" t="s">
        <v>608</v>
      </c>
      <c r="F159" s="61"/>
      <c r="AB159" s="5"/>
    </row>
    <row r="160" spans="2:28">
      <c r="B160" s="60"/>
      <c r="C160" s="67"/>
      <c r="D160" s="131"/>
      <c r="E160" s="57"/>
      <c r="F160" s="61"/>
      <c r="AB160" s="5"/>
    </row>
    <row r="161" spans="2:28" ht="15.75" thickBot="1">
      <c r="B161" s="60"/>
      <c r="C161" s="60"/>
      <c r="D161" s="81"/>
      <c r="E161" s="60"/>
      <c r="F161" s="60"/>
      <c r="AB161" s="5"/>
    </row>
    <row r="162" spans="2:28" ht="15.75" thickBot="1">
      <c r="B162" s="68" t="s">
        <v>385</v>
      </c>
      <c r="C162" s="60"/>
      <c r="D162" s="60"/>
      <c r="E162" s="60"/>
      <c r="F162" s="60"/>
      <c r="AB162" s="5"/>
    </row>
    <row r="163" spans="2:28">
      <c r="B163" s="60"/>
      <c r="C163" s="60"/>
      <c r="AB163" s="5"/>
    </row>
    <row r="164" spans="2:28">
      <c r="B164" s="60" t="s">
        <v>384</v>
      </c>
      <c r="C164" s="60">
        <f>C165-1</f>
        <v>0.25</v>
      </c>
      <c r="E164" s="177" t="s">
        <v>370</v>
      </c>
      <c r="F164" s="177" t="s">
        <v>584</v>
      </c>
      <c r="AB164" s="5"/>
    </row>
    <row r="165" spans="2:28">
      <c r="B165" s="60" t="s">
        <v>359</v>
      </c>
      <c r="C165" s="60">
        <v>1.25</v>
      </c>
      <c r="D165" s="58"/>
      <c r="E165" s="160">
        <v>1.25</v>
      </c>
      <c r="F165" s="172">
        <f ca="1">CBA_6!$AB$12</f>
        <v>1.4926506881641444</v>
      </c>
      <c r="AB165" s="5"/>
    </row>
    <row r="166" spans="2:28">
      <c r="B166" s="60" t="s">
        <v>491</v>
      </c>
      <c r="C166" s="60">
        <v>1.7000000000000001E-2</v>
      </c>
      <c r="D166" s="58"/>
      <c r="E166" s="160">
        <v>1.7000000000000001E-2</v>
      </c>
      <c r="F166" s="173">
        <f ca="1">CBA_6!$AC$12</f>
        <v>6.5618306509631449E-2</v>
      </c>
      <c r="AB166" s="5"/>
    </row>
    <row r="167" spans="2:28">
      <c r="B167" s="60"/>
      <c r="C167" s="60"/>
      <c r="D167" s="58"/>
      <c r="AB167" s="5"/>
    </row>
    <row r="168" spans="2:28">
      <c r="AB168" s="5"/>
    </row>
    <row r="169" spans="2:28">
      <c r="E169" s="32"/>
      <c r="AB169" s="5"/>
    </row>
    <row r="170" spans="2:28">
      <c r="AB170" s="5"/>
    </row>
    <row r="171" spans="2:28">
      <c r="AB171" s="5"/>
    </row>
    <row r="172" spans="2:28">
      <c r="AB172" s="5"/>
    </row>
    <row r="173" spans="2:28">
      <c r="AB173" s="5"/>
    </row>
    <row r="174" spans="2:28">
      <c r="AB174" s="5"/>
    </row>
    <row r="175" spans="2:28">
      <c r="AB175" s="5"/>
    </row>
    <row r="176" spans="2:28">
      <c r="AB176" s="5"/>
    </row>
    <row r="177" spans="28:28">
      <c r="AB177" s="5"/>
    </row>
    <row r="178" spans="28:28">
      <c r="AB178" s="5"/>
    </row>
    <row r="179" spans="28:28">
      <c r="AB179" s="5"/>
    </row>
    <row r="180" spans="28:28">
      <c r="AB180" s="5"/>
    </row>
    <row r="181" spans="28:28">
      <c r="AB181" s="5"/>
    </row>
    <row r="182" spans="28:28">
      <c r="AB182" s="5"/>
    </row>
    <row r="183" spans="28:28">
      <c r="AB183" s="5"/>
    </row>
    <row r="184" spans="28:28">
      <c r="AB184" s="5"/>
    </row>
    <row r="185" spans="28:28">
      <c r="AB185" s="5"/>
    </row>
    <row r="186" spans="28:28">
      <c r="AB186" s="5"/>
    </row>
    <row r="187" spans="28:28">
      <c r="AB187" s="5"/>
    </row>
    <row r="188" spans="28:28">
      <c r="AB188" s="5"/>
    </row>
    <row r="189" spans="28:28">
      <c r="AB189" s="5"/>
    </row>
    <row r="190" spans="28:28">
      <c r="AB190" s="5"/>
    </row>
    <row r="191" spans="28:28">
      <c r="AB191" s="5"/>
    </row>
    <row r="192" spans="28:28">
      <c r="AB192" s="5"/>
    </row>
    <row r="193" spans="28:28">
      <c r="AB193" s="5"/>
    </row>
    <row r="194" spans="28:28">
      <c r="AB194" s="5"/>
    </row>
    <row r="195" spans="28:28">
      <c r="AB195" s="5"/>
    </row>
    <row r="196" spans="28:28">
      <c r="AB196" s="5"/>
    </row>
    <row r="197" spans="28:28">
      <c r="AB197" s="5"/>
    </row>
    <row r="198" spans="28:28">
      <c r="AB198" s="5"/>
    </row>
    <row r="199" spans="28:28">
      <c r="AB199" s="5"/>
    </row>
    <row r="200" spans="28:28">
      <c r="AB200" s="5"/>
    </row>
    <row r="201" spans="28:28">
      <c r="AB201" s="5"/>
    </row>
    <row r="202" spans="28:28">
      <c r="AB202" s="5"/>
    </row>
    <row r="203" spans="28:28">
      <c r="AB203" s="5"/>
    </row>
    <row r="204" spans="28:28">
      <c r="AB204" s="5"/>
    </row>
    <row r="205" spans="28:28">
      <c r="AB205" s="5"/>
    </row>
    <row r="206" spans="28:28">
      <c r="AB206" s="5"/>
    </row>
    <row r="207" spans="28:28">
      <c r="AB207" s="5"/>
    </row>
    <row r="208" spans="28:28">
      <c r="AB208" s="5"/>
    </row>
    <row r="209" spans="28:29">
      <c r="AB209" s="5"/>
    </row>
    <row r="210" spans="28:29">
      <c r="AB210" s="5"/>
    </row>
    <row r="211" spans="28:29">
      <c r="AB211" s="5"/>
    </row>
    <row r="212" spans="28:29">
      <c r="AB212" s="5"/>
    </row>
    <row r="213" spans="28:29">
      <c r="AB213" s="5"/>
    </row>
    <row r="214" spans="28:29">
      <c r="AB214" s="5"/>
      <c r="AC214" s="25"/>
    </row>
    <row r="215" spans="28:29">
      <c r="AB215" s="5"/>
      <c r="AC215" s="25"/>
    </row>
    <row r="216" spans="28:29">
      <c r="AB216" s="5"/>
      <c r="AC216" s="25"/>
    </row>
    <row r="217" spans="28:29">
      <c r="AB217" s="5"/>
      <c r="AC217" s="25"/>
    </row>
    <row r="218" spans="28:29">
      <c r="AB218" s="5"/>
      <c r="AC218" s="25"/>
    </row>
    <row r="219" spans="28:29">
      <c r="AB219" s="5"/>
      <c r="AC219" s="25"/>
    </row>
    <row r="220" spans="28:29">
      <c r="AB220" s="5"/>
      <c r="AC220" s="25"/>
    </row>
    <row r="221" spans="28:29">
      <c r="AB221" s="5"/>
      <c r="AC221" s="25"/>
    </row>
    <row r="222" spans="28:29">
      <c r="AB222" s="5"/>
      <c r="AC222" s="25"/>
    </row>
    <row r="223" spans="28:29">
      <c r="AB223" s="5"/>
      <c r="AC223" s="25"/>
    </row>
    <row r="224" spans="28:29">
      <c r="AB224" s="5"/>
      <c r="AC224" s="25"/>
    </row>
    <row r="225" spans="28:29">
      <c r="AB225" s="5"/>
      <c r="AC225" s="25"/>
    </row>
    <row r="226" spans="28:29">
      <c r="AB226" s="5"/>
      <c r="AC226" s="25"/>
    </row>
    <row r="227" spans="28:29">
      <c r="AB227" s="5"/>
      <c r="AC227" s="25"/>
    </row>
    <row r="228" spans="28:29">
      <c r="AB228" s="5"/>
      <c r="AC228" s="25"/>
    </row>
    <row r="229" spans="28:29">
      <c r="AB229" s="5"/>
      <c r="AC229" s="25"/>
    </row>
    <row r="230" spans="28:29">
      <c r="AB230" s="5"/>
      <c r="AC230" s="25"/>
    </row>
    <row r="231" spans="28:29">
      <c r="AB231" s="5"/>
      <c r="AC231" s="25"/>
    </row>
    <row r="232" spans="28:29">
      <c r="AB232" s="5"/>
      <c r="AC232" s="25"/>
    </row>
    <row r="233" spans="28:29">
      <c r="AB233" s="5"/>
      <c r="AC233" s="25"/>
    </row>
    <row r="234" spans="28:29">
      <c r="AB234" s="5"/>
      <c r="AC234" s="25"/>
    </row>
    <row r="235" spans="28:29">
      <c r="AB235" s="5"/>
      <c r="AC235" s="25"/>
    </row>
    <row r="236" spans="28:29">
      <c r="AB236" s="5"/>
      <c r="AC236" s="25"/>
    </row>
    <row r="237" spans="28:29">
      <c r="AB237" s="5"/>
      <c r="AC237" s="25"/>
    </row>
    <row r="238" spans="28:29">
      <c r="AB238" s="5"/>
      <c r="AC238" s="25"/>
    </row>
    <row r="239" spans="28:29">
      <c r="AB239" s="5"/>
      <c r="AC239" s="25"/>
    </row>
    <row r="240" spans="28:29">
      <c r="AB240" s="5"/>
      <c r="AC240" s="25"/>
    </row>
    <row r="241" spans="28:29">
      <c r="AB241" s="5"/>
      <c r="AC241" s="25"/>
    </row>
    <row r="242" spans="28:29">
      <c r="AB242" s="5"/>
      <c r="AC242" s="25"/>
    </row>
    <row r="243" spans="28:29">
      <c r="AB243" s="5"/>
      <c r="AC243" s="25"/>
    </row>
    <row r="244" spans="28:29">
      <c r="AB244" s="5"/>
      <c r="AC244" s="25"/>
    </row>
    <row r="245" spans="28:29">
      <c r="AB245" s="5"/>
      <c r="AC245" s="25"/>
    </row>
    <row r="246" spans="28:29">
      <c r="AB246" s="5"/>
      <c r="AC246" s="25"/>
    </row>
    <row r="247" spans="28:29">
      <c r="AB247" s="5"/>
      <c r="AC247" s="25"/>
    </row>
    <row r="248" spans="28:29">
      <c r="AB248" s="5"/>
      <c r="AC248" s="25"/>
    </row>
    <row r="249" spans="28:29">
      <c r="AB249" s="5"/>
      <c r="AC249" s="25"/>
    </row>
    <row r="250" spans="28:29">
      <c r="AB250" s="5"/>
      <c r="AC250" s="25"/>
    </row>
    <row r="251" spans="28:29">
      <c r="AB251" s="5"/>
      <c r="AC251" s="25"/>
    </row>
    <row r="252" spans="28:29">
      <c r="AB252" s="5"/>
      <c r="AC252" s="25"/>
    </row>
    <row r="253" spans="28:29">
      <c r="AB253" s="5"/>
      <c r="AC253" s="25"/>
    </row>
    <row r="254" spans="28:29">
      <c r="AB254" s="5"/>
      <c r="AC254" s="25"/>
    </row>
    <row r="255" spans="28:29">
      <c r="AB255" s="5"/>
      <c r="AC255" s="25"/>
    </row>
    <row r="256" spans="28:29">
      <c r="AB256" s="5"/>
      <c r="AC256" s="25"/>
    </row>
    <row r="257" spans="28:29">
      <c r="AB257" s="5"/>
      <c r="AC257" s="25"/>
    </row>
    <row r="258" spans="28:29">
      <c r="AB258" s="5"/>
      <c r="AC258" s="25"/>
    </row>
    <row r="259" spans="28:29">
      <c r="AB259" s="5"/>
      <c r="AC259" s="25"/>
    </row>
    <row r="260" spans="28:29">
      <c r="AB260" s="5"/>
      <c r="AC260" s="25"/>
    </row>
    <row r="261" spans="28:29">
      <c r="AB261" s="5"/>
      <c r="AC261" s="25"/>
    </row>
    <row r="262" spans="28:29">
      <c r="AB262" s="5"/>
      <c r="AC262" s="25"/>
    </row>
    <row r="263" spans="28:29">
      <c r="AB263" s="5"/>
      <c r="AC263" s="25"/>
    </row>
    <row r="264" spans="28:29">
      <c r="AB264" s="5"/>
      <c r="AC264" s="25"/>
    </row>
    <row r="265" spans="28:29">
      <c r="AB265" s="5"/>
      <c r="AC265" s="25"/>
    </row>
    <row r="266" spans="28:29">
      <c r="AB266" s="5"/>
      <c r="AC266" s="25"/>
    </row>
    <row r="267" spans="28:29">
      <c r="AB267" s="5"/>
      <c r="AC267" s="25"/>
    </row>
    <row r="268" spans="28:29">
      <c r="AB268" s="5"/>
      <c r="AC268" s="25"/>
    </row>
    <row r="269" spans="28:29">
      <c r="AB269" s="5"/>
      <c r="AC269" s="25"/>
    </row>
    <row r="270" spans="28:29">
      <c r="AB270" s="5"/>
      <c r="AC270" s="25"/>
    </row>
    <row r="271" spans="28:29">
      <c r="AB271" s="5"/>
      <c r="AC271" s="25"/>
    </row>
    <row r="272" spans="28:29">
      <c r="AB272" s="5"/>
      <c r="AC272" s="25"/>
    </row>
    <row r="273" spans="28:29">
      <c r="AB273" s="5"/>
      <c r="AC273" s="25"/>
    </row>
    <row r="274" spans="28:29">
      <c r="AB274" s="5"/>
      <c r="AC274" s="25"/>
    </row>
    <row r="275" spans="28:29">
      <c r="AB275" s="5"/>
      <c r="AC275" s="25"/>
    </row>
    <row r="276" spans="28:29">
      <c r="AB276" s="5"/>
      <c r="AC276" s="25"/>
    </row>
    <row r="277" spans="28:29">
      <c r="AB277" s="5"/>
      <c r="AC277" s="25"/>
    </row>
    <row r="278" spans="28:29">
      <c r="AB278" s="5"/>
      <c r="AC278" s="25"/>
    </row>
    <row r="279" spans="28:29">
      <c r="AB279" s="5"/>
      <c r="AC279" s="25"/>
    </row>
    <row r="280" spans="28:29">
      <c r="AB280" s="5"/>
      <c r="AC280" s="25"/>
    </row>
    <row r="281" spans="28:29">
      <c r="AB281" s="5"/>
      <c r="AC281" s="25"/>
    </row>
    <row r="282" spans="28:29">
      <c r="AB282" s="5"/>
      <c r="AC282" s="25"/>
    </row>
    <row r="283" spans="28:29">
      <c r="AB283" s="5"/>
      <c r="AC283" s="25"/>
    </row>
    <row r="284" spans="28:29">
      <c r="AB284" s="5"/>
      <c r="AC284" s="25"/>
    </row>
    <row r="285" spans="28:29">
      <c r="AB285" s="5"/>
      <c r="AC285" s="25"/>
    </row>
    <row r="286" spans="28:29">
      <c r="AB286" s="5"/>
      <c r="AC286" s="25"/>
    </row>
    <row r="287" spans="28:29">
      <c r="AB287" s="5"/>
      <c r="AC287" s="25"/>
    </row>
    <row r="288" spans="28:29">
      <c r="AB288" s="5"/>
      <c r="AC288" s="25"/>
    </row>
    <row r="289" spans="28:29">
      <c r="AB289" s="5"/>
      <c r="AC289" s="25"/>
    </row>
    <row r="290" spans="28:29">
      <c r="AB290" s="5"/>
      <c r="AC290" s="25"/>
    </row>
    <row r="291" spans="28:29">
      <c r="AB291" s="5"/>
      <c r="AC291" s="25"/>
    </row>
    <row r="292" spans="28:29">
      <c r="AB292" s="5"/>
      <c r="AC292" s="25"/>
    </row>
    <row r="293" spans="28:29">
      <c r="AB293" s="5"/>
      <c r="AC293" s="25"/>
    </row>
    <row r="294" spans="28:29">
      <c r="AB294" s="5"/>
      <c r="AC294" s="25"/>
    </row>
    <row r="295" spans="28:29">
      <c r="AB295" s="5"/>
      <c r="AC295" s="25"/>
    </row>
    <row r="296" spans="28:29">
      <c r="AB296" s="5"/>
      <c r="AC296" s="25"/>
    </row>
    <row r="297" spans="28:29">
      <c r="AB297" s="5"/>
      <c r="AC297" s="25"/>
    </row>
    <row r="298" spans="28:29">
      <c r="AB298" s="5"/>
      <c r="AC298" s="25"/>
    </row>
    <row r="299" spans="28:29">
      <c r="AB299" s="5"/>
      <c r="AC299" s="25"/>
    </row>
    <row r="300" spans="28:29">
      <c r="AB300" s="5"/>
      <c r="AC300" s="25"/>
    </row>
    <row r="301" spans="28:29">
      <c r="AB301" s="5"/>
      <c r="AC301" s="25"/>
    </row>
    <row r="302" spans="28:29">
      <c r="AB302" s="5"/>
      <c r="AC302" s="25"/>
    </row>
    <row r="303" spans="28:29">
      <c r="AB303" s="5"/>
      <c r="AC303" s="25"/>
    </row>
    <row r="304" spans="28:29">
      <c r="AB304" s="5"/>
      <c r="AC304" s="25"/>
    </row>
    <row r="305" spans="28:29">
      <c r="AB305" s="5"/>
      <c r="AC305" s="25"/>
    </row>
    <row r="306" spans="28:29">
      <c r="AB306" s="5"/>
      <c r="AC306" s="25"/>
    </row>
    <row r="307" spans="28:29">
      <c r="AB307" s="5"/>
      <c r="AC307" s="25"/>
    </row>
    <row r="308" spans="28:29">
      <c r="AB308" s="5"/>
      <c r="AC308" s="25"/>
    </row>
    <row r="309" spans="28:29">
      <c r="AB309" s="5"/>
      <c r="AC309" s="25"/>
    </row>
    <row r="310" spans="28:29">
      <c r="AB310" s="5"/>
      <c r="AC310" s="25"/>
    </row>
    <row r="311" spans="28:29">
      <c r="AB311" s="5"/>
      <c r="AC311" s="25"/>
    </row>
    <row r="312" spans="28:29">
      <c r="AB312" s="5"/>
      <c r="AC312" s="25"/>
    </row>
    <row r="313" spans="28:29">
      <c r="AB313" s="5"/>
      <c r="AC313" s="25"/>
    </row>
    <row r="314" spans="28:29">
      <c r="AB314" s="5"/>
      <c r="AC314" s="25"/>
    </row>
    <row r="315" spans="28:29">
      <c r="AB315" s="5"/>
      <c r="AC315" s="25"/>
    </row>
    <row r="316" spans="28:29">
      <c r="AB316" s="5"/>
      <c r="AC316" s="25"/>
    </row>
    <row r="317" spans="28:29">
      <c r="AB317" s="5"/>
      <c r="AC317" s="25"/>
    </row>
    <row r="318" spans="28:29">
      <c r="AB318" s="5"/>
      <c r="AC318" s="25"/>
    </row>
    <row r="319" spans="28:29">
      <c r="AB319" s="5"/>
      <c r="AC319" s="25"/>
    </row>
    <row r="320" spans="28:29">
      <c r="AB320" s="5"/>
      <c r="AC320" s="25"/>
    </row>
    <row r="321" spans="28:29">
      <c r="AB321" s="5"/>
      <c r="AC321" s="25"/>
    </row>
    <row r="322" spans="28:29">
      <c r="AB322" s="5"/>
      <c r="AC322" s="25"/>
    </row>
    <row r="323" spans="28:29">
      <c r="AB323" s="5"/>
      <c r="AC323" s="25"/>
    </row>
    <row r="324" spans="28:29">
      <c r="AB324" s="5"/>
      <c r="AC324" s="25"/>
    </row>
    <row r="325" spans="28:29">
      <c r="AB325" s="5"/>
      <c r="AC325" s="25"/>
    </row>
    <row r="326" spans="28:29">
      <c r="AB326" s="5"/>
      <c r="AC326" s="25"/>
    </row>
    <row r="327" spans="28:29">
      <c r="AB327" s="5"/>
      <c r="AC327" s="25"/>
    </row>
    <row r="328" spans="28:29">
      <c r="AB328" s="5"/>
      <c r="AC328" s="25"/>
    </row>
    <row r="329" spans="28:29">
      <c r="AB329" s="5"/>
      <c r="AC329" s="25"/>
    </row>
    <row r="330" spans="28:29">
      <c r="AB330" s="5"/>
      <c r="AC330" s="25"/>
    </row>
    <row r="331" spans="28:29">
      <c r="AB331" s="5"/>
      <c r="AC331" s="25"/>
    </row>
    <row r="332" spans="28:29">
      <c r="AB332" s="5"/>
      <c r="AC332" s="25"/>
    </row>
    <row r="333" spans="28:29">
      <c r="AB333" s="5"/>
      <c r="AC333" s="25"/>
    </row>
    <row r="334" spans="28:29">
      <c r="AB334" s="5"/>
      <c r="AC334" s="25"/>
    </row>
    <row r="335" spans="28:29">
      <c r="AB335" s="5"/>
      <c r="AC335" s="25"/>
    </row>
    <row r="336" spans="28:29">
      <c r="AB336" s="5"/>
      <c r="AC336" s="25"/>
    </row>
    <row r="337" spans="28:29">
      <c r="AB337" s="5"/>
      <c r="AC337" s="25"/>
    </row>
    <row r="338" spans="28:29">
      <c r="AB338" s="5"/>
      <c r="AC338" s="25"/>
    </row>
    <row r="339" spans="28:29">
      <c r="AB339" s="5"/>
      <c r="AC339" s="25"/>
    </row>
    <row r="340" spans="28:29">
      <c r="AB340" s="5"/>
      <c r="AC340" s="25"/>
    </row>
    <row r="341" spans="28:29">
      <c r="AB341" s="5"/>
      <c r="AC341" s="25"/>
    </row>
    <row r="342" spans="28:29">
      <c r="AB342" s="5"/>
      <c r="AC342" s="25"/>
    </row>
    <row r="343" spans="28:29">
      <c r="AB343" s="5"/>
      <c r="AC343" s="25"/>
    </row>
    <row r="344" spans="28:29">
      <c r="AB344" s="5"/>
      <c r="AC344" s="25"/>
    </row>
    <row r="345" spans="28:29">
      <c r="AB345" s="5"/>
      <c r="AC345" s="25"/>
    </row>
    <row r="346" spans="28:29">
      <c r="AB346" s="5"/>
      <c r="AC346" s="25"/>
    </row>
    <row r="347" spans="28:29">
      <c r="AB347" s="5"/>
      <c r="AC347" s="25"/>
    </row>
    <row r="348" spans="28:29">
      <c r="AB348" s="5"/>
      <c r="AC348" s="25"/>
    </row>
    <row r="349" spans="28:29">
      <c r="AB349" s="5"/>
      <c r="AC349" s="25"/>
    </row>
    <row r="350" spans="28:29">
      <c r="AB350" s="5"/>
      <c r="AC350" s="25"/>
    </row>
    <row r="351" spans="28:29">
      <c r="AB351" s="5"/>
      <c r="AC351" s="25"/>
    </row>
    <row r="352" spans="28:29">
      <c r="AB352" s="5"/>
      <c r="AC352" s="25"/>
    </row>
    <row r="353" spans="28:29">
      <c r="AB353" s="5"/>
      <c r="AC353" s="25"/>
    </row>
    <row r="354" spans="28:29">
      <c r="AB354" s="5"/>
      <c r="AC354" s="25"/>
    </row>
    <row r="355" spans="28:29">
      <c r="AB355" s="5"/>
      <c r="AC355" s="25"/>
    </row>
    <row r="356" spans="28:29">
      <c r="AB356" s="5"/>
      <c r="AC356" s="25"/>
    </row>
    <row r="357" spans="28:29">
      <c r="AB357" s="5"/>
      <c r="AC357" s="25"/>
    </row>
    <row r="358" spans="28:29">
      <c r="AB358" s="5"/>
      <c r="AC358" s="25"/>
    </row>
    <row r="359" spans="28:29">
      <c r="AB359" s="5"/>
      <c r="AC359" s="25"/>
    </row>
    <row r="360" spans="28:29">
      <c r="AB360" s="5"/>
      <c r="AC360" s="25"/>
    </row>
    <row r="361" spans="28:29">
      <c r="AB361" s="5"/>
      <c r="AC361" s="25"/>
    </row>
    <row r="362" spans="28:29">
      <c r="AB362" s="5"/>
      <c r="AC362" s="25"/>
    </row>
    <row r="363" spans="28:29">
      <c r="AB363" s="5"/>
      <c r="AC363" s="25"/>
    </row>
    <row r="364" spans="28:29">
      <c r="AB364" s="5"/>
      <c r="AC364" s="25"/>
    </row>
    <row r="365" spans="28:29">
      <c r="AB365" s="5"/>
      <c r="AC365" s="25"/>
    </row>
    <row r="366" spans="28:29">
      <c r="AB366" s="5"/>
      <c r="AC366" s="25"/>
    </row>
    <row r="367" spans="28:29">
      <c r="AB367" s="5"/>
      <c r="AC367" s="25"/>
    </row>
    <row r="368" spans="28:29">
      <c r="AB368" s="5"/>
      <c r="AC368" s="25"/>
    </row>
    <row r="369" spans="28:29">
      <c r="AB369" s="5"/>
      <c r="AC369" s="25"/>
    </row>
    <row r="370" spans="28:29">
      <c r="AB370" s="5"/>
      <c r="AC370" s="25"/>
    </row>
    <row r="371" spans="28:29">
      <c r="AB371" s="5"/>
      <c r="AC371" s="25"/>
    </row>
    <row r="372" spans="28:29">
      <c r="AB372" s="5"/>
      <c r="AC372" s="25"/>
    </row>
    <row r="373" spans="28:29">
      <c r="AB373" s="5"/>
      <c r="AC373" s="25"/>
    </row>
    <row r="374" spans="28:29">
      <c r="AB374" s="5"/>
      <c r="AC374" s="25"/>
    </row>
    <row r="375" spans="28:29">
      <c r="AB375" s="5"/>
      <c r="AC375" s="25"/>
    </row>
    <row r="376" spans="28:29">
      <c r="AB376" s="5"/>
      <c r="AC376" s="25"/>
    </row>
    <row r="377" spans="28:29">
      <c r="AB377" s="5"/>
      <c r="AC377" s="25"/>
    </row>
    <row r="378" spans="28:29">
      <c r="AB378" s="5"/>
      <c r="AC378" s="25"/>
    </row>
    <row r="379" spans="28:29">
      <c r="AB379" s="5"/>
      <c r="AC379" s="25"/>
    </row>
    <row r="380" spans="28:29">
      <c r="AB380" s="5"/>
      <c r="AC380" s="25"/>
    </row>
    <row r="381" spans="28:29">
      <c r="AB381" s="5"/>
      <c r="AC381" s="25"/>
    </row>
    <row r="382" spans="28:29">
      <c r="AB382" s="5"/>
      <c r="AC382" s="25"/>
    </row>
    <row r="383" spans="28:29">
      <c r="AB383" s="5"/>
      <c r="AC383" s="25"/>
    </row>
    <row r="384" spans="28:29">
      <c r="AB384" s="5"/>
      <c r="AC384" s="25"/>
    </row>
    <row r="385" spans="28:29">
      <c r="AB385" s="5"/>
      <c r="AC385" s="25"/>
    </row>
    <row r="386" spans="28:29">
      <c r="AB386" s="5"/>
      <c r="AC386" s="25"/>
    </row>
    <row r="387" spans="28:29">
      <c r="AB387" s="5"/>
      <c r="AC387" s="25"/>
    </row>
    <row r="388" spans="28:29">
      <c r="AB388" s="5"/>
      <c r="AC388" s="25"/>
    </row>
    <row r="389" spans="28:29">
      <c r="AB389" s="5"/>
      <c r="AC389" s="25"/>
    </row>
    <row r="390" spans="28:29">
      <c r="AB390" s="5"/>
      <c r="AC390" s="25"/>
    </row>
    <row r="391" spans="28:29">
      <c r="AB391" s="5"/>
      <c r="AC391" s="25"/>
    </row>
    <row r="392" spans="28:29">
      <c r="AB392" s="5"/>
      <c r="AC392" s="25"/>
    </row>
    <row r="393" spans="28:29">
      <c r="AB393" s="5"/>
      <c r="AC393" s="25"/>
    </row>
    <row r="394" spans="28:29">
      <c r="AB394" s="5"/>
      <c r="AC394" s="25"/>
    </row>
    <row r="395" spans="28:29">
      <c r="AB395" s="5"/>
      <c r="AC395" s="25"/>
    </row>
    <row r="396" spans="28:29">
      <c r="AB396" s="5"/>
      <c r="AC396" s="25"/>
    </row>
    <row r="397" spans="28:29">
      <c r="AB397" s="5"/>
      <c r="AC397" s="25"/>
    </row>
    <row r="398" spans="28:29">
      <c r="AB398" s="5"/>
      <c r="AC398" s="25"/>
    </row>
    <row r="399" spans="28:29">
      <c r="AB399" s="5"/>
      <c r="AC399" s="25"/>
    </row>
    <row r="400" spans="28:29">
      <c r="AB400" s="5"/>
      <c r="AC400" s="25"/>
    </row>
    <row r="401" spans="28:29">
      <c r="AB401" s="5"/>
      <c r="AC401" s="25"/>
    </row>
    <row r="402" spans="28:29">
      <c r="AB402" s="5"/>
      <c r="AC402" s="25"/>
    </row>
    <row r="403" spans="28:29">
      <c r="AB403" s="5"/>
      <c r="AC403" s="25"/>
    </row>
    <row r="404" spans="28:29">
      <c r="AB404" s="5"/>
      <c r="AC404" s="25"/>
    </row>
    <row r="405" spans="28:29">
      <c r="AB405" s="5"/>
      <c r="AC405" s="25"/>
    </row>
    <row r="406" spans="28:29">
      <c r="AB406" s="5"/>
      <c r="AC406" s="25"/>
    </row>
    <row r="407" spans="28:29">
      <c r="AB407" s="5"/>
      <c r="AC407" s="25"/>
    </row>
    <row r="408" spans="28:29">
      <c r="AB408" s="5"/>
      <c r="AC408" s="25"/>
    </row>
    <row r="409" spans="28:29">
      <c r="AB409" s="5"/>
      <c r="AC409" s="25"/>
    </row>
    <row r="410" spans="28:29">
      <c r="AB410" s="5"/>
      <c r="AC410" s="25"/>
    </row>
    <row r="411" spans="28:29">
      <c r="AB411" s="5"/>
      <c r="AC411" s="25"/>
    </row>
    <row r="412" spans="28:29">
      <c r="AB412" s="5"/>
      <c r="AC412" s="25"/>
    </row>
    <row r="413" spans="28:29">
      <c r="AB413" s="5"/>
      <c r="AC413" s="25"/>
    </row>
    <row r="414" spans="28:29">
      <c r="AB414" s="5"/>
      <c r="AC414" s="25"/>
    </row>
    <row r="415" spans="28:29">
      <c r="AB415" s="5"/>
    </row>
    <row r="416" spans="28:29">
      <c r="AB416" s="5"/>
    </row>
    <row r="417" spans="28:28">
      <c r="AB417" s="5"/>
    </row>
    <row r="418" spans="28:28">
      <c r="AB418" s="5"/>
    </row>
    <row r="419" spans="28:28">
      <c r="AB419" s="5"/>
    </row>
    <row r="420" spans="28:28">
      <c r="AB420" s="5"/>
    </row>
    <row r="421" spans="28:28">
      <c r="AB421" s="5"/>
    </row>
    <row r="422" spans="28:28">
      <c r="AB422" s="5"/>
    </row>
    <row r="423" spans="28:28">
      <c r="AB423" s="5"/>
    </row>
    <row r="424" spans="28:28">
      <c r="AB424" s="5"/>
    </row>
    <row r="425" spans="28:28">
      <c r="AB425" s="5"/>
    </row>
    <row r="426" spans="28:28">
      <c r="AB426" s="5"/>
    </row>
    <row r="427" spans="28:28">
      <c r="AB427" s="5"/>
    </row>
    <row r="428" spans="28:28">
      <c r="AB428" s="5"/>
    </row>
    <row r="429" spans="28:28">
      <c r="AB429" s="5"/>
    </row>
    <row r="430" spans="28:28">
      <c r="AB430" s="5"/>
    </row>
    <row r="431" spans="28:28">
      <c r="AB431" s="5"/>
    </row>
    <row r="432" spans="28:28">
      <c r="AB432" s="5"/>
    </row>
    <row r="433" spans="28:28">
      <c r="AB433" s="5"/>
    </row>
    <row r="434" spans="28:28">
      <c r="AB434" s="5"/>
    </row>
    <row r="435" spans="28:28">
      <c r="AB435" s="5"/>
    </row>
    <row r="436" spans="28:28">
      <c r="AB436" s="5"/>
    </row>
    <row r="437" spans="28:28">
      <c r="AB437" s="5"/>
    </row>
    <row r="438" spans="28:28">
      <c r="AB438" s="5"/>
    </row>
    <row r="439" spans="28:28">
      <c r="AB439" s="5"/>
    </row>
    <row r="440" spans="28:28">
      <c r="AB440" s="5"/>
    </row>
    <row r="441" spans="28:28">
      <c r="AB441" s="5"/>
    </row>
    <row r="442" spans="28:28">
      <c r="AB442" s="5"/>
    </row>
    <row r="443" spans="28:28">
      <c r="AB443" s="5"/>
    </row>
    <row r="444" spans="28:28">
      <c r="AB444" s="5"/>
    </row>
    <row r="445" spans="28:28">
      <c r="AB445" s="5"/>
    </row>
    <row r="446" spans="28:28">
      <c r="AB446" s="5"/>
    </row>
    <row r="447" spans="28:28">
      <c r="AB447" s="5"/>
    </row>
    <row r="448" spans="28:28">
      <c r="AB448" s="5"/>
    </row>
    <row r="449" spans="28:28">
      <c r="AB449" s="5"/>
    </row>
    <row r="450" spans="28:28">
      <c r="AB450" s="5"/>
    </row>
    <row r="451" spans="28:28">
      <c r="AB451" s="5"/>
    </row>
    <row r="452" spans="28:28">
      <c r="AB452" s="5"/>
    </row>
    <row r="453" spans="28:28">
      <c r="AB453" s="5"/>
    </row>
    <row r="454" spans="28:28">
      <c r="AB454" s="5"/>
    </row>
    <row r="455" spans="28:28">
      <c r="AB455" s="5"/>
    </row>
    <row r="456" spans="28:28">
      <c r="AB456" s="5"/>
    </row>
    <row r="457" spans="28:28">
      <c r="AB457" s="5"/>
    </row>
    <row r="458" spans="28:28">
      <c r="AB458" s="5"/>
    </row>
    <row r="459" spans="28:28">
      <c r="AB459" s="5"/>
    </row>
    <row r="460" spans="28:28">
      <c r="AB460" s="5"/>
    </row>
    <row r="461" spans="28:28">
      <c r="AB461" s="5"/>
    </row>
    <row r="462" spans="28:28">
      <c r="AB462" s="5"/>
    </row>
    <row r="463" spans="28:28">
      <c r="AB463" s="5"/>
    </row>
    <row r="464" spans="28:28">
      <c r="AB464" s="5"/>
    </row>
    <row r="465" spans="28:28">
      <c r="AB465" s="5"/>
    </row>
    <row r="466" spans="28:28">
      <c r="AB466" s="5"/>
    </row>
    <row r="467" spans="28:28">
      <c r="AB467" s="5"/>
    </row>
    <row r="468" spans="28:28">
      <c r="AB468" s="5"/>
    </row>
    <row r="469" spans="28:28">
      <c r="AB469" s="5"/>
    </row>
    <row r="470" spans="28:28">
      <c r="AB470" s="5"/>
    </row>
    <row r="471" spans="28:28">
      <c r="AB471" s="5"/>
    </row>
    <row r="472" spans="28:28">
      <c r="AB472" s="5"/>
    </row>
    <row r="473" spans="28:28">
      <c r="AB473" s="5"/>
    </row>
    <row r="474" spans="28:28">
      <c r="AB474" s="5"/>
    </row>
    <row r="475" spans="28:28">
      <c r="AB475" s="5"/>
    </row>
    <row r="476" spans="28:28">
      <c r="AB476" s="5"/>
    </row>
    <row r="477" spans="28:28">
      <c r="AB477" s="5"/>
    </row>
    <row r="478" spans="28:28">
      <c r="AB478" s="5"/>
    </row>
    <row r="479" spans="28:28">
      <c r="AB479" s="5"/>
    </row>
    <row r="480" spans="28:28">
      <c r="AB480" s="5"/>
    </row>
    <row r="481" spans="28:28">
      <c r="AB481" s="5"/>
    </row>
    <row r="482" spans="28:28">
      <c r="AB482" s="5"/>
    </row>
    <row r="483" spans="28:28">
      <c r="AB483" s="5"/>
    </row>
    <row r="484" spans="28:28">
      <c r="AB484" s="5"/>
    </row>
    <row r="485" spans="28:28">
      <c r="AB485" s="5"/>
    </row>
    <row r="486" spans="28:28">
      <c r="AB486" s="5"/>
    </row>
    <row r="487" spans="28:28">
      <c r="AB487" s="5"/>
    </row>
    <row r="488" spans="28:28">
      <c r="AB488" s="5"/>
    </row>
    <row r="489" spans="28:28">
      <c r="AB489" s="5"/>
    </row>
    <row r="490" spans="28:28">
      <c r="AB490" s="5"/>
    </row>
    <row r="491" spans="28:28">
      <c r="AB491" s="5"/>
    </row>
    <row r="492" spans="28:28">
      <c r="AB492" s="5"/>
    </row>
    <row r="493" spans="28:28">
      <c r="AB493" s="5"/>
    </row>
    <row r="494" spans="28:28">
      <c r="AB494" s="5"/>
    </row>
    <row r="495" spans="28:28">
      <c r="AB495" s="5"/>
    </row>
    <row r="496" spans="28:28">
      <c r="AB496" s="5"/>
    </row>
    <row r="497" spans="28:28">
      <c r="AB497" s="5"/>
    </row>
    <row r="498" spans="28:28">
      <c r="AB498" s="5"/>
    </row>
    <row r="499" spans="28:28">
      <c r="AB499" s="5"/>
    </row>
    <row r="500" spans="28:28">
      <c r="AB500" s="5"/>
    </row>
    <row r="501" spans="28:28">
      <c r="AB501" s="5"/>
    </row>
    <row r="502" spans="28:28">
      <c r="AB502" s="5"/>
    </row>
    <row r="503" spans="28:28">
      <c r="AB503" s="5"/>
    </row>
    <row r="504" spans="28:28">
      <c r="AB504" s="5"/>
    </row>
    <row r="505" spans="28:28">
      <c r="AB505" s="5"/>
    </row>
    <row r="506" spans="28:28">
      <c r="AB506" s="5"/>
    </row>
    <row r="507" spans="28:28">
      <c r="AB507" s="5"/>
    </row>
    <row r="508" spans="28:28">
      <c r="AB508" s="5"/>
    </row>
    <row r="509" spans="28:28">
      <c r="AB509" s="5"/>
    </row>
    <row r="510" spans="28:28">
      <c r="AB510" s="5"/>
    </row>
    <row r="511" spans="28:28">
      <c r="AB511" s="5"/>
    </row>
    <row r="512" spans="28:28">
      <c r="AB512" s="5"/>
    </row>
    <row r="513" spans="28:28">
      <c r="AB513" s="5"/>
    </row>
    <row r="514" spans="28:28">
      <c r="AB514" s="5"/>
    </row>
    <row r="515" spans="28:28">
      <c r="AB515" s="5"/>
    </row>
    <row r="516" spans="28:28">
      <c r="AB516" s="5"/>
    </row>
    <row r="517" spans="28:28">
      <c r="AB517" s="5"/>
    </row>
    <row r="518" spans="28:28">
      <c r="AB518" s="5"/>
    </row>
    <row r="519" spans="28:28">
      <c r="AB519" s="5"/>
    </row>
    <row r="520" spans="28:28">
      <c r="AB520" s="5"/>
    </row>
    <row r="521" spans="28:28">
      <c r="AB521" s="5"/>
    </row>
    <row r="522" spans="28:28">
      <c r="AB522" s="5"/>
    </row>
    <row r="523" spans="28:28">
      <c r="AB523" s="5"/>
    </row>
    <row r="524" spans="28:28">
      <c r="AB524" s="5"/>
    </row>
    <row r="525" spans="28:28">
      <c r="AB525" s="5"/>
    </row>
    <row r="526" spans="28:28">
      <c r="AB526" s="5"/>
    </row>
    <row r="527" spans="28:28">
      <c r="AB527" s="5"/>
    </row>
    <row r="528" spans="28:28">
      <c r="AB528" s="5"/>
    </row>
    <row r="529" spans="28:28">
      <c r="AB529" s="5"/>
    </row>
    <row r="530" spans="28:28">
      <c r="AB530" s="5"/>
    </row>
    <row r="531" spans="28:28">
      <c r="AB531" s="5"/>
    </row>
    <row r="532" spans="28:28">
      <c r="AB532" s="5"/>
    </row>
    <row r="533" spans="28:28">
      <c r="AB533" s="5"/>
    </row>
    <row r="534" spans="28:28">
      <c r="AB534" s="5"/>
    </row>
    <row r="535" spans="28:28">
      <c r="AB535" s="5"/>
    </row>
    <row r="536" spans="28:28">
      <c r="AB536" s="5"/>
    </row>
    <row r="537" spans="28:28">
      <c r="AB537" s="5"/>
    </row>
    <row r="538" spans="28:28">
      <c r="AB538" s="5"/>
    </row>
    <row r="539" spans="28:28">
      <c r="AB539" s="5"/>
    </row>
    <row r="540" spans="28:28">
      <c r="AB540" s="5"/>
    </row>
    <row r="541" spans="28:28">
      <c r="AB541" s="5"/>
    </row>
    <row r="542" spans="28:28">
      <c r="AB542" s="5"/>
    </row>
    <row r="543" spans="28:28">
      <c r="AB543" s="5"/>
    </row>
    <row r="544" spans="28:28">
      <c r="AB544" s="5"/>
    </row>
    <row r="545" spans="28:28">
      <c r="AB545" s="5"/>
    </row>
    <row r="546" spans="28:28">
      <c r="AB546" s="5"/>
    </row>
    <row r="547" spans="28:28">
      <c r="AB547" s="5"/>
    </row>
    <row r="548" spans="28:28">
      <c r="AB548" s="5"/>
    </row>
    <row r="549" spans="28:28">
      <c r="AB549" s="5"/>
    </row>
    <row r="550" spans="28:28">
      <c r="AB550" s="5"/>
    </row>
    <row r="551" spans="28:28">
      <c r="AB551" s="5"/>
    </row>
    <row r="552" spans="28:28">
      <c r="AB552" s="5"/>
    </row>
    <row r="553" spans="28:28">
      <c r="AB553" s="5"/>
    </row>
    <row r="554" spans="28:28">
      <c r="AB554" s="5"/>
    </row>
    <row r="555" spans="28:28">
      <c r="AB555" s="5"/>
    </row>
    <row r="556" spans="28:28">
      <c r="AB556" s="5"/>
    </row>
    <row r="557" spans="28:28">
      <c r="AB557" s="5"/>
    </row>
    <row r="558" spans="28:28">
      <c r="AB558" s="5"/>
    </row>
    <row r="559" spans="28:28">
      <c r="AB559" s="5"/>
    </row>
    <row r="560" spans="28:28">
      <c r="AB560" s="5"/>
    </row>
    <row r="561" spans="28:28">
      <c r="AB561" s="5"/>
    </row>
    <row r="562" spans="28:28">
      <c r="AB562" s="5"/>
    </row>
    <row r="563" spans="28:28">
      <c r="AB563" s="5"/>
    </row>
    <row r="564" spans="28:28">
      <c r="AB564" s="5"/>
    </row>
    <row r="565" spans="28:28">
      <c r="AB565" s="5"/>
    </row>
    <row r="566" spans="28:28">
      <c r="AB566" s="5"/>
    </row>
    <row r="567" spans="28:28">
      <c r="AB567" s="5"/>
    </row>
    <row r="568" spans="28:28">
      <c r="AB568" s="5"/>
    </row>
    <row r="569" spans="28:28">
      <c r="AB569" s="5"/>
    </row>
    <row r="570" spans="28:28">
      <c r="AB570" s="5"/>
    </row>
    <row r="571" spans="28:28">
      <c r="AB571" s="5"/>
    </row>
    <row r="572" spans="28:28">
      <c r="AB572" s="5"/>
    </row>
    <row r="573" spans="28:28">
      <c r="AB573" s="5"/>
    </row>
    <row r="574" spans="28:28">
      <c r="AB574" s="5"/>
    </row>
    <row r="575" spans="28:28">
      <c r="AB575" s="5"/>
    </row>
    <row r="576" spans="28:28">
      <c r="AB576" s="5"/>
    </row>
    <row r="577" spans="28:28">
      <c r="AB577" s="5"/>
    </row>
    <row r="578" spans="28:28">
      <c r="AB578" s="5"/>
    </row>
    <row r="579" spans="28:28">
      <c r="AB579" s="5"/>
    </row>
    <row r="580" spans="28:28">
      <c r="AB580" s="5"/>
    </row>
    <row r="581" spans="28:28">
      <c r="AB581" s="5"/>
    </row>
    <row r="582" spans="28:28">
      <c r="AB582" s="5"/>
    </row>
    <row r="583" spans="28:28">
      <c r="AB583" s="5"/>
    </row>
    <row r="584" spans="28:28">
      <c r="AB584" s="5"/>
    </row>
    <row r="585" spans="28:28">
      <c r="AB585" s="5"/>
    </row>
    <row r="586" spans="28:28">
      <c r="AB586" s="5"/>
    </row>
    <row r="587" spans="28:28">
      <c r="AB587" s="5"/>
    </row>
    <row r="588" spans="28:28">
      <c r="AB588" s="5"/>
    </row>
    <row r="589" spans="28:28">
      <c r="AB589" s="5"/>
    </row>
    <row r="590" spans="28:28">
      <c r="AB590" s="5"/>
    </row>
    <row r="591" spans="28:28">
      <c r="AB591" s="5"/>
    </row>
    <row r="592" spans="28:28">
      <c r="AB592" s="5"/>
    </row>
    <row r="593" spans="28:28">
      <c r="AB593" s="5"/>
    </row>
    <row r="594" spans="28:28">
      <c r="AB594" s="5"/>
    </row>
    <row r="595" spans="28:28">
      <c r="AB595" s="5"/>
    </row>
    <row r="596" spans="28:28">
      <c r="AB596" s="5"/>
    </row>
    <row r="597" spans="28:28">
      <c r="AB597" s="5"/>
    </row>
    <row r="598" spans="28:28">
      <c r="AB598" s="5"/>
    </row>
    <row r="599" spans="28:28">
      <c r="AB599" s="5"/>
    </row>
    <row r="600" spans="28:28">
      <c r="AB600" s="5"/>
    </row>
    <row r="601" spans="28:28">
      <c r="AB601" s="5"/>
    </row>
    <row r="602" spans="28:28">
      <c r="AB602" s="5"/>
    </row>
    <row r="603" spans="28:28">
      <c r="AB603" s="5"/>
    </row>
    <row r="604" spans="28:28">
      <c r="AB604" s="5"/>
    </row>
    <row r="605" spans="28:28">
      <c r="AB605" s="5"/>
    </row>
    <row r="606" spans="28:28">
      <c r="AB606" s="5"/>
    </row>
    <row r="607" spans="28:28">
      <c r="AB607" s="5"/>
    </row>
    <row r="608" spans="28:28">
      <c r="AB608" s="5"/>
    </row>
    <row r="609" spans="28:28">
      <c r="AB609" s="5"/>
    </row>
    <row r="610" spans="28:28">
      <c r="AB610" s="5"/>
    </row>
    <row r="611" spans="28:28">
      <c r="AB611" s="5"/>
    </row>
    <row r="612" spans="28:28">
      <c r="AB612" s="5"/>
    </row>
    <row r="613" spans="28:28">
      <c r="AB613" s="5"/>
    </row>
    <row r="614" spans="28:28">
      <c r="AB614" s="5"/>
    </row>
    <row r="615" spans="28:28">
      <c r="AB615" s="5"/>
    </row>
    <row r="616" spans="28:28">
      <c r="AB616" s="5"/>
    </row>
    <row r="617" spans="28:28">
      <c r="AB617" s="5"/>
    </row>
    <row r="618" spans="28:28">
      <c r="AB618" s="5"/>
    </row>
    <row r="619" spans="28:28">
      <c r="AB619" s="5"/>
    </row>
    <row r="620" spans="28:28">
      <c r="AB620" s="5"/>
    </row>
    <row r="621" spans="28:28">
      <c r="AB621" s="5"/>
    </row>
    <row r="622" spans="28:28">
      <c r="AB622" s="5"/>
    </row>
    <row r="623" spans="28:28">
      <c r="AB623" s="5"/>
    </row>
    <row r="624" spans="28:28">
      <c r="AB624" s="5"/>
    </row>
    <row r="625" spans="28:28">
      <c r="AB625" s="5"/>
    </row>
    <row r="626" spans="28:28">
      <c r="AB626" s="5"/>
    </row>
    <row r="627" spans="28:28">
      <c r="AB627" s="5"/>
    </row>
    <row r="628" spans="28:28">
      <c r="AB628" s="5"/>
    </row>
    <row r="629" spans="28:28">
      <c r="AB629" s="5"/>
    </row>
    <row r="630" spans="28:28">
      <c r="AB630" s="5"/>
    </row>
    <row r="631" spans="28:28">
      <c r="AB631" s="5"/>
    </row>
    <row r="632" spans="28:28">
      <c r="AB632" s="5"/>
    </row>
    <row r="633" spans="28:28">
      <c r="AB633" s="5"/>
    </row>
    <row r="634" spans="28:28">
      <c r="AB634" s="5"/>
    </row>
    <row r="635" spans="28:28">
      <c r="AB635" s="5"/>
    </row>
    <row r="636" spans="28:28">
      <c r="AB636" s="5"/>
    </row>
    <row r="637" spans="28:28">
      <c r="AB637" s="5"/>
    </row>
    <row r="638" spans="28:28">
      <c r="AB638" s="5"/>
    </row>
    <row r="639" spans="28:28">
      <c r="AB639" s="5"/>
    </row>
    <row r="640" spans="28:28">
      <c r="AB640" s="5"/>
    </row>
    <row r="641" spans="28:28">
      <c r="AB641" s="5"/>
    </row>
    <row r="642" spans="28:28">
      <c r="AB642" s="5"/>
    </row>
    <row r="643" spans="28:28">
      <c r="AB643" s="5"/>
    </row>
    <row r="644" spans="28:28">
      <c r="AB644" s="5"/>
    </row>
    <row r="645" spans="28:28">
      <c r="AB645" s="5"/>
    </row>
    <row r="646" spans="28:28">
      <c r="AB646" s="5"/>
    </row>
    <row r="647" spans="28:28">
      <c r="AB647" s="5"/>
    </row>
    <row r="648" spans="28:28">
      <c r="AB648" s="5"/>
    </row>
    <row r="649" spans="28:28">
      <c r="AB649" s="5"/>
    </row>
    <row r="650" spans="28:28">
      <c r="AB650" s="5"/>
    </row>
    <row r="651" spans="28:28">
      <c r="AB651" s="5"/>
    </row>
    <row r="652" spans="28:28">
      <c r="AB652" s="5"/>
    </row>
    <row r="653" spans="28:28">
      <c r="AB653" s="5"/>
    </row>
    <row r="654" spans="28:28">
      <c r="AB654" s="5"/>
    </row>
    <row r="655" spans="28:28">
      <c r="AB655" s="5"/>
    </row>
    <row r="656" spans="28:28">
      <c r="AB656" s="5"/>
    </row>
    <row r="657" spans="28:28">
      <c r="AB657" s="5"/>
    </row>
    <row r="658" spans="28:28">
      <c r="AB658" s="5"/>
    </row>
    <row r="659" spans="28:28">
      <c r="AB659" s="5"/>
    </row>
    <row r="660" spans="28:28">
      <c r="AB660" s="5"/>
    </row>
    <row r="661" spans="28:28">
      <c r="AB661" s="5"/>
    </row>
    <row r="662" spans="28:28">
      <c r="AB662" s="5"/>
    </row>
    <row r="663" spans="28:28">
      <c r="AB663" s="5"/>
    </row>
    <row r="664" spans="28:28">
      <c r="AB664" s="5"/>
    </row>
    <row r="665" spans="28:28">
      <c r="AB665" s="5"/>
    </row>
    <row r="666" spans="28:28">
      <c r="AB666" s="5"/>
    </row>
    <row r="667" spans="28:28">
      <c r="AB667" s="5"/>
    </row>
    <row r="668" spans="28:28">
      <c r="AB668" s="5"/>
    </row>
    <row r="669" spans="28:28">
      <c r="AB669" s="5"/>
    </row>
    <row r="670" spans="28:28">
      <c r="AB670" s="5"/>
    </row>
    <row r="671" spans="28:28">
      <c r="AB671" s="5"/>
    </row>
    <row r="672" spans="28:28">
      <c r="AB672" s="5"/>
    </row>
    <row r="673" spans="28:28">
      <c r="AB673" s="5"/>
    </row>
    <row r="674" spans="28:28">
      <c r="AB674" s="5"/>
    </row>
    <row r="675" spans="28:28">
      <c r="AB675" s="5"/>
    </row>
    <row r="676" spans="28:28">
      <c r="AB676" s="5"/>
    </row>
    <row r="677" spans="28:28">
      <c r="AB677" s="5"/>
    </row>
    <row r="678" spans="28:28">
      <c r="AB678" s="5"/>
    </row>
    <row r="679" spans="28:28">
      <c r="AB679" s="5"/>
    </row>
    <row r="680" spans="28:28">
      <c r="AB680" s="5"/>
    </row>
    <row r="681" spans="28:28">
      <c r="AB681" s="5"/>
    </row>
    <row r="682" spans="28:28">
      <c r="AB682" s="5"/>
    </row>
    <row r="683" spans="28:28">
      <c r="AB683" s="5"/>
    </row>
    <row r="684" spans="28:28">
      <c r="AB684" s="5"/>
    </row>
    <row r="685" spans="28:28">
      <c r="AB685" s="5"/>
    </row>
    <row r="686" spans="28:28">
      <c r="AB686" s="5"/>
    </row>
    <row r="687" spans="28:28">
      <c r="AB687" s="5"/>
    </row>
    <row r="688" spans="28:28">
      <c r="AB688" s="5"/>
    </row>
    <row r="689" spans="28:28">
      <c r="AB689" s="5"/>
    </row>
    <row r="690" spans="28:28">
      <c r="AB690" s="5"/>
    </row>
    <row r="691" spans="28:28">
      <c r="AB691" s="5"/>
    </row>
    <row r="692" spans="28:28">
      <c r="AB692" s="5"/>
    </row>
    <row r="693" spans="28:28">
      <c r="AB693" s="5"/>
    </row>
    <row r="694" spans="28:28">
      <c r="AB694" s="5"/>
    </row>
    <row r="695" spans="28:28">
      <c r="AB695" s="5"/>
    </row>
    <row r="696" spans="28:28">
      <c r="AB696" s="5"/>
    </row>
    <row r="697" spans="28:28">
      <c r="AB697" s="5"/>
    </row>
    <row r="698" spans="28:28">
      <c r="AB698" s="5"/>
    </row>
    <row r="699" spans="28:28">
      <c r="AB699" s="5"/>
    </row>
    <row r="700" spans="28:28">
      <c r="AB700" s="5"/>
    </row>
    <row r="701" spans="28:28">
      <c r="AB701" s="5"/>
    </row>
    <row r="702" spans="28:28">
      <c r="AB702" s="5"/>
    </row>
    <row r="703" spans="28:28">
      <c r="AB703" s="5"/>
    </row>
    <row r="704" spans="28:28">
      <c r="AB704" s="5"/>
    </row>
    <row r="705" spans="28:28">
      <c r="AB705" s="5"/>
    </row>
    <row r="706" spans="28:28">
      <c r="AB706" s="5"/>
    </row>
    <row r="707" spans="28:28">
      <c r="AB707" s="5"/>
    </row>
    <row r="708" spans="28:28">
      <c r="AB708" s="5"/>
    </row>
    <row r="709" spans="28:28">
      <c r="AB709" s="5"/>
    </row>
    <row r="710" spans="28:28">
      <c r="AB710" s="5"/>
    </row>
    <row r="711" spans="28:28">
      <c r="AB711" s="5"/>
    </row>
    <row r="712" spans="28:28">
      <c r="AB712" s="5"/>
    </row>
    <row r="713" spans="28:28">
      <c r="AB713" s="5"/>
    </row>
    <row r="714" spans="28:28">
      <c r="AB714" s="5"/>
    </row>
    <row r="715" spans="28:28">
      <c r="AB715" s="5"/>
    </row>
    <row r="716" spans="28:28">
      <c r="AB716" s="5"/>
    </row>
    <row r="717" spans="28:28">
      <c r="AB717" s="5"/>
    </row>
    <row r="718" spans="28:28">
      <c r="AB718" s="5"/>
    </row>
    <row r="719" spans="28:28">
      <c r="AB719" s="5"/>
    </row>
    <row r="720" spans="28:28">
      <c r="AB720" s="5"/>
    </row>
    <row r="721" spans="28:28">
      <c r="AB721" s="5"/>
    </row>
    <row r="722" spans="28:28">
      <c r="AB722" s="5"/>
    </row>
    <row r="723" spans="28:28">
      <c r="AB723" s="5"/>
    </row>
    <row r="724" spans="28:28">
      <c r="AB724" s="5"/>
    </row>
    <row r="725" spans="28:28">
      <c r="AB725" s="5"/>
    </row>
    <row r="726" spans="28:28">
      <c r="AB726" s="5"/>
    </row>
    <row r="727" spans="28:28">
      <c r="AB727" s="5"/>
    </row>
    <row r="728" spans="28:28">
      <c r="AB728" s="5"/>
    </row>
    <row r="729" spans="28:28">
      <c r="AB729" s="5"/>
    </row>
    <row r="730" spans="28:28">
      <c r="AB730" s="5"/>
    </row>
    <row r="731" spans="28:28">
      <c r="AB731" s="5"/>
    </row>
    <row r="732" spans="28:28">
      <c r="AB732" s="5"/>
    </row>
    <row r="733" spans="28:28">
      <c r="AB733" s="5"/>
    </row>
    <row r="734" spans="28:28">
      <c r="AB734" s="5"/>
    </row>
    <row r="735" spans="28:28">
      <c r="AB735" s="5"/>
    </row>
    <row r="736" spans="28:28">
      <c r="AB736" s="5"/>
    </row>
    <row r="737" spans="28:28">
      <c r="AB737" s="5"/>
    </row>
    <row r="738" spans="28:28">
      <c r="AB738" s="5"/>
    </row>
    <row r="739" spans="28:28">
      <c r="AB739" s="5"/>
    </row>
    <row r="740" spans="28:28">
      <c r="AB740" s="5"/>
    </row>
    <row r="741" spans="28:28">
      <c r="AB741" s="5"/>
    </row>
    <row r="742" spans="28:28">
      <c r="AB742" s="5"/>
    </row>
    <row r="743" spans="28:28">
      <c r="AB743" s="5"/>
    </row>
    <row r="744" spans="28:28">
      <c r="AB744" s="5"/>
    </row>
    <row r="745" spans="28:28">
      <c r="AB745" s="5"/>
    </row>
    <row r="746" spans="28:28">
      <c r="AB746" s="5"/>
    </row>
    <row r="747" spans="28:28">
      <c r="AB747" s="5"/>
    </row>
    <row r="748" spans="28:28">
      <c r="AB748" s="5"/>
    </row>
    <row r="749" spans="28:28">
      <c r="AB749" s="5"/>
    </row>
    <row r="750" spans="28:28">
      <c r="AB750" s="5"/>
    </row>
    <row r="751" spans="28:28">
      <c r="AB751" s="5"/>
    </row>
    <row r="752" spans="28:28">
      <c r="AB752" s="5"/>
    </row>
    <row r="753" spans="28:28">
      <c r="AB753" s="5"/>
    </row>
    <row r="754" spans="28:28">
      <c r="AB754" s="5"/>
    </row>
    <row r="755" spans="28:28">
      <c r="AB755" s="5"/>
    </row>
    <row r="756" spans="28:28">
      <c r="AB756" s="5"/>
    </row>
    <row r="757" spans="28:28">
      <c r="AB757" s="5"/>
    </row>
    <row r="758" spans="28:28">
      <c r="AB758" s="5"/>
    </row>
    <row r="759" spans="28:28">
      <c r="AB759" s="5"/>
    </row>
    <row r="760" spans="28:28">
      <c r="AB760" s="5"/>
    </row>
    <row r="761" spans="28:28">
      <c r="AB761" s="5"/>
    </row>
    <row r="762" spans="28:28">
      <c r="AB762" s="5"/>
    </row>
    <row r="763" spans="28:28">
      <c r="AB763" s="5"/>
    </row>
    <row r="764" spans="28:28">
      <c r="AB764" s="5"/>
    </row>
    <row r="765" spans="28:28">
      <c r="AB765" s="5"/>
    </row>
    <row r="766" spans="28:28">
      <c r="AB766" s="5"/>
    </row>
    <row r="767" spans="28:28">
      <c r="AB767" s="5"/>
    </row>
    <row r="768" spans="28:28">
      <c r="AB768" s="5"/>
    </row>
    <row r="769" spans="28:28">
      <c r="AB769" s="5"/>
    </row>
    <row r="770" spans="28:28">
      <c r="AB770" s="5"/>
    </row>
    <row r="771" spans="28:28">
      <c r="AB771" s="5"/>
    </row>
    <row r="772" spans="28:28">
      <c r="AB772" s="5"/>
    </row>
    <row r="773" spans="28:28">
      <c r="AB773" s="5"/>
    </row>
    <row r="774" spans="28:28">
      <c r="AB774" s="5"/>
    </row>
    <row r="775" spans="28:28">
      <c r="AB775" s="5"/>
    </row>
    <row r="776" spans="28:28">
      <c r="AB776" s="5"/>
    </row>
    <row r="777" spans="28:28">
      <c r="AB777" s="5"/>
    </row>
    <row r="778" spans="28:28">
      <c r="AB778" s="5"/>
    </row>
    <row r="779" spans="28:28">
      <c r="AB779" s="5"/>
    </row>
    <row r="780" spans="28:28">
      <c r="AB780" s="5"/>
    </row>
    <row r="781" spans="28:28">
      <c r="AB781" s="5"/>
    </row>
    <row r="782" spans="28:28">
      <c r="AB782" s="5"/>
    </row>
    <row r="783" spans="28:28">
      <c r="AB783" s="5"/>
    </row>
    <row r="784" spans="28:28">
      <c r="AB784" s="5"/>
    </row>
    <row r="785" spans="28:28">
      <c r="AB785" s="5"/>
    </row>
    <row r="786" spans="28:28">
      <c r="AB786" s="5"/>
    </row>
    <row r="787" spans="28:28">
      <c r="AB787" s="5"/>
    </row>
    <row r="788" spans="28:28">
      <c r="AB788" s="5"/>
    </row>
    <row r="789" spans="28:28">
      <c r="AB789" s="5"/>
    </row>
    <row r="790" spans="28:28">
      <c r="AB790" s="5"/>
    </row>
    <row r="791" spans="28:28">
      <c r="AB791" s="5"/>
    </row>
    <row r="792" spans="28:28">
      <c r="AB792" s="5"/>
    </row>
    <row r="793" spans="28:28">
      <c r="AB793" s="5"/>
    </row>
    <row r="794" spans="28:28">
      <c r="AB794" s="5"/>
    </row>
    <row r="795" spans="28:28">
      <c r="AB795" s="5"/>
    </row>
    <row r="796" spans="28:28">
      <c r="AB796" s="5"/>
    </row>
    <row r="797" spans="28:28">
      <c r="AB797" s="5"/>
    </row>
    <row r="798" spans="28:28">
      <c r="AB798" s="5"/>
    </row>
    <row r="799" spans="28:28">
      <c r="AB799" s="5"/>
    </row>
    <row r="800" spans="28:28">
      <c r="AB800" s="5"/>
    </row>
    <row r="801" spans="28:28">
      <c r="AB801" s="5"/>
    </row>
    <row r="802" spans="28:28">
      <c r="AB802" s="5"/>
    </row>
    <row r="803" spans="28:28">
      <c r="AB803" s="5"/>
    </row>
    <row r="804" spans="28:28">
      <c r="AB804" s="5"/>
    </row>
    <row r="805" spans="28:28">
      <c r="AB805" s="5"/>
    </row>
    <row r="806" spans="28:28">
      <c r="AB806" s="5"/>
    </row>
    <row r="807" spans="28:28">
      <c r="AB807" s="5"/>
    </row>
    <row r="808" spans="28:28">
      <c r="AB808" s="5"/>
    </row>
    <row r="809" spans="28:28">
      <c r="AB809" s="5"/>
    </row>
    <row r="810" spans="28:28">
      <c r="AB810" s="5"/>
    </row>
    <row r="811" spans="28:28">
      <c r="AB811" s="5"/>
    </row>
    <row r="812" spans="28:28">
      <c r="AB812" s="5"/>
    </row>
    <row r="813" spans="28:28">
      <c r="AB813" s="5"/>
    </row>
    <row r="814" spans="28:28">
      <c r="AB814" s="5"/>
    </row>
  </sheetData>
  <conditionalFormatting sqref="D8:D14">
    <cfRule type="cellIs" dxfId="1" priority="2" stopIfTrue="1" operator="lessThan">
      <formula>0</formula>
    </cfRule>
  </conditionalFormatting>
  <hyperlinks>
    <hyperlink ref="A1" location="Contents!A1" display="Back to content overview" xr:uid="{6714ACD1-D5FC-48A5-AFDF-5F502FD1A15B}"/>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1532E-A681-4054-BCD3-7135F34229CB}">
  <dimension ref="A1:AD211"/>
  <sheetViews>
    <sheetView zoomScale="85" zoomScaleNormal="85" workbookViewId="0">
      <selection activeCell="B3" sqref="B3"/>
    </sheetView>
  </sheetViews>
  <sheetFormatPr defaultColWidth="11.42578125" defaultRowHeight="15"/>
  <cols>
    <col min="2" max="2" width="22.28515625" bestFit="1" customWidth="1"/>
    <col min="3" max="3" width="28.140625" bestFit="1" customWidth="1"/>
    <col min="4" max="5" width="13.42578125" bestFit="1" customWidth="1"/>
    <col min="6" max="6" width="13.85546875" bestFit="1" customWidth="1"/>
    <col min="7" max="7" width="11" customWidth="1"/>
    <col min="8" max="8" width="24.7109375" bestFit="1" customWidth="1"/>
    <col min="11" max="11" width="28.42578125" bestFit="1" customWidth="1"/>
    <col min="20" max="20" width="25.28515625" bestFit="1" customWidth="1"/>
    <col min="21" max="21" width="17" bestFit="1" customWidth="1"/>
    <col min="23" max="23" width="14" bestFit="1" customWidth="1"/>
    <col min="24" max="24" width="14.7109375" customWidth="1"/>
    <col min="26" max="26" width="21.42578125" customWidth="1"/>
    <col min="27" max="27" width="17.42578125" customWidth="1"/>
  </cols>
  <sheetData>
    <row r="1" spans="1:30">
      <c r="A1" s="2" t="s">
        <v>0</v>
      </c>
      <c r="G1" s="52"/>
      <c r="H1" s="52"/>
    </row>
    <row r="2" spans="1:30" ht="15.75" thickBot="1">
      <c r="A2" s="2"/>
    </row>
    <row r="3" spans="1:30" ht="19.5" thickBot="1">
      <c r="B3" s="266" t="s">
        <v>802</v>
      </c>
      <c r="T3" t="s">
        <v>714</v>
      </c>
      <c r="U3" s="25">
        <f>CBA_1!K15/F10</f>
        <v>15103811.332137471</v>
      </c>
      <c r="AC3" s="5"/>
      <c r="AD3" s="25"/>
    </row>
    <row r="4" spans="1:30">
      <c r="C4" s="32"/>
      <c r="T4" t="s">
        <v>52</v>
      </c>
      <c r="U4" s="25">
        <f>U3/E10</f>
        <v>46536133.159658067</v>
      </c>
      <c r="AC4" s="5"/>
      <c r="AD4" s="25"/>
    </row>
    <row r="5" spans="1:30" ht="18.75">
      <c r="B5" s="206" t="s">
        <v>713</v>
      </c>
      <c r="E5" s="51"/>
      <c r="AC5" s="5"/>
      <c r="AD5" s="25"/>
    </row>
    <row r="6" spans="1:30">
      <c r="B6" s="300" t="s">
        <v>642</v>
      </c>
      <c r="C6" s="301"/>
      <c r="D6" s="301"/>
      <c r="E6" s="301"/>
      <c r="F6" s="301"/>
      <c r="G6" s="301"/>
      <c r="H6" s="301"/>
      <c r="I6" s="301"/>
      <c r="J6" s="301"/>
      <c r="K6" s="301"/>
      <c r="L6" s="301"/>
      <c r="M6" s="301"/>
      <c r="N6" s="301"/>
      <c r="O6" s="301"/>
      <c r="P6" s="301"/>
      <c r="Q6" s="301"/>
      <c r="R6" s="302"/>
      <c r="T6" s="300" t="s">
        <v>645</v>
      </c>
      <c r="U6" s="301"/>
      <c r="V6" s="301"/>
      <c r="W6" s="301"/>
      <c r="X6" s="302"/>
      <c r="AC6" s="5"/>
      <c r="AD6" s="25"/>
    </row>
    <row r="7" spans="1:30">
      <c r="B7" t="s">
        <v>5</v>
      </c>
      <c r="C7" t="s">
        <v>687</v>
      </c>
      <c r="E7" t="s">
        <v>664</v>
      </c>
      <c r="F7" t="s">
        <v>667</v>
      </c>
      <c r="G7" t="s">
        <v>660</v>
      </c>
      <c r="H7" t="s">
        <v>661</v>
      </c>
      <c r="I7" t="s">
        <v>662</v>
      </c>
      <c r="J7" t="s">
        <v>663</v>
      </c>
      <c r="K7" t="s">
        <v>662</v>
      </c>
      <c r="L7" t="s">
        <v>665</v>
      </c>
      <c r="M7" t="s">
        <v>683</v>
      </c>
      <c r="N7" t="s">
        <v>684</v>
      </c>
      <c r="O7" t="s">
        <v>685</v>
      </c>
      <c r="P7" t="s">
        <v>643</v>
      </c>
      <c r="Q7" t="s">
        <v>664</v>
      </c>
      <c r="R7" t="s">
        <v>641</v>
      </c>
      <c r="T7" t="s">
        <v>643</v>
      </c>
      <c r="U7" t="s">
        <v>686</v>
      </c>
      <c r="V7" t="s">
        <v>644</v>
      </c>
      <c r="W7" t="s">
        <v>646</v>
      </c>
      <c r="X7" t="s">
        <v>647</v>
      </c>
      <c r="Z7" s="160" t="s">
        <v>651</v>
      </c>
      <c r="AC7" s="5"/>
      <c r="AD7" s="25"/>
    </row>
    <row r="8" spans="1:30">
      <c r="B8" t="s">
        <v>631</v>
      </c>
      <c r="C8" s="53">
        <v>29.825074676018801</v>
      </c>
      <c r="D8" s="51">
        <f t="shared" ref="D8:D15" si="0">C8/100</f>
        <v>0.29825074676018803</v>
      </c>
      <c r="E8" s="51">
        <f>D8*(1-$D$15)</f>
        <v>0.22517931380394196</v>
      </c>
      <c r="F8" s="53">
        <v>2.0705497949757019</v>
      </c>
      <c r="G8" s="51">
        <f>CBA_1!$D$84</f>
        <v>0</v>
      </c>
      <c r="H8" s="53">
        <f t="shared" ref="H8:H14" si="1">F8*G8</f>
        <v>0</v>
      </c>
      <c r="I8" s="53">
        <v>34.31063734215428</v>
      </c>
      <c r="J8" s="53">
        <f>CBA_1!$E$84</f>
        <v>14.728812187105428</v>
      </c>
      <c r="K8" s="53">
        <f t="shared" ref="K8:K14" si="2">I8/60*J8</f>
        <v>8.422582223874608</v>
      </c>
      <c r="L8" s="53">
        <f t="shared" ref="L8:L14" si="3">H8+K8</f>
        <v>8.422582223874608</v>
      </c>
      <c r="M8" s="51">
        <f>L8*CBA_1!$D$79</f>
        <v>-0.84070260783026152</v>
      </c>
      <c r="N8" s="51">
        <f t="shared" ref="N8:N15" si="4">LN(E8/$E$15)-M8</f>
        <v>0.75634143233347595</v>
      </c>
      <c r="O8" s="51">
        <f t="shared" ref="O8:O15" si="5">N8+M8</f>
        <v>-8.4361175496785568E-2</v>
      </c>
      <c r="P8" s="51">
        <f t="shared" ref="P8:P15" si="6">EXP(O8)</f>
        <v>0.91909924001608967</v>
      </c>
      <c r="Q8" s="51">
        <f t="shared" ref="Q8:Q15" si="7">P8/$P$17</f>
        <v>0.22517931380394191</v>
      </c>
      <c r="R8" t="str">
        <f t="shared" ref="R8:R15" si="8">IF(Q8=E8,"T","F")</f>
        <v>T</v>
      </c>
      <c r="T8">
        <f>P8</f>
        <v>0.91909924001608967</v>
      </c>
      <c r="U8" s="51">
        <f t="shared" ref="U8:U15" si="9">T8/$T$17</f>
        <v>0.33338213414466228</v>
      </c>
      <c r="V8" s="51">
        <f t="shared" ref="V8:V15" si="10">U8-Q8</f>
        <v>0.10820282034072037</v>
      </c>
      <c r="W8" s="25">
        <f t="shared" ref="W8:W15" si="11">V8*$U$4</f>
        <v>5035340.8556263214</v>
      </c>
      <c r="X8" s="25">
        <f t="shared" ref="X8:X15" si="12">W8*F8</f>
        <v>10425923.976249855</v>
      </c>
      <c r="Z8" s="171">
        <f t="shared" ref="Z8:Z14" si="13">F8/(I8/60)</f>
        <v>3.6208300784290195</v>
      </c>
      <c r="AC8" s="5"/>
      <c r="AD8" s="25"/>
    </row>
    <row r="9" spans="1:30">
      <c r="B9" t="s">
        <v>632</v>
      </c>
      <c r="C9" s="53">
        <v>9.7555195635400693</v>
      </c>
      <c r="D9" s="51">
        <f t="shared" si="0"/>
        <v>9.7555195635400688E-2</v>
      </c>
      <c r="E9" s="51">
        <f t="shared" ref="E9:E14" si="14">D9*(1-$D$15)</f>
        <v>7.3654172704727516E-2</v>
      </c>
      <c r="F9" s="53">
        <v>5.2372201199112203</v>
      </c>
      <c r="G9" s="51">
        <f>CBA_1!$D$85</f>
        <v>0</v>
      </c>
      <c r="H9" s="53">
        <f t="shared" si="1"/>
        <v>0</v>
      </c>
      <c r="I9" s="53">
        <v>31.19275974861818</v>
      </c>
      <c r="J9" s="53">
        <f>CBA_1!$E$85</f>
        <v>14.728812187105428</v>
      </c>
      <c r="K9" s="53">
        <f t="shared" si="2"/>
        <v>7.6572049989149846</v>
      </c>
      <c r="L9" s="53">
        <f t="shared" si="3"/>
        <v>7.6572049989149846</v>
      </c>
      <c r="M9" s="51">
        <f>L9*CBA_1!$D$79</f>
        <v>-0.76430624720186524</v>
      </c>
      <c r="N9" s="51">
        <f t="shared" si="4"/>
        <v>-0.4375711661704359</v>
      </c>
      <c r="O9" s="51">
        <f t="shared" si="5"/>
        <v>-1.2018774133723011</v>
      </c>
      <c r="P9" s="51">
        <f t="shared" si="6"/>
        <v>0.30062927634582665</v>
      </c>
      <c r="Q9" s="51">
        <f t="shared" si="7"/>
        <v>7.3654172704727516E-2</v>
      </c>
      <c r="R9" t="str">
        <f t="shared" si="8"/>
        <v>T</v>
      </c>
      <c r="T9">
        <f>P9</f>
        <v>0.30062927634582665</v>
      </c>
      <c r="U9" s="51">
        <f t="shared" si="9"/>
        <v>0.10904636340770188</v>
      </c>
      <c r="V9" s="51">
        <f t="shared" si="10"/>
        <v>3.5392190702974363E-2</v>
      </c>
      <c r="W9" s="25">
        <f t="shared" si="11"/>
        <v>1647015.6993656273</v>
      </c>
      <c r="X9" s="25">
        <f t="shared" si="12"/>
        <v>8625783.7585273124</v>
      </c>
      <c r="Z9" s="171">
        <f t="shared" si="13"/>
        <v>10.073914899709813</v>
      </c>
      <c r="AC9" s="5"/>
      <c r="AD9" s="25"/>
    </row>
    <row r="10" spans="1:30">
      <c r="B10" t="s">
        <v>633</v>
      </c>
      <c r="C10" s="53">
        <v>42.988204570848737</v>
      </c>
      <c r="D10" s="51">
        <f t="shared" si="0"/>
        <v>0.42988204570848737</v>
      </c>
      <c r="E10" s="51">
        <f t="shared" si="14"/>
        <v>0.32456094450990797</v>
      </c>
      <c r="F10" s="53">
        <v>12.33371569841173</v>
      </c>
      <c r="G10" s="51">
        <f>CBA_1!$D$86</f>
        <v>0.31540085776095189</v>
      </c>
      <c r="H10" s="53">
        <f t="shared" si="1"/>
        <v>3.8900645106587777</v>
      </c>
      <c r="I10" s="53">
        <v>26.039440173816299</v>
      </c>
      <c r="J10" s="53">
        <f>CBA_1!$E$86</f>
        <v>10.157801508348571</v>
      </c>
      <c r="K10" s="53">
        <f t="shared" si="2"/>
        <v>4.4083910779023929</v>
      </c>
      <c r="L10" s="53">
        <f t="shared" si="3"/>
        <v>8.2984555885611702</v>
      </c>
      <c r="M10" s="51">
        <f>L10*CBA_1!$D$79</f>
        <v>-0.82831286995232156</v>
      </c>
      <c r="N10" s="51">
        <f t="shared" si="4"/>
        <v>1.1095279884257447</v>
      </c>
      <c r="O10" s="51">
        <f t="shared" si="5"/>
        <v>0.28121511847342318</v>
      </c>
      <c r="P10" s="51">
        <f t="shared" si="6"/>
        <v>1.3247385490200327</v>
      </c>
      <c r="Q10" s="51">
        <f t="shared" si="7"/>
        <v>0.32456094450990797</v>
      </c>
      <c r="R10" t="str">
        <f t="shared" si="8"/>
        <v>T</v>
      </c>
      <c r="T10">
        <v>0</v>
      </c>
      <c r="U10" s="51">
        <f t="shared" si="9"/>
        <v>0</v>
      </c>
      <c r="V10" s="51">
        <f t="shared" si="10"/>
        <v>-0.32456094450990797</v>
      </c>
      <c r="W10" s="25">
        <f t="shared" si="11"/>
        <v>-15103811.332137469</v>
      </c>
      <c r="X10" s="25">
        <f t="shared" si="12"/>
        <v>-186286114.9330329</v>
      </c>
      <c r="Z10" s="171">
        <f t="shared" si="13"/>
        <v>28.419310744200505</v>
      </c>
      <c r="AC10" s="5"/>
      <c r="AD10" s="25"/>
    </row>
    <row r="11" spans="1:30">
      <c r="B11" t="s">
        <v>634</v>
      </c>
      <c r="C11" s="53">
        <v>10.58513941308729</v>
      </c>
      <c r="D11" s="51">
        <f t="shared" si="0"/>
        <v>0.10585139413087291</v>
      </c>
      <c r="E11" s="51">
        <f t="shared" si="14"/>
        <v>7.9917802568809052E-2</v>
      </c>
      <c r="F11" s="53">
        <v>16.99033289267631</v>
      </c>
      <c r="G11" s="51">
        <f>CBA_1!$D$87</f>
        <v>0</v>
      </c>
      <c r="H11" s="53">
        <f t="shared" si="1"/>
        <v>0</v>
      </c>
      <c r="I11" s="53">
        <v>30.81003358628989</v>
      </c>
      <c r="J11" s="53">
        <f>CBA_1!$E$87</f>
        <v>10.157801508348571</v>
      </c>
      <c r="K11" s="53">
        <f t="shared" si="2"/>
        <v>5.2160367605847604</v>
      </c>
      <c r="L11" s="53">
        <f t="shared" si="3"/>
        <v>5.2160367605847604</v>
      </c>
      <c r="M11" s="51">
        <f>L11*CBA_1!$D$79</f>
        <v>-0.52064029659835609</v>
      </c>
      <c r="N11" s="51">
        <f t="shared" si="4"/>
        <v>-0.59961927536934989</v>
      </c>
      <c r="O11" s="51">
        <f t="shared" si="5"/>
        <v>-1.120259571967706</v>
      </c>
      <c r="P11" s="51">
        <f t="shared" si="6"/>
        <v>0.32619511252575129</v>
      </c>
      <c r="Q11" s="51">
        <f t="shared" si="7"/>
        <v>7.9917802568809052E-2</v>
      </c>
      <c r="R11" t="str">
        <f t="shared" si="8"/>
        <v>T</v>
      </c>
      <c r="T11">
        <f>P11</f>
        <v>0.32619511252575129</v>
      </c>
      <c r="U11" s="51">
        <f t="shared" si="9"/>
        <v>0.11831978313842312</v>
      </c>
      <c r="V11" s="51">
        <f t="shared" si="10"/>
        <v>3.8401980569614066E-2</v>
      </c>
      <c r="W11" s="25">
        <f t="shared" si="11"/>
        <v>1787079.681382162</v>
      </c>
      <c r="X11" s="25">
        <f t="shared" si="12"/>
        <v>30363078.692420848</v>
      </c>
      <c r="Z11" s="171">
        <f t="shared" si="13"/>
        <v>33.087272388245907</v>
      </c>
      <c r="AC11" s="5"/>
      <c r="AD11" s="25"/>
    </row>
    <row r="12" spans="1:30">
      <c r="B12" t="s">
        <v>387</v>
      </c>
      <c r="C12" s="53">
        <v>5.8087983148109323</v>
      </c>
      <c r="D12" s="51">
        <f t="shared" si="0"/>
        <v>5.8087983148109326E-2</v>
      </c>
      <c r="E12" s="51">
        <f t="shared" si="14"/>
        <v>4.385642727682254E-2</v>
      </c>
      <c r="F12" s="53">
        <v>11.629044839273201</v>
      </c>
      <c r="G12" s="51">
        <f>CBA_1!$D$88</f>
        <v>0.1391484942886812</v>
      </c>
      <c r="H12" s="53">
        <f t="shared" si="1"/>
        <v>1.6181640794004246</v>
      </c>
      <c r="I12" s="53">
        <v>48.696934267530928</v>
      </c>
      <c r="J12" s="53">
        <f>CBA_1!$E$88</f>
        <v>10.157801508348571</v>
      </c>
      <c r="K12" s="53">
        <f t="shared" si="2"/>
        <v>8.2442298725779484</v>
      </c>
      <c r="L12" s="53">
        <f t="shared" si="3"/>
        <v>9.8623939519783725</v>
      </c>
      <c r="M12" s="51">
        <f>L12*CBA_1!$D$79</f>
        <v>-0.98441785363341727</v>
      </c>
      <c r="N12" s="51">
        <f t="shared" si="4"/>
        <v>-0.73591907467619133</v>
      </c>
      <c r="O12" s="51">
        <f t="shared" si="5"/>
        <v>-1.7203369283096086</v>
      </c>
      <c r="P12" s="51">
        <f t="shared" si="6"/>
        <v>0.17900582561968384</v>
      </c>
      <c r="Q12" s="51">
        <f t="shared" si="7"/>
        <v>4.3856427276822534E-2</v>
      </c>
      <c r="R12" t="str">
        <f t="shared" si="8"/>
        <v>T</v>
      </c>
      <c r="T12">
        <f>P12</f>
        <v>0.17900582561968384</v>
      </c>
      <c r="U12" s="51">
        <f t="shared" si="9"/>
        <v>6.4930250805530804E-2</v>
      </c>
      <c r="V12" s="51">
        <f t="shared" si="10"/>
        <v>2.107382352870827E-2</v>
      </c>
      <c r="W12" s="25">
        <f t="shared" si="11"/>
        <v>980694.25791510334</v>
      </c>
      <c r="X12" s="25">
        <f t="shared" si="12"/>
        <v>11404537.498912495</v>
      </c>
      <c r="Z12" s="171">
        <f t="shared" si="13"/>
        <v>14.328267289335658</v>
      </c>
      <c r="AC12" s="5"/>
      <c r="AD12" s="25"/>
    </row>
    <row r="13" spans="1:30">
      <c r="B13" t="s">
        <v>635</v>
      </c>
      <c r="C13" s="53">
        <v>0.32618634565112559</v>
      </c>
      <c r="D13" s="51">
        <f t="shared" si="0"/>
        <v>3.2618634565112557E-3</v>
      </c>
      <c r="E13" s="51">
        <f t="shared" si="14"/>
        <v>2.4627069096659982E-3</v>
      </c>
      <c r="F13" s="53">
        <v>9.123537389779905</v>
      </c>
      <c r="G13" s="51">
        <f>CBA_1!$D$89</f>
        <v>2.5</v>
      </c>
      <c r="H13" s="53">
        <f t="shared" si="1"/>
        <v>22.808843474449763</v>
      </c>
      <c r="I13" s="53">
        <v>28.259419445574721</v>
      </c>
      <c r="J13" s="53">
        <f>CBA_1!$E$89</f>
        <v>10.157801508348571</v>
      </c>
      <c r="K13" s="53">
        <f t="shared" si="2"/>
        <v>4.784226224488564</v>
      </c>
      <c r="L13" s="53">
        <f t="shared" si="3"/>
        <v>27.593069698938326</v>
      </c>
      <c r="M13" s="51">
        <f>L13*CBA_1!$D$79</f>
        <v>-2.7542106491028271</v>
      </c>
      <c r="N13" s="51">
        <f t="shared" si="4"/>
        <v>-1.845786446677784</v>
      </c>
      <c r="O13" s="51">
        <f t="shared" si="5"/>
        <v>-4.5999970957806111</v>
      </c>
      <c r="P13" s="51">
        <f t="shared" si="6"/>
        <v>1.0051864937412237E-2</v>
      </c>
      <c r="Q13" s="51">
        <f t="shared" si="7"/>
        <v>2.4627069096659973E-3</v>
      </c>
      <c r="R13" t="str">
        <f t="shared" si="8"/>
        <v>T</v>
      </c>
      <c r="T13">
        <f>P13</f>
        <v>1.0051864937412237E-2</v>
      </c>
      <c r="U13" s="51">
        <f t="shared" si="9"/>
        <v>3.6460830768500359E-3</v>
      </c>
      <c r="V13" s="51">
        <f t="shared" si="10"/>
        <v>1.1833761671840386E-3</v>
      </c>
      <c r="W13" s="25">
        <f t="shared" si="11"/>
        <v>55069.750894042205</v>
      </c>
      <c r="X13" s="25">
        <f t="shared" si="12"/>
        <v>502430.9313276594</v>
      </c>
      <c r="Z13" s="171">
        <f t="shared" si="13"/>
        <v>19.370965650623663</v>
      </c>
      <c r="AC13" s="5"/>
      <c r="AD13" s="25"/>
    </row>
    <row r="14" spans="1:30">
      <c r="B14" t="s">
        <v>636</v>
      </c>
      <c r="C14" s="53">
        <v>0.71107711604308399</v>
      </c>
      <c r="D14" s="51">
        <f t="shared" si="0"/>
        <v>7.1107711604308397E-3</v>
      </c>
      <c r="E14" s="51">
        <f t="shared" si="14"/>
        <v>5.3686322261252842E-3</v>
      </c>
      <c r="F14" s="53">
        <v>134.93086133995769</v>
      </c>
      <c r="G14" s="51">
        <f>CBA_1!$D$90</f>
        <v>0.13254386565359252</v>
      </c>
      <c r="H14" s="53">
        <f t="shared" si="1"/>
        <v>17.884257957966874</v>
      </c>
      <c r="I14" s="53">
        <v>132.64720389907191</v>
      </c>
      <c r="J14" s="53">
        <f>CBA_1!$E$90</f>
        <v>10.157801508348571</v>
      </c>
      <c r="K14" s="53">
        <f t="shared" si="2"/>
        <v>22.45673279740355</v>
      </c>
      <c r="L14" s="53">
        <f t="shared" si="3"/>
        <v>40.340990755370427</v>
      </c>
      <c r="M14" s="51">
        <f>L14*CBA_1!$D$79</f>
        <v>-4.0266482687888443</v>
      </c>
      <c r="N14" s="51">
        <f t="shared" si="4"/>
        <v>0.20596322782732202</v>
      </c>
      <c r="O14" s="51">
        <f t="shared" si="5"/>
        <v>-3.8206850409615223</v>
      </c>
      <c r="P14" s="51">
        <f t="shared" si="6"/>
        <v>2.1912784596429733E-2</v>
      </c>
      <c r="Q14" s="51">
        <f t="shared" si="7"/>
        <v>5.3686322261252833E-3</v>
      </c>
      <c r="R14" t="str">
        <f t="shared" si="8"/>
        <v>T</v>
      </c>
      <c r="T14">
        <f>P14</f>
        <v>2.1912784596429733E-2</v>
      </c>
      <c r="U14" s="51">
        <f t="shared" si="9"/>
        <v>7.948359193161926E-3</v>
      </c>
      <c r="V14" s="51">
        <f t="shared" si="10"/>
        <v>2.5797269670366427E-3</v>
      </c>
      <c r="W14" s="25">
        <f t="shared" si="11"/>
        <v>120050.51765357803</v>
      </c>
      <c r="X14" s="25">
        <f t="shared" si="12"/>
        <v>16198519.751305081</v>
      </c>
      <c r="Z14" s="171">
        <f t="shared" si="13"/>
        <v>61.03296143775033</v>
      </c>
      <c r="AC14" s="5"/>
      <c r="AD14" s="25"/>
    </row>
    <row r="15" spans="1:30">
      <c r="B15" t="s">
        <v>640</v>
      </c>
      <c r="C15">
        <v>24.5</v>
      </c>
      <c r="D15" s="51">
        <f t="shared" si="0"/>
        <v>0.245</v>
      </c>
      <c r="E15" s="51">
        <f>C15/100</f>
        <v>0.245</v>
      </c>
      <c r="F15" s="53">
        <v>0</v>
      </c>
      <c r="G15" s="51">
        <f>CBA_1!$D$91</f>
        <v>0</v>
      </c>
      <c r="H15">
        <v>0</v>
      </c>
      <c r="I15" s="26">
        <v>0</v>
      </c>
      <c r="J15" s="53">
        <f>CBA_1!$E$91</f>
        <v>0</v>
      </c>
      <c r="K15">
        <v>0</v>
      </c>
      <c r="L15">
        <v>0</v>
      </c>
      <c r="M15" s="51">
        <f>L15*CBA_1!$D$79</f>
        <v>0</v>
      </c>
      <c r="N15" s="51">
        <f t="shared" si="4"/>
        <v>0</v>
      </c>
      <c r="O15" s="51">
        <f t="shared" si="5"/>
        <v>0</v>
      </c>
      <c r="P15" s="51">
        <f t="shared" si="6"/>
        <v>1</v>
      </c>
      <c r="Q15" s="51">
        <f t="shared" si="7"/>
        <v>0.24499999999999994</v>
      </c>
      <c r="R15" t="str">
        <f t="shared" si="8"/>
        <v>T</v>
      </c>
      <c r="T15">
        <f>P15</f>
        <v>1</v>
      </c>
      <c r="U15" s="51">
        <f t="shared" si="9"/>
        <v>0.36272702623366998</v>
      </c>
      <c r="V15" s="51">
        <f t="shared" si="10"/>
        <v>0.11772702623367004</v>
      </c>
      <c r="W15" s="25">
        <f t="shared" si="11"/>
        <v>5478560.5693006273</v>
      </c>
      <c r="X15" s="25">
        <f t="shared" si="12"/>
        <v>0</v>
      </c>
      <c r="AC15" s="5"/>
      <c r="AD15" s="25"/>
    </row>
    <row r="16" spans="1:30">
      <c r="AC16" s="5"/>
      <c r="AD16" s="25"/>
    </row>
    <row r="17" spans="2:30">
      <c r="P17" s="51">
        <f>SUM(P8:P15)</f>
        <v>4.0816326530612255</v>
      </c>
      <c r="T17" s="51">
        <f>SUM(T8:T15)</f>
        <v>2.7568941040411934</v>
      </c>
      <c r="AC17" s="5"/>
      <c r="AD17" s="25"/>
    </row>
    <row r="18" spans="2:30">
      <c r="P18" s="51"/>
      <c r="T18" t="s">
        <v>354</v>
      </c>
      <c r="U18" s="25">
        <f>(1/ABS(CBA_1!$D$79))*(LN(T17)-LN(P17))*U4</f>
        <v>-182942111.27864996</v>
      </c>
      <c r="AC18" s="5"/>
      <c r="AD18" s="25"/>
    </row>
    <row r="19" spans="2:30">
      <c r="P19" s="51"/>
      <c r="U19" s="25"/>
      <c r="AC19" s="5"/>
      <c r="AD19" s="25"/>
    </row>
    <row r="20" spans="2:30">
      <c r="P20" s="51"/>
      <c r="U20" s="25"/>
      <c r="AC20" s="5"/>
      <c r="AD20" s="25"/>
    </row>
    <row r="21" spans="2:30" ht="18.75">
      <c r="B21" s="206" t="s">
        <v>652</v>
      </c>
      <c r="P21" s="51"/>
      <c r="U21" s="25"/>
      <c r="AC21" s="5"/>
      <c r="AD21" s="25"/>
    </row>
    <row r="22" spans="2:30">
      <c r="B22" s="300" t="s">
        <v>642</v>
      </c>
      <c r="C22" s="301"/>
      <c r="D22" s="301"/>
      <c r="E22" s="301"/>
      <c r="F22" s="301"/>
      <c r="G22" s="301"/>
      <c r="H22" s="301"/>
      <c r="I22" s="301"/>
      <c r="J22" s="301"/>
      <c r="K22" s="301"/>
      <c r="L22" s="301"/>
      <c r="M22" s="301"/>
      <c r="N22" s="301"/>
      <c r="O22" s="301"/>
      <c r="P22" s="301"/>
      <c r="Q22" s="301"/>
      <c r="R22" s="302"/>
      <c r="T22" s="300" t="s">
        <v>645</v>
      </c>
      <c r="U22" s="301"/>
      <c r="V22" s="301"/>
      <c r="W22" s="301"/>
      <c r="X22" s="302"/>
      <c r="AC22" s="5"/>
      <c r="AD22" s="25"/>
    </row>
    <row r="23" spans="2:30">
      <c r="T23" t="s">
        <v>649</v>
      </c>
      <c r="U23" s="25">
        <f>C24*CBA_1!$K$15</f>
        <v>11217175.425672367</v>
      </c>
      <c r="AC23" s="5"/>
      <c r="AD23" s="25"/>
    </row>
    <row r="24" spans="2:30" ht="15.75" thickBot="1">
      <c r="B24" t="s">
        <v>648</v>
      </c>
      <c r="C24" s="51">
        <f>6.02147692526884/100</f>
        <v>6.0214769252688399E-2</v>
      </c>
      <c r="E24" s="51"/>
      <c r="T24" t="s">
        <v>714</v>
      </c>
      <c r="U24" s="25">
        <f>U23/F29</f>
        <v>4127467.6873271745</v>
      </c>
    </row>
    <row r="25" spans="2:30">
      <c r="B25" s="1" t="s">
        <v>653</v>
      </c>
      <c r="C25" s="53"/>
      <c r="T25" t="s">
        <v>52</v>
      </c>
      <c r="U25" s="25">
        <f>U24/E29</f>
        <v>17608078.58631463</v>
      </c>
      <c r="Z25" s="43" t="s">
        <v>521</v>
      </c>
      <c r="AA25" s="287" t="s">
        <v>650</v>
      </c>
    </row>
    <row r="26" spans="2:30">
      <c r="B26" t="s">
        <v>630</v>
      </c>
      <c r="C26" t="s">
        <v>687</v>
      </c>
      <c r="E26" t="s">
        <v>664</v>
      </c>
      <c r="F26" t="s">
        <v>667</v>
      </c>
      <c r="G26" t="s">
        <v>660</v>
      </c>
      <c r="H26" t="s">
        <v>661</v>
      </c>
      <c r="I26" t="s">
        <v>662</v>
      </c>
      <c r="J26" t="s">
        <v>663</v>
      </c>
      <c r="K26" t="s">
        <v>662</v>
      </c>
      <c r="L26" t="s">
        <v>665</v>
      </c>
      <c r="M26" t="s">
        <v>683</v>
      </c>
      <c r="N26" t="s">
        <v>684</v>
      </c>
      <c r="O26" t="s">
        <v>685</v>
      </c>
      <c r="P26" t="s">
        <v>643</v>
      </c>
      <c r="Q26" t="s">
        <v>664</v>
      </c>
      <c r="R26" t="s">
        <v>641</v>
      </c>
      <c r="T26" t="s">
        <v>643</v>
      </c>
      <c r="U26" t="s">
        <v>686</v>
      </c>
      <c r="V26" t="s">
        <v>644</v>
      </c>
      <c r="W26" t="s">
        <v>646</v>
      </c>
      <c r="X26" t="s">
        <v>647</v>
      </c>
      <c r="Z26" s="37"/>
      <c r="AA26" s="38"/>
    </row>
    <row r="27" spans="2:30">
      <c r="B27" t="s">
        <v>631</v>
      </c>
      <c r="C27" s="53">
        <v>44.550617175397022</v>
      </c>
      <c r="D27" s="51">
        <f t="shared" ref="D27:D34" si="15">C27/100</f>
        <v>0.44550617175397023</v>
      </c>
      <c r="E27" s="51">
        <f t="shared" ref="E27:E33" si="16">D27*(1-($C$34/100))</f>
        <v>0.33975511426719579</v>
      </c>
      <c r="F27" s="32">
        <v>1.547343508062955</v>
      </c>
      <c r="G27" s="51">
        <f>CBA_1!$D$84</f>
        <v>0</v>
      </c>
      <c r="H27" s="53">
        <f t="shared" ref="H27:H33" si="17">F27*G27</f>
        <v>0</v>
      </c>
      <c r="I27" s="32">
        <v>27.79444611640205</v>
      </c>
      <c r="J27" s="53">
        <f>CBA_1!$E$84</f>
        <v>14.728812187105428</v>
      </c>
      <c r="K27" s="53">
        <f t="shared" ref="K27:K33" si="18">I27/60*J27</f>
        <v>6.8229862782184609</v>
      </c>
      <c r="L27" s="53">
        <f t="shared" ref="L27:L33" si="19">H27+K27</f>
        <v>6.8229862782184609</v>
      </c>
      <c r="M27" s="51">
        <f>L27*CBA_1!$D$79</f>
        <v>-0.68103845172669542</v>
      </c>
      <c r="N27" s="51">
        <f>LN(E27/$E$34)-M27</f>
        <v>1.0396315613011065</v>
      </c>
      <c r="O27" s="51">
        <f t="shared" ref="O27:O34" si="20">N27+M27</f>
        <v>0.35859310957441104</v>
      </c>
      <c r="P27" s="51">
        <f>EXP(O27)</f>
        <v>1.43131429498888</v>
      </c>
      <c r="Q27" s="51">
        <f>P27/$P$36</f>
        <v>0.33975511426719573</v>
      </c>
      <c r="R27" t="str">
        <f t="shared" ref="R27:R34" si="21">IF(Q27=E27,"T","F")</f>
        <v>T</v>
      </c>
      <c r="T27" s="51">
        <f>P27</f>
        <v>1.43131429498888</v>
      </c>
      <c r="U27" s="51">
        <f>T27/$T$36</f>
        <v>0.44378068597532455</v>
      </c>
      <c r="V27" s="130">
        <f t="shared" ref="V27:V34" si="22">U27-Q27</f>
        <v>0.10402557170812882</v>
      </c>
      <c r="W27" s="25">
        <f>V27*$U$25</f>
        <v>1831690.44162304</v>
      </c>
      <c r="X27" s="25">
        <f t="shared" ref="X27:X34" si="23">W27*F27</f>
        <v>2834254.3136263778</v>
      </c>
      <c r="Z27" s="288">
        <f>X27+X44+X61+X78</f>
        <v>10329999.036852231</v>
      </c>
      <c r="AA27" s="289">
        <f>U37+U54+U71+U89</f>
        <v>-187580231.2677449</v>
      </c>
    </row>
    <row r="28" spans="2:30">
      <c r="B28" t="s">
        <v>632</v>
      </c>
      <c r="C28" s="53">
        <v>12.205402237606391</v>
      </c>
      <c r="D28" s="51">
        <f t="shared" si="15"/>
        <v>0.12205402237606391</v>
      </c>
      <c r="E28" s="51">
        <f t="shared" si="16"/>
        <v>9.3081714571737376E-2</v>
      </c>
      <c r="F28" s="32">
        <v>2.1354159385445088</v>
      </c>
      <c r="G28" s="51">
        <f>CBA_1!$D$85</f>
        <v>0</v>
      </c>
      <c r="H28" s="53">
        <f t="shared" si="17"/>
        <v>0</v>
      </c>
      <c r="I28" s="32">
        <v>16.631154707387129</v>
      </c>
      <c r="J28" s="53">
        <f>CBA_1!$E$85</f>
        <v>14.728812187105428</v>
      </c>
      <c r="K28" s="53">
        <f t="shared" si="18"/>
        <v>4.082619235663322</v>
      </c>
      <c r="L28" s="53">
        <f t="shared" si="19"/>
        <v>4.082619235663322</v>
      </c>
      <c r="M28" s="51">
        <f>L28*CBA_1!$D$79</f>
        <v>-0.40750788142750954</v>
      </c>
      <c r="N28" s="51">
        <f t="shared" ref="N28:N34" si="24">LN(E28/$E$34)-M28</f>
        <v>-0.52864635627261825</v>
      </c>
      <c r="O28" s="51">
        <f t="shared" si="20"/>
        <v>-0.93615423770012773</v>
      </c>
      <c r="P28" s="51">
        <f t="shared" ref="P28:P34" si="25">EXP(O28)</f>
        <v>0.39213298953853615</v>
      </c>
      <c r="Q28" s="51">
        <f t="shared" ref="Q28:Q34" si="26">P28/$P$36</f>
        <v>9.3081714571737362E-2</v>
      </c>
      <c r="R28" t="str">
        <f t="shared" si="21"/>
        <v>T</v>
      </c>
      <c r="T28" s="51">
        <f>P28</f>
        <v>0.39213298953853615</v>
      </c>
      <c r="U28" s="51">
        <f t="shared" ref="U28:U34" si="27">T28/$T$36</f>
        <v>0.12158129608585956</v>
      </c>
      <c r="V28" s="130">
        <f t="shared" si="22"/>
        <v>2.8499581514122199E-2</v>
      </c>
      <c r="W28" s="25">
        <f t="shared" ref="W28:W34" si="28">V28*$U$25</f>
        <v>501822.87097774335</v>
      </c>
      <c r="X28" s="25">
        <f t="shared" si="23"/>
        <v>1071600.5570120378</v>
      </c>
      <c r="Z28" s="288">
        <f t="shared" ref="Z28:Z34" si="29">X28+X45+X62+X79</f>
        <v>12199640.602361776</v>
      </c>
      <c r="AA28" s="38"/>
    </row>
    <row r="29" spans="2:30">
      <c r="B29" t="s">
        <v>633</v>
      </c>
      <c r="C29" s="53">
        <v>30.73685555480569</v>
      </c>
      <c r="D29" s="51">
        <f t="shared" si="15"/>
        <v>0.30736855554805692</v>
      </c>
      <c r="E29" s="51">
        <f t="shared" si="16"/>
        <v>0.23440761393097881</v>
      </c>
      <c r="F29" s="32">
        <v>2.7176894588692169</v>
      </c>
      <c r="G29" s="51">
        <f>CBA_1!$D$86</f>
        <v>0.31540085776095189</v>
      </c>
      <c r="H29" s="53">
        <f t="shared" si="17"/>
        <v>0.8571615864552482</v>
      </c>
      <c r="I29" s="32">
        <v>13.901368357348449</v>
      </c>
      <c r="J29" s="53">
        <f>CBA_1!$E$86</f>
        <v>10.157801508348571</v>
      </c>
      <c r="K29" s="53">
        <f t="shared" si="18"/>
        <v>2.3534556744730533</v>
      </c>
      <c r="L29" s="53">
        <f t="shared" si="19"/>
        <v>3.2106172609283012</v>
      </c>
      <c r="M29" s="51">
        <f>L29*CBA_1!$D$79</f>
        <v>-0.3204687389523142</v>
      </c>
      <c r="N29" s="51">
        <f t="shared" si="24"/>
        <v>0.307898282394025</v>
      </c>
      <c r="O29" s="51">
        <f t="shared" si="20"/>
        <v>-1.25704565582892E-2</v>
      </c>
      <c r="P29" s="51">
        <f t="shared" si="25"/>
        <v>0.98750822161218887</v>
      </c>
      <c r="Q29" s="51">
        <f t="shared" si="26"/>
        <v>0.23440761393097881</v>
      </c>
      <c r="R29" t="str">
        <f t="shared" si="21"/>
        <v>T</v>
      </c>
      <c r="T29" s="51">
        <v>0</v>
      </c>
      <c r="U29" s="51">
        <f t="shared" si="27"/>
        <v>0</v>
      </c>
      <c r="V29" s="130">
        <f t="shared" si="22"/>
        <v>-0.23440761393097881</v>
      </c>
      <c r="W29" s="25">
        <f t="shared" si="28"/>
        <v>-4127467.6873271749</v>
      </c>
      <c r="X29" s="25">
        <f t="shared" si="23"/>
        <v>-11217175.425672367</v>
      </c>
      <c r="Z29" s="288">
        <f t="shared" si="29"/>
        <v>-186286114.93303287</v>
      </c>
      <c r="AA29" s="38"/>
    </row>
    <row r="30" spans="2:30">
      <c r="B30" t="s">
        <v>634</v>
      </c>
      <c r="C30" s="53">
        <v>6.6756766744425846</v>
      </c>
      <c r="D30" s="51">
        <f t="shared" si="15"/>
        <v>6.6756766744425849E-2</v>
      </c>
      <c r="E30" s="51">
        <f t="shared" si="16"/>
        <v>5.0910524592881382E-2</v>
      </c>
      <c r="F30" s="32">
        <v>2.7764961422653598</v>
      </c>
      <c r="G30" s="51">
        <f>CBA_1!$D$87</f>
        <v>0</v>
      </c>
      <c r="H30" s="53">
        <f t="shared" si="17"/>
        <v>0</v>
      </c>
      <c r="I30" s="32">
        <v>15.506822227840219</v>
      </c>
      <c r="J30" s="53">
        <f>CBA_1!$E$87</f>
        <v>10.157801508348571</v>
      </c>
      <c r="K30" s="53">
        <f t="shared" si="18"/>
        <v>2.6252537035941419</v>
      </c>
      <c r="L30" s="53">
        <f t="shared" si="19"/>
        <v>2.6252537035941419</v>
      </c>
      <c r="M30" s="51">
        <f>L30*CBA_1!$D$79</f>
        <v>-0.26204049733958468</v>
      </c>
      <c r="N30" s="51">
        <f t="shared" si="24"/>
        <v>-1.2775218268545301</v>
      </c>
      <c r="O30" s="51">
        <f t="shared" si="20"/>
        <v>-1.5395623241941148</v>
      </c>
      <c r="P30" s="51">
        <f t="shared" si="25"/>
        <v>0.21447495138474137</v>
      </c>
      <c r="Q30" s="51">
        <f t="shared" si="26"/>
        <v>5.0910524592881382E-2</v>
      </c>
      <c r="R30" t="str">
        <f t="shared" si="21"/>
        <v>T</v>
      </c>
      <c r="T30" s="51">
        <f>P30</f>
        <v>0.21447495138474137</v>
      </c>
      <c r="U30" s="51">
        <f t="shared" si="27"/>
        <v>6.6498211736776072E-2</v>
      </c>
      <c r="V30" s="130">
        <f t="shared" si="22"/>
        <v>1.5587687143894691E-2</v>
      </c>
      <c r="W30" s="25">
        <f t="shared" si="28"/>
        <v>274469.22020858398</v>
      </c>
      <c r="X30" s="25">
        <f t="shared" si="23"/>
        <v>762062.73107971495</v>
      </c>
      <c r="Z30" s="288">
        <f t="shared" si="29"/>
        <v>50582477.046126217</v>
      </c>
      <c r="AA30" s="38"/>
      <c r="AC30" s="25"/>
    </row>
    <row r="31" spans="2:30">
      <c r="B31" t="s">
        <v>387</v>
      </c>
      <c r="C31" s="53">
        <v>5.4401357594083866</v>
      </c>
      <c r="D31" s="51">
        <f t="shared" si="15"/>
        <v>5.4401357594083863E-2</v>
      </c>
      <c r="E31" s="51">
        <f t="shared" si="16"/>
        <v>4.148795378726159E-2</v>
      </c>
      <c r="F31" s="32">
        <v>2.789626098855202</v>
      </c>
      <c r="G31" s="51">
        <f>CBA_1!$D$88</f>
        <v>0.1391484942886812</v>
      </c>
      <c r="H31" s="53">
        <f t="shared" si="17"/>
        <v>0.38817227128410908</v>
      </c>
      <c r="I31" s="32">
        <v>30.995590791522169</v>
      </c>
      <c r="J31" s="53">
        <f>CBA_1!$E$88</f>
        <v>10.157801508348571</v>
      </c>
      <c r="K31" s="53">
        <f t="shared" si="18"/>
        <v>5.2474509815713164</v>
      </c>
      <c r="L31" s="53">
        <f t="shared" si="19"/>
        <v>5.6356232528554253</v>
      </c>
      <c r="M31" s="51">
        <f>L31*CBA_1!$D$79</f>
        <v>-0.56252145001261467</v>
      </c>
      <c r="N31" s="51">
        <f t="shared" si="24"/>
        <v>-1.1817074314480371</v>
      </c>
      <c r="O31" s="51">
        <f t="shared" si="20"/>
        <v>-1.7442288814606517</v>
      </c>
      <c r="P31" s="51">
        <f t="shared" si="25"/>
        <v>0.17477971289299021</v>
      </c>
      <c r="Q31" s="51">
        <f t="shared" si="26"/>
        <v>4.148795378726159E-2</v>
      </c>
      <c r="R31" t="str">
        <f t="shared" si="21"/>
        <v>T</v>
      </c>
      <c r="T31" s="51">
        <f>P31</f>
        <v>0.17477971289299021</v>
      </c>
      <c r="U31" s="51">
        <f t="shared" si="27"/>
        <v>5.4190656205822411E-2</v>
      </c>
      <c r="V31" s="130">
        <f t="shared" si="22"/>
        <v>1.2702702418560821E-2</v>
      </c>
      <c r="W31" s="25">
        <f t="shared" si="28"/>
        <v>223670.18244458784</v>
      </c>
      <c r="X31" s="25">
        <f t="shared" si="23"/>
        <v>623956.17848312692</v>
      </c>
      <c r="Z31" s="288">
        <f t="shared" si="29"/>
        <v>17564904.478067569</v>
      </c>
      <c r="AA31" s="38"/>
    </row>
    <row r="32" spans="2:30">
      <c r="B32" t="s">
        <v>635</v>
      </c>
      <c r="C32" s="53">
        <v>0.24969085483811301</v>
      </c>
      <c r="D32" s="51">
        <f t="shared" si="15"/>
        <v>2.4969085483811299E-3</v>
      </c>
      <c r="E32" s="51">
        <f t="shared" si="16"/>
        <v>1.9042103184116182E-3</v>
      </c>
      <c r="F32" s="32">
        <v>2.224189634078749</v>
      </c>
      <c r="G32" s="51">
        <f>CBA_1!$D$89</f>
        <v>2.5</v>
      </c>
      <c r="H32" s="53">
        <f t="shared" si="17"/>
        <v>5.5604740851968728</v>
      </c>
      <c r="I32" s="32">
        <v>18.30000632857994</v>
      </c>
      <c r="J32" s="53">
        <f>CBA_1!$E$89</f>
        <v>10.157801508348571</v>
      </c>
      <c r="K32" s="53">
        <f t="shared" si="18"/>
        <v>3.098130531453962</v>
      </c>
      <c r="L32" s="53">
        <f t="shared" si="19"/>
        <v>8.6586046166508339</v>
      </c>
      <c r="M32" s="51">
        <f>L32*CBA_1!$D$79</f>
        <v>-0.86426125479138671</v>
      </c>
      <c r="N32" s="51">
        <f t="shared" si="24"/>
        <v>-3.9613033499634978</v>
      </c>
      <c r="O32" s="51">
        <f t="shared" si="20"/>
        <v>-4.8255646047548844</v>
      </c>
      <c r="P32" s="51">
        <f t="shared" si="25"/>
        <v>8.0220233190203723E-3</v>
      </c>
      <c r="Q32" s="51">
        <f t="shared" si="26"/>
        <v>1.9042103184116177E-3</v>
      </c>
      <c r="R32" t="str">
        <f t="shared" si="21"/>
        <v>T</v>
      </c>
      <c r="T32" s="51">
        <f>P32</f>
        <v>8.0220233190203723E-3</v>
      </c>
      <c r="U32" s="51">
        <f t="shared" si="27"/>
        <v>2.4872377952828094E-3</v>
      </c>
      <c r="V32" s="130">
        <f t="shared" si="22"/>
        <v>5.8302747687119169E-4</v>
      </c>
      <c r="W32" s="25">
        <f t="shared" si="28"/>
        <v>10265.993630728679</v>
      </c>
      <c r="X32" s="25">
        <f t="shared" si="23"/>
        <v>22833.516616985187</v>
      </c>
      <c r="Z32" s="288">
        <f t="shared" si="29"/>
        <v>794908.59785464336</v>
      </c>
      <c r="AA32" s="38"/>
    </row>
    <row r="33" spans="2:27">
      <c r="B33" t="s">
        <v>636</v>
      </c>
      <c r="C33" s="53">
        <v>0.1416217435018193</v>
      </c>
      <c r="D33" s="51">
        <f t="shared" si="15"/>
        <v>1.4162174350181931E-3</v>
      </c>
      <c r="E33" s="51">
        <f t="shared" si="16"/>
        <v>1.0800459050150366E-3</v>
      </c>
      <c r="F33" s="32">
        <v>2.641182919406273</v>
      </c>
      <c r="G33" s="51">
        <f>CBA_1!$D$90</f>
        <v>0.13254386565359252</v>
      </c>
      <c r="H33" s="53">
        <f t="shared" si="17"/>
        <v>0.35007259403634833</v>
      </c>
      <c r="I33" s="32">
        <v>42.171124968312782</v>
      </c>
      <c r="J33" s="53">
        <f>CBA_1!$E$90</f>
        <v>10.157801508348571</v>
      </c>
      <c r="K33" s="53">
        <f t="shared" si="18"/>
        <v>7.139431946864728</v>
      </c>
      <c r="L33" s="53">
        <f t="shared" si="19"/>
        <v>7.4895045409010761</v>
      </c>
      <c r="M33" s="51">
        <f>L33*CBA_1!$D$79</f>
        <v>-0.74756717495072311</v>
      </c>
      <c r="N33" s="51">
        <f t="shared" si="24"/>
        <v>-4.6450612765471844</v>
      </c>
      <c r="O33" s="51">
        <f t="shared" si="20"/>
        <v>-5.3926284514979077</v>
      </c>
      <c r="P33" s="51">
        <f t="shared" si="25"/>
        <v>4.5499981550726088E-3</v>
      </c>
      <c r="Q33" s="51">
        <f t="shared" si="26"/>
        <v>1.0800459050150366E-3</v>
      </c>
      <c r="R33" t="str">
        <f t="shared" si="21"/>
        <v>T</v>
      </c>
      <c r="T33" s="51">
        <f>P33</f>
        <v>4.5499981550726088E-3</v>
      </c>
      <c r="U33" s="51">
        <f t="shared" si="27"/>
        <v>1.4107322965430671E-3</v>
      </c>
      <c r="V33" s="130">
        <f t="shared" si="22"/>
        <v>3.3068639152803044E-4</v>
      </c>
      <c r="W33" s="25">
        <f t="shared" si="28"/>
        <v>5822.7519694503681</v>
      </c>
      <c r="X33" s="25">
        <f t="shared" si="23"/>
        <v>15378.953045651549</v>
      </c>
      <c r="Z33" s="288">
        <f t="shared" si="29"/>
        <v>27886409.072226547</v>
      </c>
      <c r="AA33" s="38"/>
    </row>
    <row r="34" spans="2:27" ht="15.75" thickBot="1">
      <c r="B34" t="s">
        <v>640</v>
      </c>
      <c r="C34" s="32">
        <v>23.737282262651849</v>
      </c>
      <c r="D34" s="32">
        <f t="shared" si="15"/>
        <v>0.23737282262651849</v>
      </c>
      <c r="E34" s="51">
        <f>C34/100</f>
        <v>0.23737282262651849</v>
      </c>
      <c r="F34" s="32">
        <v>0</v>
      </c>
      <c r="G34" s="51">
        <f>CBA_1!$D$91</f>
        <v>0</v>
      </c>
      <c r="H34">
        <v>0</v>
      </c>
      <c r="I34">
        <v>0</v>
      </c>
      <c r="J34" s="53">
        <f>CBA_1!$E$91</f>
        <v>0</v>
      </c>
      <c r="K34">
        <v>0</v>
      </c>
      <c r="L34">
        <v>0</v>
      </c>
      <c r="M34" s="51">
        <f>L34*CBA_1!$D$79</f>
        <v>0</v>
      </c>
      <c r="N34" s="51">
        <f t="shared" si="24"/>
        <v>0</v>
      </c>
      <c r="O34" s="51">
        <f t="shared" si="20"/>
        <v>0</v>
      </c>
      <c r="P34" s="51">
        <f t="shared" si="25"/>
        <v>1</v>
      </c>
      <c r="Q34" s="51">
        <f t="shared" si="26"/>
        <v>0.23737282262651846</v>
      </c>
      <c r="R34" t="str">
        <f t="shared" si="21"/>
        <v>T</v>
      </c>
      <c r="T34" s="51">
        <f>P34</f>
        <v>1</v>
      </c>
      <c r="U34" s="51">
        <f t="shared" si="27"/>
        <v>0.31005117990439152</v>
      </c>
      <c r="V34" s="130">
        <f t="shared" si="22"/>
        <v>7.2678357277873057E-2</v>
      </c>
      <c r="W34" s="25">
        <f t="shared" si="28"/>
        <v>1279726.2264730406</v>
      </c>
      <c r="X34" s="25">
        <f t="shared" si="23"/>
        <v>0</v>
      </c>
      <c r="Z34" s="290">
        <f t="shared" si="29"/>
        <v>0</v>
      </c>
      <c r="AA34" s="41"/>
    </row>
    <row r="35" spans="2:27">
      <c r="C35" s="53"/>
      <c r="E35" s="51"/>
      <c r="J35" s="53"/>
      <c r="M35" s="51"/>
      <c r="N35" s="51"/>
      <c r="O35" s="51"/>
      <c r="P35" s="51"/>
      <c r="Q35" s="51"/>
    </row>
    <row r="36" spans="2:27">
      <c r="C36" s="53"/>
      <c r="E36" s="51"/>
      <c r="J36" s="53"/>
      <c r="M36" s="51"/>
      <c r="N36" s="51"/>
      <c r="P36" s="51">
        <f>SUM(P27:P34)</f>
        <v>4.2127821918914297</v>
      </c>
      <c r="Q36" s="51"/>
      <c r="T36" s="51">
        <f>SUM(T27:T34)</f>
        <v>3.2252739702792406</v>
      </c>
    </row>
    <row r="37" spans="2:27">
      <c r="C37" s="53"/>
      <c r="E37" s="51"/>
      <c r="J37" s="53"/>
      <c r="M37" s="51"/>
      <c r="N37" s="51"/>
      <c r="O37" s="51"/>
      <c r="P37" s="51"/>
      <c r="Q37" s="51"/>
      <c r="T37" t="s">
        <v>354</v>
      </c>
      <c r="U37" s="25">
        <f>(1/ABS(CBA_1!$D$79))*(LN(T36)-LN(P36))*U25</f>
        <v>-47119152.953387737</v>
      </c>
      <c r="V37" s="26"/>
    </row>
    <row r="38" spans="2:27">
      <c r="C38" s="53"/>
      <c r="E38" s="51"/>
      <c r="J38" s="53"/>
      <c r="M38" s="51"/>
      <c r="N38" s="51"/>
      <c r="O38" s="51"/>
      <c r="P38" s="51"/>
      <c r="Q38" s="51"/>
    </row>
    <row r="39" spans="2:27">
      <c r="C39" s="53"/>
      <c r="J39" s="53"/>
    </row>
    <row r="40" spans="2:27">
      <c r="C40" s="53"/>
      <c r="J40" s="53"/>
      <c r="T40" t="s">
        <v>649</v>
      </c>
      <c r="U40" s="25">
        <f>C41*CBA_1!$K$15</f>
        <v>96136829.798085511</v>
      </c>
    </row>
    <row r="41" spans="2:27">
      <c r="B41" t="s">
        <v>648</v>
      </c>
      <c r="C41" s="51">
        <f>51.6070829179326/100</f>
        <v>0.51607082917932601</v>
      </c>
      <c r="E41" s="51"/>
      <c r="J41" s="53"/>
      <c r="T41" t="s">
        <v>714</v>
      </c>
      <c r="U41" s="25">
        <f>U40/F46</f>
        <v>4466804.6109658293</v>
      </c>
    </row>
    <row r="42" spans="2:27">
      <c r="B42" s="1" t="s">
        <v>654</v>
      </c>
      <c r="J42" s="53"/>
      <c r="T42" t="s">
        <v>52</v>
      </c>
      <c r="U42" s="25">
        <f>U41/E46</f>
        <v>10303544.563700726</v>
      </c>
      <c r="AA42" s="26"/>
    </row>
    <row r="43" spans="2:27">
      <c r="B43" t="s">
        <v>630</v>
      </c>
      <c r="C43" s="53"/>
      <c r="J43" s="53"/>
    </row>
    <row r="44" spans="2:27">
      <c r="B44" t="s">
        <v>631</v>
      </c>
      <c r="C44" s="53">
        <v>5.7484783861075517</v>
      </c>
      <c r="D44" s="51">
        <f t="shared" ref="D44:D51" si="30">C44/100</f>
        <v>5.7484783861075514E-2</v>
      </c>
      <c r="E44" s="51">
        <f t="shared" ref="E44:E50" si="31">D44*(1-($C$51/100))</f>
        <v>4.3839458457896684E-2</v>
      </c>
      <c r="F44" s="53">
        <v>8.2097282543770191</v>
      </c>
      <c r="G44" s="51">
        <f>CBA_1!$D$84</f>
        <v>0</v>
      </c>
      <c r="H44" s="53">
        <f t="shared" ref="H44:H50" si="32">F44*G44</f>
        <v>0</v>
      </c>
      <c r="I44" s="53">
        <v>104.7762481012855</v>
      </c>
      <c r="J44" s="53">
        <f>CBA_1!$E$84</f>
        <v>14.728812187105428</v>
      </c>
      <c r="K44" s="53">
        <f t="shared" ref="K44:K50" si="33">I44/60*J44</f>
        <v>25.72049466588993</v>
      </c>
      <c r="L44" s="53">
        <f t="shared" ref="L44:L50" si="34">H44+K44</f>
        <v>25.72049466588993</v>
      </c>
      <c r="M44" s="51">
        <f>L44*CBA_1!$D$79</f>
        <v>-2.5672990023184026</v>
      </c>
      <c r="N44" s="51">
        <f>LN(E44/$E$51)-M44</f>
        <v>0.87820129581361317</v>
      </c>
      <c r="O44" s="51">
        <f t="shared" ref="O44:O51" si="35">N44+M44</f>
        <v>-1.6890977065047894</v>
      </c>
      <c r="P44" s="51">
        <f t="shared" ref="P44:P51" si="36">EXP(O44)</f>
        <v>0.18468608989359125</v>
      </c>
      <c r="Q44" s="51">
        <f>P44/$P$53</f>
        <v>4.3839458457896684E-2</v>
      </c>
      <c r="R44" t="str">
        <f t="shared" ref="R44:R51" si="37">IF(Q44=E44,"T","F")</f>
        <v>T</v>
      </c>
      <c r="T44" s="51">
        <f>P44</f>
        <v>0.18468608989359125</v>
      </c>
      <c r="U44" s="51">
        <f>T44/$T$53</f>
        <v>7.7389401879690248E-2</v>
      </c>
      <c r="V44" s="130">
        <f t="shared" ref="V44:V51" si="38">U44-Q44</f>
        <v>3.3549943421793564E-2</v>
      </c>
      <c r="W44" s="25">
        <f>V44*$U$42</f>
        <v>345683.33715608803</v>
      </c>
      <c r="X44" s="25">
        <f t="shared" ref="X44:X51" si="39">W44*F44</f>
        <v>2837966.2601176733</v>
      </c>
    </row>
    <row r="45" spans="2:27">
      <c r="B45" t="s">
        <v>632</v>
      </c>
      <c r="C45" s="53">
        <v>6.5412059538845702</v>
      </c>
      <c r="D45" s="51">
        <f t="shared" si="30"/>
        <v>6.5412059538845699E-2</v>
      </c>
      <c r="E45" s="51">
        <f t="shared" si="31"/>
        <v>4.9885014332296015E-2</v>
      </c>
      <c r="F45" s="53">
        <v>14.41106935958063</v>
      </c>
      <c r="G45" s="51">
        <f>CBA_1!$D$85</f>
        <v>0</v>
      </c>
      <c r="H45" s="53">
        <f t="shared" si="32"/>
        <v>0</v>
      </c>
      <c r="I45" s="53">
        <v>70.810068202170925</v>
      </c>
      <c r="J45" s="53">
        <f>CBA_1!$E$85</f>
        <v>14.728812187105428</v>
      </c>
      <c r="K45" s="53">
        <f t="shared" si="33"/>
        <v>17.382469925098359</v>
      </c>
      <c r="L45" s="53">
        <f t="shared" si="34"/>
        <v>17.382469925098359</v>
      </c>
      <c r="M45" s="51">
        <f>L45*CBA_1!$D$79</f>
        <v>-1.7350365253945474</v>
      </c>
      <c r="N45" s="51">
        <f t="shared" ref="N45:N51" si="40">LN(E45/$E$51)-M45</f>
        <v>0.17512517269241057</v>
      </c>
      <c r="O45" s="51">
        <f t="shared" si="35"/>
        <v>-1.5599113527021369</v>
      </c>
      <c r="P45" s="51">
        <f t="shared" si="36"/>
        <v>0.21015470002134537</v>
      </c>
      <c r="Q45" s="51">
        <f t="shared" ref="Q45:Q51" si="41">P45/$P$53</f>
        <v>4.9885014332296009E-2</v>
      </c>
      <c r="R45" t="str">
        <f t="shared" si="37"/>
        <v>T</v>
      </c>
      <c r="T45" s="51">
        <f>P45</f>
        <v>0.21015470002134537</v>
      </c>
      <c r="U45" s="51">
        <f t="shared" ref="U45:U51" si="42">T45/$T$53</f>
        <v>8.8061567312558112E-2</v>
      </c>
      <c r="V45" s="130">
        <f t="shared" si="38"/>
        <v>3.8176552980262103E-2</v>
      </c>
      <c r="W45" s="25">
        <f t="shared" ref="W45:W51" si="43">V45*$U$42</f>
        <v>393353.81492061238</v>
      </c>
      <c r="X45" s="25">
        <f t="shared" si="39"/>
        <v>5668649.1096765874</v>
      </c>
    </row>
    <row r="46" spans="2:27">
      <c r="B46" t="s">
        <v>633</v>
      </c>
      <c r="C46" s="53">
        <v>56.845753044782107</v>
      </c>
      <c r="D46" s="51">
        <f t="shared" si="30"/>
        <v>0.5684575304478211</v>
      </c>
      <c r="E46" s="51">
        <f t="shared" si="31"/>
        <v>0.43352116190212175</v>
      </c>
      <c r="F46" s="53">
        <v>21.522506169639339</v>
      </c>
      <c r="G46" s="51">
        <f>CBA_1!$D$86</f>
        <v>0.31540085776095189</v>
      </c>
      <c r="H46" s="53">
        <f t="shared" si="32"/>
        <v>6.7882169070696268</v>
      </c>
      <c r="I46" s="53">
        <v>37.872655694305941</v>
      </c>
      <c r="J46" s="53">
        <f>CBA_1!$E$86</f>
        <v>10.157801508348571</v>
      </c>
      <c r="K46" s="53">
        <f t="shared" si="33"/>
        <v>6.4117153189464506</v>
      </c>
      <c r="L46" s="53">
        <f t="shared" si="34"/>
        <v>13.199932226016077</v>
      </c>
      <c r="M46" s="51">
        <f>L46*CBA_1!$D$79</f>
        <v>-1.3175552521337588</v>
      </c>
      <c r="N46" s="51">
        <f t="shared" si="40"/>
        <v>1.9198638671717931</v>
      </c>
      <c r="O46" s="51">
        <f t="shared" si="35"/>
        <v>0.60230861503803435</v>
      </c>
      <c r="P46" s="51">
        <f t="shared" si="36"/>
        <v>1.8263302306693396</v>
      </c>
      <c r="Q46" s="51">
        <f t="shared" si="41"/>
        <v>0.4335211619021217</v>
      </c>
      <c r="R46" t="str">
        <f t="shared" si="37"/>
        <v>T</v>
      </c>
      <c r="T46" s="51">
        <v>0</v>
      </c>
      <c r="U46" s="51">
        <f t="shared" si="42"/>
        <v>0</v>
      </c>
      <c r="V46" s="130">
        <f t="shared" si="38"/>
        <v>-0.4335211619021217</v>
      </c>
      <c r="W46" s="25">
        <f t="shared" si="43"/>
        <v>-4466804.6109658284</v>
      </c>
      <c r="X46" s="25">
        <f t="shared" si="39"/>
        <v>-96136829.798085496</v>
      </c>
    </row>
    <row r="47" spans="2:27">
      <c r="B47" t="s">
        <v>634</v>
      </c>
      <c r="C47" s="53">
        <v>15.99646177996307</v>
      </c>
      <c r="D47" s="51">
        <f t="shared" si="30"/>
        <v>0.1599646177996307</v>
      </c>
      <c r="E47" s="51">
        <f t="shared" si="31"/>
        <v>0.12199336495216014</v>
      </c>
      <c r="F47" s="53">
        <v>26.644666153697859</v>
      </c>
      <c r="G47" s="51">
        <f>CBA_1!$D$87</f>
        <v>0</v>
      </c>
      <c r="H47" s="53">
        <f t="shared" si="32"/>
        <v>0</v>
      </c>
      <c r="I47" s="53">
        <v>42.475735197710222</v>
      </c>
      <c r="J47" s="53">
        <f>CBA_1!$E$87</f>
        <v>10.157801508348571</v>
      </c>
      <c r="K47" s="53">
        <f t="shared" si="33"/>
        <v>7.1910014509919238</v>
      </c>
      <c r="L47" s="53">
        <f t="shared" si="34"/>
        <v>7.1910014509919238</v>
      </c>
      <c r="M47" s="51">
        <f>L47*CBA_1!$D$79</f>
        <v>-0.71777199819119364</v>
      </c>
      <c r="N47" s="51">
        <f t="shared" si="40"/>
        <v>5.2106659433174274E-2</v>
      </c>
      <c r="O47" s="51">
        <f t="shared" si="35"/>
        <v>-0.66566533875801936</v>
      </c>
      <c r="P47" s="51">
        <f t="shared" si="36"/>
        <v>0.51393147539937223</v>
      </c>
      <c r="Q47" s="51">
        <f t="shared" si="41"/>
        <v>0.12199336495216012</v>
      </c>
      <c r="R47" t="str">
        <f t="shared" si="37"/>
        <v>T</v>
      </c>
      <c r="T47" s="51">
        <f>P47</f>
        <v>0.51393147539937223</v>
      </c>
      <c r="U47" s="51">
        <f t="shared" si="42"/>
        <v>0.21535379037598168</v>
      </c>
      <c r="V47" s="130">
        <f t="shared" si="38"/>
        <v>9.3360425423821558E-2</v>
      </c>
      <c r="W47" s="25">
        <f t="shared" si="43"/>
        <v>961943.30384040368</v>
      </c>
      <c r="X47" s="25">
        <f t="shared" si="39"/>
        <v>25630658.189612698</v>
      </c>
    </row>
    <row r="48" spans="2:27">
      <c r="B48" t="s">
        <v>387</v>
      </c>
      <c r="C48" s="53">
        <v>12.967108320397919</v>
      </c>
      <c r="D48" s="51">
        <f t="shared" si="30"/>
        <v>0.12967108320397919</v>
      </c>
      <c r="E48" s="51">
        <f t="shared" si="31"/>
        <v>9.8890692170812519E-2</v>
      </c>
      <c r="F48" s="53">
        <v>16.55370102272834</v>
      </c>
      <c r="G48" s="51">
        <f>CBA_1!$D$88</f>
        <v>0.1391484942886812</v>
      </c>
      <c r="H48" s="53">
        <f t="shared" si="32"/>
        <v>2.3034225722176505</v>
      </c>
      <c r="I48" s="53">
        <v>59.362745434255572</v>
      </c>
      <c r="J48" s="53">
        <f>CBA_1!$E$88</f>
        <v>10.157801508348571</v>
      </c>
      <c r="K48" s="53">
        <f t="shared" si="33"/>
        <v>10.049916418529891</v>
      </c>
      <c r="L48" s="53">
        <f t="shared" si="34"/>
        <v>12.353338990747542</v>
      </c>
      <c r="M48" s="51">
        <f>L48*CBA_1!$D$79</f>
        <v>-1.2330522907207802</v>
      </c>
      <c r="N48" s="51">
        <f t="shared" si="40"/>
        <v>0.35743541500537379</v>
      </c>
      <c r="O48" s="51">
        <f t="shared" si="35"/>
        <v>-0.87561687571540636</v>
      </c>
      <c r="P48" s="51">
        <f t="shared" si="36"/>
        <v>0.41660494692101618</v>
      </c>
      <c r="Q48" s="51">
        <f t="shared" si="41"/>
        <v>9.8890692170812519E-2</v>
      </c>
      <c r="R48" t="str">
        <f t="shared" si="37"/>
        <v>T</v>
      </c>
      <c r="T48" s="51">
        <f>P48</f>
        <v>0.41660494692101618</v>
      </c>
      <c r="U48" s="51">
        <f t="shared" si="42"/>
        <v>0.17457084981826954</v>
      </c>
      <c r="V48" s="130">
        <f t="shared" si="38"/>
        <v>7.5680157647457016E-2</v>
      </c>
      <c r="W48" s="25">
        <f t="shared" si="43"/>
        <v>779773.87690846971</v>
      </c>
      <c r="X48" s="25">
        <f t="shared" si="39"/>
        <v>12908143.623676578</v>
      </c>
    </row>
    <row r="49" spans="2:27">
      <c r="B49" t="s">
        <v>635</v>
      </c>
      <c r="C49" s="53">
        <v>0.4461633550157505</v>
      </c>
      <c r="D49" s="51">
        <f t="shared" si="30"/>
        <v>4.4616335501575051E-3</v>
      </c>
      <c r="E49" s="51">
        <f t="shared" si="31"/>
        <v>3.4025630008314438E-3</v>
      </c>
      <c r="F49" s="53">
        <v>16.078766353781301</v>
      </c>
      <c r="G49" s="51">
        <f>CBA_1!$D$89</f>
        <v>2.5</v>
      </c>
      <c r="H49" s="53">
        <f t="shared" si="32"/>
        <v>40.196915884453254</v>
      </c>
      <c r="I49" s="53">
        <v>41.450184802440852</v>
      </c>
      <c r="J49" s="53">
        <f>CBA_1!$E$89</f>
        <v>10.157801508348571</v>
      </c>
      <c r="K49" s="53">
        <f t="shared" si="33"/>
        <v>7.0173791617926788</v>
      </c>
      <c r="L49" s="53">
        <f t="shared" si="34"/>
        <v>47.214295046245937</v>
      </c>
      <c r="M49" s="51">
        <f>L49*CBA_1!$D$79</f>
        <v>-4.7127092282616454</v>
      </c>
      <c r="N49" s="51">
        <f t="shared" si="40"/>
        <v>0.46760620330098845</v>
      </c>
      <c r="O49" s="51">
        <f t="shared" si="35"/>
        <v>-4.2451030249606569</v>
      </c>
      <c r="P49" s="51">
        <f t="shared" si="36"/>
        <v>1.4334256816691369E-2</v>
      </c>
      <c r="Q49" s="51">
        <f t="shared" si="41"/>
        <v>3.4025630008314434E-3</v>
      </c>
      <c r="R49" t="str">
        <f t="shared" si="37"/>
        <v>T</v>
      </c>
      <c r="T49" s="51">
        <f>P49</f>
        <v>1.4334256816691369E-2</v>
      </c>
      <c r="U49" s="51">
        <f t="shared" si="42"/>
        <v>6.0065138748281663E-3</v>
      </c>
      <c r="V49" s="130">
        <f t="shared" si="38"/>
        <v>2.6039508739967229E-3</v>
      </c>
      <c r="W49" s="25">
        <f t="shared" si="43"/>
        <v>26829.923871912688</v>
      </c>
      <c r="X49" s="25">
        <f t="shared" si="39"/>
        <v>431392.07722622348</v>
      </c>
    </row>
    <row r="50" spans="2:27">
      <c r="B50" t="s">
        <v>636</v>
      </c>
      <c r="C50" s="53">
        <v>1.4548291598490311</v>
      </c>
      <c r="D50" s="51">
        <f t="shared" si="30"/>
        <v>1.4548291598490311E-2</v>
      </c>
      <c r="E50" s="51">
        <f t="shared" si="31"/>
        <v>1.1094922557363001E-2</v>
      </c>
      <c r="F50" s="53">
        <v>175.48609719406309</v>
      </c>
      <c r="G50" s="51">
        <f>CBA_1!$D$90</f>
        <v>0.13254386565359252</v>
      </c>
      <c r="H50" s="53">
        <f t="shared" si="32"/>
        <v>23.259605690563177</v>
      </c>
      <c r="I50" s="53">
        <v>169.08121686013871</v>
      </c>
      <c r="J50" s="53">
        <f>CBA_1!$E$90</f>
        <v>10.157801508348571</v>
      </c>
      <c r="K50" s="53">
        <f t="shared" si="33"/>
        <v>28.624890660922148</v>
      </c>
      <c r="L50" s="53">
        <f t="shared" si="34"/>
        <v>51.884496351485325</v>
      </c>
      <c r="M50" s="51">
        <f>L50*CBA_1!$D$79</f>
        <v>-5.1788667927764465</v>
      </c>
      <c r="N50" s="51">
        <f t="shared" si="40"/>
        <v>2.1157223728040826</v>
      </c>
      <c r="O50" s="51">
        <f t="shared" si="35"/>
        <v>-3.0631444199723639</v>
      </c>
      <c r="P50" s="51">
        <f t="shared" si="36"/>
        <v>4.6740492170073374E-2</v>
      </c>
      <c r="Q50" s="51">
        <f t="shared" si="41"/>
        <v>1.1094922557363001E-2</v>
      </c>
      <c r="R50" t="str">
        <f t="shared" si="37"/>
        <v>T</v>
      </c>
      <c r="T50" s="51">
        <f>P50</f>
        <v>4.6740492170073374E-2</v>
      </c>
      <c r="U50" s="51">
        <f t="shared" si="42"/>
        <v>1.9585767042273841E-2</v>
      </c>
      <c r="V50" s="130">
        <f t="shared" si="38"/>
        <v>8.4908444849108398E-3</v>
      </c>
      <c r="W50" s="25">
        <f t="shared" si="43"/>
        <v>87485.794533731372</v>
      </c>
      <c r="X50" s="25">
        <f t="shared" si="39"/>
        <v>15352540.642646218</v>
      </c>
    </row>
    <row r="51" spans="2:27">
      <c r="B51" t="s">
        <v>640</v>
      </c>
      <c r="C51" s="32">
        <v>23.737282262651849</v>
      </c>
      <c r="D51" s="51">
        <f t="shared" si="30"/>
        <v>0.23737282262651849</v>
      </c>
      <c r="E51" s="51">
        <f>C51/100</f>
        <v>0.23737282262651849</v>
      </c>
      <c r="F51">
        <v>0</v>
      </c>
      <c r="G51" s="51">
        <f>CBA_1!$D$91</f>
        <v>0</v>
      </c>
      <c r="H51">
        <v>0</v>
      </c>
      <c r="I51">
        <v>0</v>
      </c>
      <c r="J51" s="53">
        <f>CBA_1!$E$91</f>
        <v>0</v>
      </c>
      <c r="K51">
        <v>0</v>
      </c>
      <c r="L51">
        <v>0</v>
      </c>
      <c r="M51" s="51">
        <f>L51*CBA_1!$D$79</f>
        <v>0</v>
      </c>
      <c r="N51" s="51">
        <f t="shared" si="40"/>
        <v>0</v>
      </c>
      <c r="O51" s="51">
        <f t="shared" si="35"/>
        <v>0</v>
      </c>
      <c r="P51" s="51">
        <f t="shared" si="36"/>
        <v>1</v>
      </c>
      <c r="Q51" s="51">
        <f t="shared" si="41"/>
        <v>0.23737282262651846</v>
      </c>
      <c r="R51" t="str">
        <f t="shared" si="37"/>
        <v>T</v>
      </c>
      <c r="T51" s="51">
        <f>P51</f>
        <v>1</v>
      </c>
      <c r="U51" s="51">
        <f t="shared" si="42"/>
        <v>0.41903210969639854</v>
      </c>
      <c r="V51" s="130">
        <f t="shared" si="38"/>
        <v>0.18165928706988008</v>
      </c>
      <c r="W51" s="25">
        <f t="shared" si="43"/>
        <v>1871734.5597346125</v>
      </c>
      <c r="X51" s="25">
        <f t="shared" si="39"/>
        <v>0</v>
      </c>
    </row>
    <row r="52" spans="2:27">
      <c r="C52" s="53"/>
      <c r="D52" s="51"/>
    </row>
    <row r="53" spans="2:27">
      <c r="C53" s="53"/>
      <c r="D53" s="51"/>
      <c r="P53" s="51">
        <f>SUM(P44:P51)</f>
        <v>4.2127821918914297</v>
      </c>
      <c r="T53" s="51">
        <f>SUM(T44:T51)</f>
        <v>2.3864519612220896</v>
      </c>
    </row>
    <row r="54" spans="2:27">
      <c r="C54" s="53"/>
      <c r="D54" s="51"/>
      <c r="T54" t="s">
        <v>354</v>
      </c>
      <c r="U54" s="25">
        <f>(1/ABS(CBA_1!$D$79))*(LN(T53)-LN(P53))*U42</f>
        <v>-58664998.161938153</v>
      </c>
      <c r="V54" s="26"/>
    </row>
    <row r="55" spans="2:27">
      <c r="C55" s="53"/>
      <c r="D55" s="51"/>
    </row>
    <row r="56" spans="2:27">
      <c r="C56" s="53"/>
      <c r="D56" s="51"/>
    </row>
    <row r="57" spans="2:27">
      <c r="C57" s="53"/>
      <c r="D57" s="51"/>
      <c r="T57" t="s">
        <v>649</v>
      </c>
      <c r="U57" s="25">
        <f>C58*CBA_1!$K$15</f>
        <v>7856892.668304909</v>
      </c>
    </row>
    <row r="58" spans="2:27">
      <c r="B58" t="s">
        <v>648</v>
      </c>
      <c r="C58" s="51">
        <f>4.21764803626365/100</f>
        <v>4.2176480362636506E-2</v>
      </c>
      <c r="D58" s="51"/>
      <c r="T58" t="s">
        <v>714</v>
      </c>
      <c r="U58" s="25">
        <f>U57/F63</f>
        <v>2976922.3984444998</v>
      </c>
    </row>
    <row r="59" spans="2:27">
      <c r="B59" s="1" t="s">
        <v>655</v>
      </c>
      <c r="D59" s="51"/>
      <c r="T59" t="s">
        <v>52</v>
      </c>
      <c r="U59" s="25">
        <f>U58/E63</f>
        <v>11006921.081712939</v>
      </c>
      <c r="AA59" s="26"/>
    </row>
    <row r="60" spans="2:27">
      <c r="B60" t="s">
        <v>630</v>
      </c>
      <c r="C60" s="53"/>
      <c r="D60" s="51"/>
    </row>
    <row r="61" spans="2:27">
      <c r="B61" t="s">
        <v>631</v>
      </c>
      <c r="C61" s="53">
        <v>43.93736107669023</v>
      </c>
      <c r="D61" s="51">
        <f t="shared" ref="D61:D68" si="44">C61/100</f>
        <v>0.43937361076690229</v>
      </c>
      <c r="E61" s="51">
        <f t="shared" ref="E61:E67" si="45">D61*(1-($C$68/100))</f>
        <v>0.3264539745441255</v>
      </c>
      <c r="F61" s="53">
        <v>1.6085431659205081</v>
      </c>
      <c r="G61" s="51">
        <f>CBA_1!$D$84</f>
        <v>0</v>
      </c>
      <c r="H61" s="53">
        <f t="shared" ref="H61:H67" si="46">F61*G61</f>
        <v>0</v>
      </c>
      <c r="I61" s="53">
        <v>30.556299577238761</v>
      </c>
      <c r="J61" s="53">
        <f>CBA_1!$E$84</f>
        <v>14.728812187105428</v>
      </c>
      <c r="K61" s="53">
        <f t="shared" ref="K61:K67" si="47">I61/60*J61</f>
        <v>7.500966626767978</v>
      </c>
      <c r="L61" s="53">
        <f t="shared" ref="L61:L67" si="48">H61+K61</f>
        <v>7.500966626767978</v>
      </c>
      <c r="M61" s="51">
        <f>L61*CBA_1!$D$79</f>
        <v>-0.7487112665396618</v>
      </c>
      <c r="N61" s="51">
        <f>LN(E61/$E$68)-M61</f>
        <v>0.98791867905198827</v>
      </c>
      <c r="O61" s="51">
        <f t="shared" ref="O61:O68" si="49">N61+M61</f>
        <v>0.23920741251232647</v>
      </c>
      <c r="P61" s="51">
        <f t="shared" ref="P61:P68" si="50">EXP(O61)</f>
        <v>1.2702419733418056</v>
      </c>
      <c r="Q61" s="51">
        <f>P61/$P$70</f>
        <v>0.32645397454412556</v>
      </c>
      <c r="R61" t="str">
        <f t="shared" ref="R61:R68" si="51">IF(Q61=E61,"T","F")</f>
        <v>T</v>
      </c>
      <c r="T61" s="51">
        <f>P61</f>
        <v>1.2702419733418056</v>
      </c>
      <c r="U61" s="51">
        <f>T61/$T$70</f>
        <v>0.44747867046425926</v>
      </c>
      <c r="V61" s="130">
        <f t="shared" ref="V61:V68" si="52">U61-Q61</f>
        <v>0.12102469592013371</v>
      </c>
      <c r="W61" s="25">
        <f>V61*$U$59</f>
        <v>1332109.2769312176</v>
      </c>
      <c r="X61" s="25">
        <f t="shared" ref="X61:X68" si="53">W61*F61</f>
        <v>2142755.2736670198</v>
      </c>
    </row>
    <row r="62" spans="2:27">
      <c r="B62" t="s">
        <v>632</v>
      </c>
      <c r="C62" s="53">
        <v>10.731616594462761</v>
      </c>
      <c r="D62" s="51">
        <f t="shared" si="44"/>
        <v>0.1073161659446276</v>
      </c>
      <c r="E62" s="51">
        <f t="shared" si="45"/>
        <v>7.9735760289087618E-2</v>
      </c>
      <c r="F62" s="53">
        <v>1.979020325156057</v>
      </c>
      <c r="G62" s="51">
        <f>CBA_1!$D$85</f>
        <v>0</v>
      </c>
      <c r="H62" s="53">
        <f t="shared" si="46"/>
        <v>0</v>
      </c>
      <c r="I62" s="53">
        <v>17.41687482613148</v>
      </c>
      <c r="J62" s="53">
        <f>CBA_1!$E$85</f>
        <v>14.728812187105428</v>
      </c>
      <c r="K62" s="53">
        <f t="shared" si="47"/>
        <v>4.275497970006918</v>
      </c>
      <c r="L62" s="53">
        <f t="shared" si="48"/>
        <v>4.275497970006918</v>
      </c>
      <c r="M62" s="51">
        <f>L62*CBA_1!$D$79</f>
        <v>-0.42676013099273452</v>
      </c>
      <c r="N62" s="51">
        <f t="shared" ref="N62:N68" si="54">LN(E62/$E$68)-M62</f>
        <v>-0.74360325774714786</v>
      </c>
      <c r="O62" s="51">
        <f t="shared" si="49"/>
        <v>-1.1703633887398823</v>
      </c>
      <c r="P62" s="51">
        <f t="shared" si="50"/>
        <v>0.31025417790350629</v>
      </c>
      <c r="Q62" s="51">
        <f t="shared" ref="Q62:Q68" si="55">P62/$P$70</f>
        <v>7.9735760289087632E-2</v>
      </c>
      <c r="R62" t="str">
        <f t="shared" si="51"/>
        <v>T</v>
      </c>
      <c r="T62" s="51">
        <f>P62</f>
        <v>0.31025417790350629</v>
      </c>
      <c r="U62" s="51">
        <f t="shared" ref="U62:U68" si="56">T62/$T$70</f>
        <v>0.1092958113082954</v>
      </c>
      <c r="V62" s="130">
        <f t="shared" si="52"/>
        <v>2.9560051019207764E-2</v>
      </c>
      <c r="W62" s="25">
        <f t="shared" ref="W62:W68" si="57">V62*$U$59</f>
        <v>325365.14873982797</v>
      </c>
      <c r="X62" s="25">
        <f t="shared" si="53"/>
        <v>643904.24245354324</v>
      </c>
    </row>
    <row r="63" spans="2:27">
      <c r="B63" t="s">
        <v>633</v>
      </c>
      <c r="C63" s="53">
        <v>36.40102976814682</v>
      </c>
      <c r="D63" s="51">
        <f t="shared" si="44"/>
        <v>0.3640102976814682</v>
      </c>
      <c r="E63" s="51">
        <f t="shared" si="45"/>
        <v>0.27045913896760854</v>
      </c>
      <c r="F63" s="53">
        <v>2.639266872529257</v>
      </c>
      <c r="G63" s="51">
        <f>CBA_1!$D$86</f>
        <v>0.31540085776095189</v>
      </c>
      <c r="H63" s="53">
        <f t="shared" si="46"/>
        <v>0.83242703545579255</v>
      </c>
      <c r="I63" s="53">
        <v>14.66865874145077</v>
      </c>
      <c r="J63" s="53">
        <f>CBA_1!$E$86</f>
        <v>10.157801508348571</v>
      </c>
      <c r="K63" s="53">
        <f t="shared" si="47"/>
        <v>2.4833553981559846</v>
      </c>
      <c r="L63" s="53">
        <f t="shared" si="48"/>
        <v>3.3157824336117772</v>
      </c>
      <c r="M63" s="51">
        <f>L63*CBA_1!$D$79</f>
        <v>-0.33096583266750573</v>
      </c>
      <c r="N63" s="51">
        <f t="shared" si="54"/>
        <v>0.38200530202938038</v>
      </c>
      <c r="O63" s="51">
        <f t="shared" si="49"/>
        <v>5.1039469361874645E-2</v>
      </c>
      <c r="P63" s="51">
        <f t="shared" si="50"/>
        <v>1.052364428615969</v>
      </c>
      <c r="Q63" s="51">
        <f t="shared" si="55"/>
        <v>0.27045913896760865</v>
      </c>
      <c r="R63" t="str">
        <f t="shared" si="51"/>
        <v>T</v>
      </c>
      <c r="T63" s="51">
        <v>0</v>
      </c>
      <c r="U63" s="51">
        <f t="shared" si="56"/>
        <v>0</v>
      </c>
      <c r="V63" s="130">
        <f t="shared" si="52"/>
        <v>-0.27045913896760865</v>
      </c>
      <c r="W63" s="25">
        <f t="shared" si="57"/>
        <v>-2976922.3984445012</v>
      </c>
      <c r="X63" s="25">
        <f t="shared" si="53"/>
        <v>-7856892.6683049137</v>
      </c>
    </row>
    <row r="64" spans="2:27">
      <c r="B64" t="s">
        <v>634</v>
      </c>
      <c r="C64" s="53">
        <v>7.3137463226613688</v>
      </c>
      <c r="D64" s="51">
        <f t="shared" si="44"/>
        <v>7.3137463226613686E-2</v>
      </c>
      <c r="E64" s="51">
        <f t="shared" si="45"/>
        <v>5.4341032263472984E-2</v>
      </c>
      <c r="F64" s="53">
        <v>2.7358452412236178</v>
      </c>
      <c r="G64" s="51">
        <f>CBA_1!$D$87</f>
        <v>0</v>
      </c>
      <c r="H64" s="53">
        <f t="shared" si="46"/>
        <v>0</v>
      </c>
      <c r="I64" s="53">
        <v>14.384034077884991</v>
      </c>
      <c r="J64" s="53">
        <f>CBA_1!$E$87</f>
        <v>10.157801508348571</v>
      </c>
      <c r="K64" s="53">
        <f t="shared" si="47"/>
        <v>2.4351693842079567</v>
      </c>
      <c r="L64" s="53">
        <f t="shared" si="48"/>
        <v>2.4351693842079567</v>
      </c>
      <c r="M64" s="51">
        <f>L64*CBA_1!$D$79</f>
        <v>-0.24306717315372806</v>
      </c>
      <c r="N64" s="51">
        <f t="shared" si="54"/>
        <v>-1.3107347867384171</v>
      </c>
      <c r="O64" s="51">
        <f t="shared" si="49"/>
        <v>-1.5538019598921453</v>
      </c>
      <c r="P64" s="51">
        <f t="shared" si="50"/>
        <v>0.21144254761234227</v>
      </c>
      <c r="Q64" s="51">
        <f t="shared" si="55"/>
        <v>5.4341032263472977E-2</v>
      </c>
      <c r="R64" t="str">
        <f t="shared" si="51"/>
        <v>T</v>
      </c>
      <c r="T64" s="51">
        <f>P64</f>
        <v>0.21144254761234227</v>
      </c>
      <c r="U64" s="51">
        <f t="shared" si="56"/>
        <v>7.4486619140939708E-2</v>
      </c>
      <c r="V64" s="130">
        <f t="shared" si="52"/>
        <v>2.0145586877466731E-2</v>
      </c>
      <c r="W64" s="25">
        <f t="shared" si="57"/>
        <v>221740.88490506809</v>
      </c>
      <c r="X64" s="25">
        <f t="shared" si="53"/>
        <v>606648.74475224444</v>
      </c>
    </row>
    <row r="65" spans="2:27">
      <c r="B65" t="s">
        <v>387</v>
      </c>
      <c r="C65" s="53">
        <v>1.244688202746427</v>
      </c>
      <c r="D65" s="51">
        <f t="shared" si="44"/>
        <v>1.244688202746427E-2</v>
      </c>
      <c r="E65" s="51">
        <f t="shared" si="45"/>
        <v>9.2480158320278477E-3</v>
      </c>
      <c r="F65" s="53">
        <v>2.7589603481873319</v>
      </c>
      <c r="G65" s="51">
        <f>CBA_1!$D$88</f>
        <v>0.1391484942886812</v>
      </c>
      <c r="H65" s="53">
        <f t="shared" si="46"/>
        <v>0.38390517825244286</v>
      </c>
      <c r="I65" s="53">
        <v>33.693222748977178</v>
      </c>
      <c r="J65" s="53">
        <f>CBA_1!$E$88</f>
        <v>10.157801508348571</v>
      </c>
      <c r="K65" s="53">
        <f t="shared" si="47"/>
        <v>5.7041511476780791</v>
      </c>
      <c r="L65" s="53">
        <f t="shared" si="48"/>
        <v>6.0880563259305216</v>
      </c>
      <c r="M65" s="51">
        <f>L65*CBA_1!$D$79</f>
        <v>-0.60768119488571559</v>
      </c>
      <c r="N65" s="51">
        <f t="shared" si="54"/>
        <v>-2.7169913413383004</v>
      </c>
      <c r="O65" s="51">
        <f t="shared" si="49"/>
        <v>-3.3246725362240159</v>
      </c>
      <c r="P65" s="51">
        <f t="shared" si="50"/>
        <v>3.5984300379174862E-2</v>
      </c>
      <c r="Q65" s="51">
        <f t="shared" si="55"/>
        <v>9.2480158320278512E-3</v>
      </c>
      <c r="R65" t="str">
        <f t="shared" si="51"/>
        <v>T</v>
      </c>
      <c r="T65" s="51">
        <f>P65</f>
        <v>3.5984300379174862E-2</v>
      </c>
      <c r="U65" s="51">
        <f t="shared" si="56"/>
        <v>1.2676487810347938E-2</v>
      </c>
      <c r="V65" s="130">
        <f t="shared" si="52"/>
        <v>3.428471978320087E-3</v>
      </c>
      <c r="W65" s="25">
        <f t="shared" si="57"/>
        <v>37736.920496233433</v>
      </c>
      <c r="X65" s="25">
        <f t="shared" si="53"/>
        <v>104114.66731180585</v>
      </c>
    </row>
    <row r="66" spans="2:27">
      <c r="B66" t="s">
        <v>635</v>
      </c>
      <c r="C66" s="53">
        <v>0.31908712645132392</v>
      </c>
      <c r="D66" s="51">
        <f t="shared" si="44"/>
        <v>3.1908712645132391E-3</v>
      </c>
      <c r="E66" s="51">
        <f t="shared" si="45"/>
        <v>2.3708128595634243E-3</v>
      </c>
      <c r="F66" s="53">
        <v>2.2075732720497481</v>
      </c>
      <c r="G66" s="51">
        <f>CBA_1!$D$89</f>
        <v>2.5</v>
      </c>
      <c r="H66" s="53">
        <f t="shared" si="46"/>
        <v>5.5189331801243702</v>
      </c>
      <c r="I66" s="53">
        <v>18.693621972858761</v>
      </c>
      <c r="J66" s="53">
        <f>CBA_1!$E$89</f>
        <v>10.157801508348571</v>
      </c>
      <c r="K66" s="53">
        <f t="shared" si="47"/>
        <v>3.1647683578733785</v>
      </c>
      <c r="L66" s="53">
        <f t="shared" si="48"/>
        <v>8.6837015379977487</v>
      </c>
      <c r="M66" s="51">
        <f>L66*CBA_1!$D$79</f>
        <v>-0.86676631163310625</v>
      </c>
      <c r="N66" s="51">
        <f t="shared" si="54"/>
        <v>-3.8190823733981647</v>
      </c>
      <c r="O66" s="51">
        <f t="shared" si="49"/>
        <v>-4.6858486850312708</v>
      </c>
      <c r="P66" s="51">
        <f t="shared" si="50"/>
        <v>9.2249022526418051E-3</v>
      </c>
      <c r="Q66" s="51">
        <f t="shared" si="55"/>
        <v>2.3708128595634256E-3</v>
      </c>
      <c r="R66" t="str">
        <f t="shared" si="51"/>
        <v>F</v>
      </c>
      <c r="T66" s="51">
        <f>P66</f>
        <v>9.2249022526418051E-3</v>
      </c>
      <c r="U66" s="51">
        <f t="shared" si="56"/>
        <v>3.2497327924969526E-3</v>
      </c>
      <c r="V66" s="130">
        <f t="shared" si="52"/>
        <v>8.7891993293352701E-4</v>
      </c>
      <c r="W66" s="25">
        <f t="shared" si="57"/>
        <v>9674.20233894376</v>
      </c>
      <c r="X66" s="25">
        <f t="shared" si="53"/>
        <v>21356.510511853401</v>
      </c>
    </row>
    <row r="67" spans="2:27">
      <c r="B67" t="s">
        <v>636</v>
      </c>
      <c r="C67" s="53">
        <v>5.2470908841061967E-2</v>
      </c>
      <c r="D67" s="51">
        <f t="shared" si="44"/>
        <v>5.2470908841061969E-4</v>
      </c>
      <c r="E67" s="51">
        <f t="shared" si="45"/>
        <v>3.8985811435531746E-4</v>
      </c>
      <c r="F67" s="53">
        <v>2.366571645284989</v>
      </c>
      <c r="G67" s="51">
        <f>CBA_1!$D$90</f>
        <v>0.13254386565359252</v>
      </c>
      <c r="H67" s="53">
        <f t="shared" si="46"/>
        <v>0.31367455421225499</v>
      </c>
      <c r="I67" s="53">
        <v>41.584051684718403</v>
      </c>
      <c r="J67" s="53">
        <f>CBA_1!$E$90</f>
        <v>10.157801508348571</v>
      </c>
      <c r="K67" s="53">
        <f t="shared" si="47"/>
        <v>7.0400423821046259</v>
      </c>
      <c r="L67" s="53">
        <f t="shared" si="48"/>
        <v>7.3537169363168804</v>
      </c>
      <c r="M67" s="51">
        <f>L67*CBA_1!$D$79</f>
        <v>-0.73401349387636461</v>
      </c>
      <c r="N67" s="51">
        <f t="shared" si="54"/>
        <v>-5.7570404816153946</v>
      </c>
      <c r="O67" s="51">
        <f t="shared" si="49"/>
        <v>-6.4910539754917593</v>
      </c>
      <c r="P67" s="51">
        <f t="shared" si="50"/>
        <v>1.5169493377850661E-3</v>
      </c>
      <c r="Q67" s="51">
        <f t="shared" si="55"/>
        <v>3.8985811435531773E-4</v>
      </c>
      <c r="R67" t="str">
        <f t="shared" si="51"/>
        <v>F</v>
      </c>
      <c r="T67" s="51">
        <f>P67</f>
        <v>1.5169493377850661E-3</v>
      </c>
      <c r="U67" s="51">
        <f t="shared" si="56"/>
        <v>5.3438831898136542E-4</v>
      </c>
      <c r="V67" s="130">
        <f t="shared" si="52"/>
        <v>1.4453020462604769E-4</v>
      </c>
      <c r="W67" s="25">
        <f t="shared" si="57"/>
        <v>1590.8325562427292</v>
      </c>
      <c r="X67" s="25">
        <f t="shared" si="53"/>
        <v>3764.8192200002804</v>
      </c>
    </row>
    <row r="68" spans="2:27">
      <c r="B68" t="s">
        <v>640</v>
      </c>
      <c r="C68" s="32">
        <v>25.70014071297587</v>
      </c>
      <c r="D68" s="51">
        <f t="shared" si="44"/>
        <v>0.25700140712975872</v>
      </c>
      <c r="E68" s="51">
        <f>C68/100</f>
        <v>0.25700140712975872</v>
      </c>
      <c r="F68">
        <v>0</v>
      </c>
      <c r="G68" s="51">
        <f>CBA_1!$D$91</f>
        <v>0</v>
      </c>
      <c r="H68">
        <v>0</v>
      </c>
      <c r="I68">
        <v>0</v>
      </c>
      <c r="J68" s="53">
        <f>CBA_1!$E$91</f>
        <v>0</v>
      </c>
      <c r="K68">
        <v>0</v>
      </c>
      <c r="L68">
        <v>0</v>
      </c>
      <c r="M68" s="51">
        <f>L68*CBA_1!$D$79</f>
        <v>0</v>
      </c>
      <c r="N68" s="51">
        <f t="shared" si="54"/>
        <v>0</v>
      </c>
      <c r="O68" s="51">
        <f t="shared" si="49"/>
        <v>0</v>
      </c>
      <c r="P68" s="51">
        <f t="shared" si="50"/>
        <v>1</v>
      </c>
      <c r="Q68" s="51">
        <f t="shared" si="55"/>
        <v>0.25700140712975877</v>
      </c>
      <c r="R68" t="str">
        <f t="shared" si="51"/>
        <v>T</v>
      </c>
      <c r="T68" s="51">
        <f>P68</f>
        <v>1</v>
      </c>
      <c r="U68" s="51">
        <f t="shared" si="56"/>
        <v>0.35227829016467921</v>
      </c>
      <c r="V68" s="130">
        <f t="shared" si="52"/>
        <v>9.5276883034920434E-2</v>
      </c>
      <c r="W68" s="25">
        <f t="shared" si="57"/>
        <v>1048705.1324769636</v>
      </c>
      <c r="X68" s="25">
        <f t="shared" si="53"/>
        <v>0</v>
      </c>
    </row>
    <row r="69" spans="2:27">
      <c r="C69" s="53"/>
      <c r="D69" s="51"/>
      <c r="O69" s="51"/>
    </row>
    <row r="70" spans="2:27">
      <c r="C70" s="53"/>
      <c r="D70" s="51"/>
      <c r="P70" s="51">
        <f>SUM(P61:P68)</f>
        <v>3.8910292794432242</v>
      </c>
      <c r="T70" s="51">
        <f>SUM(T61:T68)</f>
        <v>2.8386648508272563</v>
      </c>
    </row>
    <row r="71" spans="2:27">
      <c r="C71" s="53"/>
      <c r="D71" s="51"/>
      <c r="T71" t="s">
        <v>354</v>
      </c>
      <c r="U71" s="25">
        <f>(1/ABS(CBA_1!$D$79))*(LN(T70)-LN(P70))*U59</f>
        <v>-34773438.994719669</v>
      </c>
      <c r="V71" s="26"/>
    </row>
    <row r="72" spans="2:27">
      <c r="C72" s="53"/>
      <c r="D72" s="51"/>
    </row>
    <row r="73" spans="2:27">
      <c r="C73" s="53"/>
      <c r="D73" s="51"/>
    </row>
    <row r="74" spans="2:27">
      <c r="C74" s="53"/>
      <c r="D74" s="51"/>
      <c r="T74" t="s">
        <v>649</v>
      </c>
      <c r="U74" s="25">
        <f>C75*CBA_1!$K$15</f>
        <v>71075217.040970102</v>
      </c>
    </row>
    <row r="75" spans="2:27">
      <c r="B75" t="s">
        <v>648</v>
      </c>
      <c r="C75" s="51">
        <f>38.1537921205349/100</f>
        <v>0.38153792120534902</v>
      </c>
      <c r="D75" s="51"/>
      <c r="T75" t="s">
        <v>714</v>
      </c>
      <c r="U75" s="25">
        <f>U74/F80</f>
        <v>3447757.57100655</v>
      </c>
    </row>
    <row r="76" spans="2:27">
      <c r="B76" s="1" t="s">
        <v>656</v>
      </c>
      <c r="D76" s="51"/>
      <c r="T76" t="s">
        <v>52</v>
      </c>
      <c r="U76" s="25">
        <f>U75/E80</f>
        <v>7195728.5804871824</v>
      </c>
      <c r="AA76" s="26"/>
    </row>
    <row r="77" spans="2:27">
      <c r="B77" t="s">
        <v>630</v>
      </c>
      <c r="C77" s="53"/>
      <c r="D77" s="51"/>
    </row>
    <row r="78" spans="2:27">
      <c r="B78" t="s">
        <v>631</v>
      </c>
      <c r="C78" s="53">
        <v>5.6946911831041014</v>
      </c>
      <c r="D78" s="51">
        <f t="shared" ref="D78:D85" si="58">C78/100</f>
        <v>5.6946911831041017E-2</v>
      </c>
      <c r="E78" s="51">
        <f t="shared" ref="E78:E84" si="59">D78*(1-($C$85/100))</f>
        <v>4.2311475358769168E-2</v>
      </c>
      <c r="F78" s="53">
        <v>8.9798390631737881</v>
      </c>
      <c r="G78" s="51">
        <f>CBA_1!$D$84</f>
        <v>0</v>
      </c>
      <c r="H78" s="53">
        <f t="shared" ref="H78:H84" si="60">F78*G78</f>
        <v>0</v>
      </c>
      <c r="I78" s="53">
        <v>105.291832143356</v>
      </c>
      <c r="J78" s="53">
        <f>CBA_1!$E$84</f>
        <v>14.728812187105428</v>
      </c>
      <c r="K78" s="53">
        <f t="shared" ref="K78:K84" si="61">I78/60*J78</f>
        <v>25.847060341262015</v>
      </c>
      <c r="L78" s="53">
        <f t="shared" ref="L78:L84" si="62">H78+K78</f>
        <v>25.847060341262015</v>
      </c>
      <c r="M78" s="51">
        <f>L78*CBA_1!$D$79</f>
        <v>-2.5799321937220432</v>
      </c>
      <c r="N78" s="51">
        <f>LN(E78/$E$85)-M78</f>
        <v>0.77590896796711828</v>
      </c>
      <c r="O78" s="51">
        <f t="shared" ref="O78:O85" si="63">N78+M78</f>
        <v>-1.8040232257549249</v>
      </c>
      <c r="P78" s="51">
        <f t="shared" ref="P78:P85" si="64">EXP(O78)</f>
        <v>0.1646351894774114</v>
      </c>
      <c r="Q78" s="51">
        <f>P78/$P$87</f>
        <v>4.2311475358769175E-2</v>
      </c>
      <c r="R78" t="str">
        <f t="shared" ref="R78:R85" si="65">IF(Q78=E78,"T","F")</f>
        <v>T</v>
      </c>
      <c r="T78" s="51">
        <f>P78</f>
        <v>0.1646351894774114</v>
      </c>
      <c r="U78" s="51">
        <f>T78/$T$87</f>
        <v>8.1233790696760136E-2</v>
      </c>
      <c r="V78" s="130">
        <f>U78-Q78</f>
        <v>3.8922315337990961E-2</v>
      </c>
      <c r="W78" s="25">
        <f>V78*$U$76</f>
        <v>280074.41689631616</v>
      </c>
      <c r="X78" s="25">
        <f t="shared" ref="X78:X85" si="66">W78*F78</f>
        <v>2515023.1894411608</v>
      </c>
    </row>
    <row r="79" spans="2:27">
      <c r="B79" t="s">
        <v>632</v>
      </c>
      <c r="C79" s="53">
        <v>6.6868578050403347</v>
      </c>
      <c r="D79" s="51">
        <f t="shared" si="58"/>
        <v>6.6868578050403346E-2</v>
      </c>
      <c r="E79" s="51">
        <f t="shared" si="59"/>
        <v>4.9683259398683587E-2</v>
      </c>
      <c r="F79" s="53">
        <v>14.64248663443075</v>
      </c>
      <c r="G79" s="51">
        <f>CBA_1!$D$85</f>
        <v>0</v>
      </c>
      <c r="H79" s="53">
        <f t="shared" si="60"/>
        <v>0</v>
      </c>
      <c r="I79" s="53">
        <v>76.723979589497745</v>
      </c>
      <c r="J79" s="53">
        <f>CBA_1!$E$85</f>
        <v>14.728812187105428</v>
      </c>
      <c r="K79" s="53">
        <f t="shared" si="61"/>
        <v>18.83421809368371</v>
      </c>
      <c r="L79" s="53">
        <f t="shared" si="62"/>
        <v>18.83421809368371</v>
      </c>
      <c r="M79" s="51">
        <f>L79*CBA_1!$D$79</f>
        <v>-1.8799432106368619</v>
      </c>
      <c r="N79" s="51">
        <f t="shared" ref="N79:N85" si="67">LN(E79/$E$85)-M79</f>
        <v>0.2365296938806849</v>
      </c>
      <c r="O79" s="51">
        <f t="shared" si="63"/>
        <v>-1.643413516756177</v>
      </c>
      <c r="P79" s="51">
        <f t="shared" si="64"/>
        <v>0.19331901701845064</v>
      </c>
      <c r="Q79" s="51">
        <f t="shared" ref="Q79:Q85" si="68">P79/$P$87</f>
        <v>4.968325939868358E-2</v>
      </c>
      <c r="R79" t="str">
        <f t="shared" si="65"/>
        <v>T</v>
      </c>
      <c r="T79" s="51">
        <f>P79</f>
        <v>0.19331901701845064</v>
      </c>
      <c r="U79" s="51">
        <f t="shared" ref="U79:U85" si="69">T79/$T$87</f>
        <v>9.5386876985584457E-2</v>
      </c>
      <c r="V79" s="130">
        <f>U79-Q79</f>
        <v>4.5703617586900877E-2</v>
      </c>
      <c r="W79" s="25">
        <f t="shared" ref="W79:W85" si="70">V79*$U$76</f>
        <v>328870.82730171928</v>
      </c>
      <c r="X79" s="25">
        <f t="shared" si="66"/>
        <v>4815486.6932196077</v>
      </c>
    </row>
    <row r="80" spans="2:27">
      <c r="B80" t="s">
        <v>633</v>
      </c>
      <c r="C80" s="53">
        <v>64.487264657246669</v>
      </c>
      <c r="D80" s="51">
        <f t="shared" si="58"/>
        <v>0.64487264657246668</v>
      </c>
      <c r="E80" s="51">
        <f t="shared" si="59"/>
        <v>0.47913946898385118</v>
      </c>
      <c r="F80" s="53">
        <v>20.61491145394546</v>
      </c>
      <c r="G80" s="51">
        <f>CBA_1!$D$86</f>
        <v>0.31540085776095189</v>
      </c>
      <c r="H80" s="53">
        <f t="shared" si="60"/>
        <v>6.5019607552404697</v>
      </c>
      <c r="I80" s="53">
        <v>35.395428343890309</v>
      </c>
      <c r="J80" s="53">
        <f>CBA_1!$E$86</f>
        <v>10.157801508348571</v>
      </c>
      <c r="K80" s="53">
        <f t="shared" si="61"/>
        <v>5.9923289236702129</v>
      </c>
      <c r="L80" s="53">
        <f t="shared" si="62"/>
        <v>12.494289678910683</v>
      </c>
      <c r="M80" s="51">
        <f>L80*CBA_1!$D$79</f>
        <v>-1.247121326553797</v>
      </c>
      <c r="N80" s="51">
        <f t="shared" si="67"/>
        <v>1.8700314884714335</v>
      </c>
      <c r="O80" s="51">
        <f t="shared" si="63"/>
        <v>0.62291016191763648</v>
      </c>
      <c r="P80" s="51">
        <f t="shared" si="64"/>
        <v>1.8643457027530437</v>
      </c>
      <c r="Q80" s="51">
        <f t="shared" si="68"/>
        <v>0.47913946898385107</v>
      </c>
      <c r="R80" t="str">
        <f t="shared" si="65"/>
        <v>T</v>
      </c>
      <c r="T80" s="51">
        <v>0</v>
      </c>
      <c r="U80" s="51">
        <f t="shared" si="69"/>
        <v>0</v>
      </c>
      <c r="V80" s="130">
        <f>U80-Q80</f>
        <v>-0.47913946898385107</v>
      </c>
      <c r="W80" s="25">
        <f t="shared" si="70"/>
        <v>-3447757.5710065491</v>
      </c>
      <c r="X80" s="25">
        <f t="shared" si="66"/>
        <v>-71075217.040970087</v>
      </c>
    </row>
    <row r="81" spans="2:24">
      <c r="B81" t="s">
        <v>634</v>
      </c>
      <c r="C81" s="53">
        <v>17.762513858885988</v>
      </c>
      <c r="D81" s="51">
        <f t="shared" si="58"/>
        <v>0.17762513858885989</v>
      </c>
      <c r="E81" s="51">
        <f t="shared" si="59"/>
        <v>0.1319752280299045</v>
      </c>
      <c r="F81" s="53">
        <v>26.99562184796331</v>
      </c>
      <c r="G81" s="51">
        <f>CBA_1!$D$87</f>
        <v>0</v>
      </c>
      <c r="H81" s="53">
        <f t="shared" si="60"/>
        <v>0</v>
      </c>
      <c r="I81" s="53">
        <v>40.506505607939907</v>
      </c>
      <c r="J81" s="53">
        <f>CBA_1!$E$87</f>
        <v>10.157801508348571</v>
      </c>
      <c r="K81" s="53">
        <f t="shared" si="61"/>
        <v>6.8576173960376972</v>
      </c>
      <c r="L81" s="53">
        <f t="shared" si="62"/>
        <v>6.8576173960376972</v>
      </c>
      <c r="M81" s="51">
        <f>L81*CBA_1!$D$79</f>
        <v>-0.68449516729073956</v>
      </c>
      <c r="N81" s="51">
        <f t="shared" si="67"/>
        <v>1.8027845732143333E-2</v>
      </c>
      <c r="O81" s="51">
        <f t="shared" si="63"/>
        <v>-0.66646732155859623</v>
      </c>
      <c r="P81" s="51">
        <f t="shared" si="64"/>
        <v>0.51351947642555462</v>
      </c>
      <c r="Q81" s="51">
        <f t="shared" si="68"/>
        <v>0.1319752280299045</v>
      </c>
      <c r="R81" t="str">
        <f t="shared" si="65"/>
        <v>T</v>
      </c>
      <c r="T81" s="51">
        <f>P81</f>
        <v>0.51351947642555462</v>
      </c>
      <c r="U81" s="51">
        <f t="shared" si="69"/>
        <v>0.25337920646902062</v>
      </c>
      <c r="V81" s="130">
        <f t="shared" ref="V81:V85" si="71">U81-Q81</f>
        <v>0.12140397843911613</v>
      </c>
      <c r="W81" s="25">
        <f t="shared" si="70"/>
        <v>873590.07743919757</v>
      </c>
      <c r="X81" s="25">
        <f t="shared" si="66"/>
        <v>23583107.380681563</v>
      </c>
    </row>
    <row r="82" spans="2:24">
      <c r="B82" t="s">
        <v>387</v>
      </c>
      <c r="C82" s="53">
        <v>2.8996748590444348</v>
      </c>
      <c r="D82" s="51">
        <f t="shared" si="58"/>
        <v>2.8996748590444349E-2</v>
      </c>
      <c r="E82" s="51">
        <f t="shared" si="59"/>
        <v>2.1544543400512303E-2</v>
      </c>
      <c r="F82" s="53">
        <v>27.54832491140391</v>
      </c>
      <c r="G82" s="51">
        <f>CBA_1!$D$88</f>
        <v>0.1391484942886812</v>
      </c>
      <c r="H82" s="53">
        <f t="shared" si="60"/>
        <v>3.8333079315972212</v>
      </c>
      <c r="I82" s="53">
        <v>73.106374487298879</v>
      </c>
      <c r="J82" s="53">
        <f>CBA_1!$E$88</f>
        <v>10.157801508348571</v>
      </c>
      <c r="K82" s="53">
        <f t="shared" si="61"/>
        <v>12.376667350616334</v>
      </c>
      <c r="L82" s="53">
        <f t="shared" si="62"/>
        <v>16.209975282213556</v>
      </c>
      <c r="M82" s="51">
        <f>L82*CBA_1!$D$79</f>
        <v>-1.618003615802267</v>
      </c>
      <c r="N82" s="51">
        <f t="shared" si="67"/>
        <v>-0.86095536627619418</v>
      </c>
      <c r="O82" s="51">
        <f t="shared" si="63"/>
        <v>-2.4789589820784612</v>
      </c>
      <c r="P82" s="51">
        <f t="shared" si="64"/>
        <v>8.3830449183628683E-2</v>
      </c>
      <c r="Q82" s="51">
        <f t="shared" si="68"/>
        <v>2.1544543400512303E-2</v>
      </c>
      <c r="R82" t="str">
        <f t="shared" si="65"/>
        <v>T</v>
      </c>
      <c r="T82" s="51">
        <f>P82</f>
        <v>8.3830449183628683E-2</v>
      </c>
      <c r="U82" s="51">
        <f t="shared" si="69"/>
        <v>4.1363363352721255E-2</v>
      </c>
      <c r="V82" s="130">
        <f t="shared" si="71"/>
        <v>1.9818819952208952E-2</v>
      </c>
      <c r="W82" s="25">
        <f t="shared" si="70"/>
        <v>142610.84916163958</v>
      </c>
      <c r="X82" s="25">
        <f t="shared" si="66"/>
        <v>3928690.0085960608</v>
      </c>
    </row>
    <row r="83" spans="2:24">
      <c r="B83" t="s">
        <v>635</v>
      </c>
      <c r="C83" s="53">
        <v>0.35441289680134119</v>
      </c>
      <c r="D83" s="51">
        <f t="shared" si="58"/>
        <v>3.5441289680134117E-3</v>
      </c>
      <c r="E83" s="51">
        <f t="shared" si="59"/>
        <v>2.6332828361846253E-3</v>
      </c>
      <c r="F83" s="53">
        <v>18.31986091667136</v>
      </c>
      <c r="G83" s="51">
        <f>CBA_1!$D$89</f>
        <v>2.5</v>
      </c>
      <c r="H83" s="53">
        <f t="shared" si="60"/>
        <v>45.799652291678399</v>
      </c>
      <c r="I83" s="53">
        <v>34.770368795708258</v>
      </c>
      <c r="J83" s="53">
        <f>CBA_1!$E$89</f>
        <v>10.157801508348571</v>
      </c>
      <c r="K83" s="53">
        <f t="shared" si="61"/>
        <v>5.8865084099813574</v>
      </c>
      <c r="L83" s="53">
        <f t="shared" si="62"/>
        <v>51.686160701659759</v>
      </c>
      <c r="M83" s="51">
        <f>L83*CBA_1!$D$79</f>
        <v>-5.1590698595317441</v>
      </c>
      <c r="N83" s="51">
        <f t="shared" si="67"/>
        <v>0.5782195939270256</v>
      </c>
      <c r="O83" s="51">
        <f t="shared" si="63"/>
        <v>-4.5808502656047185</v>
      </c>
      <c r="P83" s="51">
        <f t="shared" si="64"/>
        <v>1.0246180616649678E-2</v>
      </c>
      <c r="Q83" s="51">
        <f t="shared" si="68"/>
        <v>2.6332828361846257E-3</v>
      </c>
      <c r="R83" t="str">
        <f t="shared" si="65"/>
        <v>T</v>
      </c>
      <c r="T83" s="51">
        <f>P83</f>
        <v>1.0246180616649678E-2</v>
      </c>
      <c r="U83" s="51">
        <f t="shared" si="69"/>
        <v>5.0556390422736479E-3</v>
      </c>
      <c r="V83" s="130">
        <f t="shared" si="71"/>
        <v>2.4223562060890222E-3</v>
      </c>
      <c r="W83" s="25">
        <f t="shared" si="70"/>
        <v>17430.617784275277</v>
      </c>
      <c r="X83" s="25">
        <f t="shared" si="66"/>
        <v>319326.49349958135</v>
      </c>
    </row>
    <row r="84" spans="2:24">
      <c r="B84" t="s">
        <v>636</v>
      </c>
      <c r="C84" s="53">
        <v>2.114584739877134</v>
      </c>
      <c r="D84" s="51">
        <f t="shared" si="58"/>
        <v>2.1145847398771341E-2</v>
      </c>
      <c r="E84" s="51">
        <f t="shared" si="59"/>
        <v>1.571133486233596E-2</v>
      </c>
      <c r="F84" s="53">
        <v>120.33527157966</v>
      </c>
      <c r="G84" s="51">
        <f>CBA_1!$D$90</f>
        <v>0.13254386565359252</v>
      </c>
      <c r="H84" s="53">
        <f t="shared" si="60"/>
        <v>15.949702069643026</v>
      </c>
      <c r="I84" s="53">
        <v>113.37586827996709</v>
      </c>
      <c r="J84" s="53">
        <f>CBA_1!$E$90</f>
        <v>10.157801508348571</v>
      </c>
      <c r="K84" s="53">
        <f t="shared" si="61"/>
        <v>19.194159430409645</v>
      </c>
      <c r="L84" s="53">
        <f t="shared" si="62"/>
        <v>35.143861500052672</v>
      </c>
      <c r="M84" s="51">
        <f>L84*CBA_1!$D$79</f>
        <v>-3.5078952305826334</v>
      </c>
      <c r="N84" s="51">
        <f t="shared" si="67"/>
        <v>0.71319608810557389</v>
      </c>
      <c r="O84" s="51">
        <f t="shared" si="63"/>
        <v>-2.7946991424770595</v>
      </c>
      <c r="P84" s="51">
        <f t="shared" si="64"/>
        <v>6.1133263968486319E-2</v>
      </c>
      <c r="Q84" s="51">
        <f t="shared" si="68"/>
        <v>1.571133486233596E-2</v>
      </c>
      <c r="R84" t="str">
        <f t="shared" si="65"/>
        <v>T</v>
      </c>
      <c r="T84" s="51">
        <f>P84</f>
        <v>6.1133263968486319E-2</v>
      </c>
      <c r="U84" s="51">
        <f t="shared" si="69"/>
        <v>3.0164187775342965E-2</v>
      </c>
      <c r="V84" s="130">
        <f t="shared" si="71"/>
        <v>1.4452852913007005E-2</v>
      </c>
      <c r="W84" s="25">
        <f t="shared" si="70"/>
        <v>103998.80677570195</v>
      </c>
      <c r="X84" s="25">
        <f t="shared" si="66"/>
        <v>12514724.657314679</v>
      </c>
    </row>
    <row r="85" spans="2:24">
      <c r="B85" t="s">
        <v>640</v>
      </c>
      <c r="C85" s="32">
        <v>25.70014071297587</v>
      </c>
      <c r="D85" s="51">
        <f t="shared" si="58"/>
        <v>0.25700140712975872</v>
      </c>
      <c r="E85" s="51">
        <f>C85/100</f>
        <v>0.25700140712975872</v>
      </c>
      <c r="F85">
        <v>0</v>
      </c>
      <c r="G85" s="51">
        <f>CBA_1!$D$91</f>
        <v>0</v>
      </c>
      <c r="H85">
        <v>0</v>
      </c>
      <c r="I85">
        <v>0</v>
      </c>
      <c r="J85" s="53">
        <f>CBA_1!$E$91</f>
        <v>0</v>
      </c>
      <c r="K85">
        <v>0</v>
      </c>
      <c r="L85">
        <v>0</v>
      </c>
      <c r="M85" s="51">
        <f>L85*CBA_1!$D$79</f>
        <v>0</v>
      </c>
      <c r="N85" s="51">
        <f t="shared" si="67"/>
        <v>0</v>
      </c>
      <c r="O85" s="51">
        <f t="shared" si="63"/>
        <v>0</v>
      </c>
      <c r="P85" s="51">
        <f t="shared" si="64"/>
        <v>1</v>
      </c>
      <c r="Q85" s="51">
        <f t="shared" si="68"/>
        <v>0.25700140712975866</v>
      </c>
      <c r="R85" t="str">
        <f t="shared" si="65"/>
        <v>T</v>
      </c>
      <c r="T85" s="51">
        <f>P85</f>
        <v>1</v>
      </c>
      <c r="U85" s="51">
        <f t="shared" si="69"/>
        <v>0.49341693567829698</v>
      </c>
      <c r="V85" s="130">
        <f t="shared" si="71"/>
        <v>0.23641552854853831</v>
      </c>
      <c r="W85" s="25">
        <f t="shared" si="70"/>
        <v>1701181.9756477005</v>
      </c>
      <c r="X85" s="25">
        <f t="shared" si="66"/>
        <v>0</v>
      </c>
    </row>
    <row r="86" spans="2:24">
      <c r="O86" s="51"/>
    </row>
    <row r="87" spans="2:24">
      <c r="P87" s="51">
        <f>SUM(P78:P85)</f>
        <v>3.8910292794432255</v>
      </c>
      <c r="T87" s="51">
        <f>SUM(T78:T85)</f>
        <v>2.0266835766901812</v>
      </c>
    </row>
    <row r="88" spans="2:24">
      <c r="P88" s="51"/>
      <c r="T88" s="51"/>
    </row>
    <row r="89" spans="2:24">
      <c r="H89" s="1"/>
      <c r="I89" s="1"/>
      <c r="J89" s="1"/>
      <c r="K89" s="1"/>
      <c r="T89" t="s">
        <v>354</v>
      </c>
      <c r="U89" s="25">
        <f>(1/ABS(CBA_1!$D$79))*(LN(T87)-LN(P87))*U76</f>
        <v>-47022641.157699361</v>
      </c>
      <c r="V89" s="26"/>
    </row>
    <row r="92" spans="2:24">
      <c r="B92" s="9"/>
      <c r="C92" s="9"/>
      <c r="D92" s="9"/>
      <c r="E92" s="9"/>
      <c r="F92" s="9"/>
      <c r="G92" s="9"/>
      <c r="H92" s="9"/>
      <c r="I92" s="9"/>
      <c r="L92" s="9"/>
      <c r="M92" s="9"/>
      <c r="N92" s="9"/>
      <c r="O92" s="9"/>
      <c r="P92" s="9"/>
      <c r="S92" s="9"/>
      <c r="T92" s="9"/>
      <c r="U92" s="9"/>
    </row>
    <row r="93" spans="2:24">
      <c r="B93" s="9" t="s">
        <v>666</v>
      </c>
      <c r="C93" s="9" t="s">
        <v>695</v>
      </c>
      <c r="D93" s="9" t="s">
        <v>677</v>
      </c>
      <c r="E93" s="9" t="s">
        <v>682</v>
      </c>
      <c r="F93" s="9" t="s">
        <v>668</v>
      </c>
      <c r="G93" s="19" t="s">
        <v>696</v>
      </c>
      <c r="H93" s="9" t="s">
        <v>697</v>
      </c>
      <c r="I93" s="9" t="s">
        <v>698</v>
      </c>
      <c r="L93" t="s">
        <v>666</v>
      </c>
      <c r="M93" t="s">
        <v>691</v>
      </c>
      <c r="N93" t="s">
        <v>691</v>
      </c>
      <c r="O93" t="s">
        <v>694</v>
      </c>
      <c r="P93" t="s">
        <v>694</v>
      </c>
      <c r="S93" s="9" t="s">
        <v>666</v>
      </c>
      <c r="T93" s="9" t="s">
        <v>688</v>
      </c>
      <c r="U93" s="9" t="s">
        <v>689</v>
      </c>
    </row>
    <row r="94" spans="2:24">
      <c r="B94" s="301" t="s">
        <v>681</v>
      </c>
      <c r="C94" s="301"/>
      <c r="D94" s="301"/>
      <c r="E94" s="301"/>
      <c r="F94" s="301"/>
      <c r="G94" s="301"/>
      <c r="H94" s="301"/>
      <c r="I94" s="301"/>
      <c r="L94" s="9"/>
      <c r="M94" s="9" t="s">
        <v>692</v>
      </c>
      <c r="N94" s="9" t="s">
        <v>693</v>
      </c>
      <c r="O94" s="9" t="s">
        <v>692</v>
      </c>
      <c r="P94" s="9" t="s">
        <v>693</v>
      </c>
      <c r="S94" t="s">
        <v>669</v>
      </c>
      <c r="T94" s="32">
        <v>0</v>
      </c>
      <c r="U94" s="32">
        <v>14.728812187105428</v>
      </c>
    </row>
    <row r="95" spans="2:24">
      <c r="B95" t="s">
        <v>669</v>
      </c>
      <c r="C95" s="51">
        <v>0.33975511426719579</v>
      </c>
      <c r="D95" s="51">
        <v>1.547343508062955</v>
      </c>
      <c r="E95" s="51">
        <v>0.46324076860670083</v>
      </c>
      <c r="F95" s="51">
        <v>1.0396315613011065</v>
      </c>
      <c r="G95" s="51">
        <v>0.35859310957441104</v>
      </c>
      <c r="H95" s="200">
        <v>0.35859310957441104</v>
      </c>
      <c r="I95" s="51">
        <v>0.44378068597532455</v>
      </c>
      <c r="L95" t="s">
        <v>669</v>
      </c>
      <c r="M95" s="198">
        <f t="shared" ref="M95:M102" si="72">V27*100</f>
        <v>10.402557170812882</v>
      </c>
      <c r="N95" s="198">
        <f t="shared" ref="N95:N102" si="73">V44*100</f>
        <v>3.3549943421793564</v>
      </c>
      <c r="O95" s="198">
        <f t="shared" ref="O95:O102" si="74">V61*100</f>
        <v>12.102469592013371</v>
      </c>
      <c r="P95" s="198">
        <f t="shared" ref="P95:P102" si="75">V78*100</f>
        <v>3.8922315337990963</v>
      </c>
      <c r="S95" t="s">
        <v>670</v>
      </c>
      <c r="T95" s="32">
        <v>0</v>
      </c>
      <c r="U95" s="32">
        <v>14.728812187105428</v>
      </c>
    </row>
    <row r="96" spans="2:24">
      <c r="B96" t="s">
        <v>670</v>
      </c>
      <c r="C96" s="51">
        <v>9.3081714571737376E-2</v>
      </c>
      <c r="D96" s="51">
        <v>2.1354159385445088</v>
      </c>
      <c r="E96" s="51">
        <v>0.27718591178978547</v>
      </c>
      <c r="F96" s="51">
        <v>-0.52864635627261825</v>
      </c>
      <c r="G96" s="51">
        <v>-0.93615423770012773</v>
      </c>
      <c r="H96" s="200">
        <v>-0.93615423770012773</v>
      </c>
      <c r="I96" s="51">
        <v>0.12158129608585956</v>
      </c>
      <c r="L96" t="s">
        <v>670</v>
      </c>
      <c r="M96" s="198">
        <f t="shared" si="72"/>
        <v>2.8499581514122201</v>
      </c>
      <c r="N96" s="198">
        <f t="shared" si="73"/>
        <v>3.8176552980262102</v>
      </c>
      <c r="O96" s="198">
        <f t="shared" si="74"/>
        <v>2.9560051019207765</v>
      </c>
      <c r="P96" s="198">
        <f t="shared" si="75"/>
        <v>4.5703617586900878</v>
      </c>
      <c r="S96" t="s">
        <v>671</v>
      </c>
      <c r="T96" s="32">
        <v>0.31540085776095189</v>
      </c>
      <c r="U96" s="32">
        <v>10.157801508348571</v>
      </c>
    </row>
    <row r="97" spans="2:21">
      <c r="B97" t="s">
        <v>671</v>
      </c>
      <c r="C97" s="51">
        <v>0.23440761393097881</v>
      </c>
      <c r="D97" s="51">
        <v>2.7176894588692169</v>
      </c>
      <c r="E97" s="51">
        <v>0.23168947262247416</v>
      </c>
      <c r="F97" s="51">
        <v>0.307898282394025</v>
      </c>
      <c r="G97" s="51">
        <v>-1.25704565582892E-2</v>
      </c>
      <c r="H97" s="200" t="s">
        <v>699</v>
      </c>
      <c r="I97" s="51">
        <v>0</v>
      </c>
      <c r="L97" t="s">
        <v>671</v>
      </c>
      <c r="M97" s="198">
        <f t="shared" si="72"/>
        <v>-23.44076139309788</v>
      </c>
      <c r="N97" s="198">
        <f t="shared" si="73"/>
        <v>-43.352116190212172</v>
      </c>
      <c r="O97" s="198">
        <f t="shared" si="74"/>
        <v>-27.045913896760865</v>
      </c>
      <c r="P97" s="198">
        <f t="shared" si="75"/>
        <v>-47.913946898385106</v>
      </c>
      <c r="S97" t="s">
        <v>672</v>
      </c>
      <c r="T97" s="32">
        <v>0</v>
      </c>
      <c r="U97" s="32">
        <v>10.157801508348571</v>
      </c>
    </row>
    <row r="98" spans="2:21">
      <c r="B98" t="s">
        <v>672</v>
      </c>
      <c r="C98" s="51">
        <v>5.0910524592881382E-2</v>
      </c>
      <c r="D98" s="51">
        <v>2.7764961422653598</v>
      </c>
      <c r="E98" s="51">
        <v>0.2584470371306703</v>
      </c>
      <c r="F98" s="51">
        <v>-1.2775218268545301</v>
      </c>
      <c r="G98" s="51">
        <v>-1.5395623241941148</v>
      </c>
      <c r="H98" s="200">
        <v>-1.5395623241941148</v>
      </c>
      <c r="I98" s="51">
        <v>6.6498211736776072E-2</v>
      </c>
      <c r="L98" t="s">
        <v>672</v>
      </c>
      <c r="M98" s="198">
        <f t="shared" si="72"/>
        <v>1.5587687143894691</v>
      </c>
      <c r="N98" s="198">
        <f t="shared" si="73"/>
        <v>9.336042542382156</v>
      </c>
      <c r="O98" s="198">
        <f t="shared" si="74"/>
        <v>2.014558687746673</v>
      </c>
      <c r="P98" s="198">
        <f t="shared" si="75"/>
        <v>12.140397843911613</v>
      </c>
      <c r="S98" t="s">
        <v>673</v>
      </c>
      <c r="T98" s="32">
        <v>0.1391484942886812</v>
      </c>
      <c r="U98" s="32">
        <v>10.157801508348571</v>
      </c>
    </row>
    <row r="99" spans="2:21">
      <c r="B99" t="s">
        <v>673</v>
      </c>
      <c r="C99" s="51">
        <v>4.148795378726159E-2</v>
      </c>
      <c r="D99" s="51">
        <v>2.789626098855202</v>
      </c>
      <c r="E99" s="51">
        <v>0.51659317985870279</v>
      </c>
      <c r="F99" s="51">
        <v>-1.1817074314480371</v>
      </c>
      <c r="G99" s="51">
        <v>-1.7442288814606517</v>
      </c>
      <c r="H99" s="51">
        <v>-1.7442288814606517</v>
      </c>
      <c r="I99" s="51">
        <v>5.4190656205822411E-2</v>
      </c>
      <c r="L99" t="s">
        <v>673</v>
      </c>
      <c r="M99" s="198">
        <f t="shared" si="72"/>
        <v>1.2702702418560821</v>
      </c>
      <c r="N99" s="198">
        <f t="shared" si="73"/>
        <v>7.5680157647457014</v>
      </c>
      <c r="O99" s="198">
        <f t="shared" si="74"/>
        <v>0.34284719783200868</v>
      </c>
      <c r="P99" s="198">
        <f t="shared" si="75"/>
        <v>1.9818819952208953</v>
      </c>
      <c r="S99" t="s">
        <v>674</v>
      </c>
      <c r="T99" s="32">
        <v>2.5</v>
      </c>
      <c r="U99" s="32">
        <v>10.157801508348571</v>
      </c>
    </row>
    <row r="100" spans="2:21">
      <c r="B100" t="s">
        <v>674</v>
      </c>
      <c r="C100" s="51">
        <v>1.9042103184116182E-3</v>
      </c>
      <c r="D100" s="51">
        <v>2.224189634078749</v>
      </c>
      <c r="E100" s="51">
        <v>0.30500010547633233</v>
      </c>
      <c r="F100" s="51">
        <v>-3.9613033499634978</v>
      </c>
      <c r="G100" s="51">
        <v>-4.8255646047548844</v>
      </c>
      <c r="H100" s="51">
        <v>-4.8255646047548844</v>
      </c>
      <c r="I100" s="51">
        <v>2.4872377952828094E-3</v>
      </c>
      <c r="L100" t="s">
        <v>674</v>
      </c>
      <c r="M100" s="198">
        <f t="shared" si="72"/>
        <v>5.8302747687119169E-2</v>
      </c>
      <c r="N100" s="198">
        <f t="shared" si="73"/>
        <v>0.26039508739967232</v>
      </c>
      <c r="O100" s="198">
        <f t="shared" si="74"/>
        <v>8.7891993293352705E-2</v>
      </c>
      <c r="P100" s="198">
        <f t="shared" si="75"/>
        <v>0.24223562060890222</v>
      </c>
      <c r="S100" t="s">
        <v>675</v>
      </c>
      <c r="T100" s="32">
        <v>0.13254386565359252</v>
      </c>
      <c r="U100" s="32">
        <v>10.157801508348571</v>
      </c>
    </row>
    <row r="101" spans="2:21">
      <c r="B101" t="s">
        <v>675</v>
      </c>
      <c r="C101" s="51">
        <v>1.0800459050150366E-3</v>
      </c>
      <c r="D101" s="51">
        <v>2.641182919406273</v>
      </c>
      <c r="E101" s="51">
        <v>0.70285208280521305</v>
      </c>
      <c r="F101" s="51">
        <v>-4.6450612765471844</v>
      </c>
      <c r="G101" s="51">
        <v>-5.3926284514979077</v>
      </c>
      <c r="H101" s="51">
        <v>-5.3926284514979077</v>
      </c>
      <c r="I101" s="51">
        <v>1.4107322965430671E-3</v>
      </c>
      <c r="L101" t="s">
        <v>675</v>
      </c>
      <c r="M101" s="198">
        <f t="shared" si="72"/>
        <v>3.3068639152803045E-2</v>
      </c>
      <c r="N101" s="198">
        <f t="shared" si="73"/>
        <v>0.849084448491084</v>
      </c>
      <c r="O101" s="198">
        <f t="shared" si="74"/>
        <v>1.4453020462604769E-2</v>
      </c>
      <c r="P101" s="198">
        <f t="shared" si="75"/>
        <v>1.4452852913007006</v>
      </c>
      <c r="S101" s="9" t="s">
        <v>676</v>
      </c>
      <c r="T101" s="197">
        <v>0</v>
      </c>
      <c r="U101" s="197">
        <v>0</v>
      </c>
    </row>
    <row r="102" spans="2:21">
      <c r="B102" s="9" t="s">
        <v>676</v>
      </c>
      <c r="C102" s="196">
        <v>0.23737282262651849</v>
      </c>
      <c r="D102" s="196">
        <v>0</v>
      </c>
      <c r="E102" s="196">
        <v>0</v>
      </c>
      <c r="F102" s="196">
        <v>0</v>
      </c>
      <c r="G102" s="196">
        <v>0</v>
      </c>
      <c r="H102" s="196">
        <v>0</v>
      </c>
      <c r="I102" s="196">
        <v>0.31005117990439152</v>
      </c>
      <c r="L102" s="9" t="s">
        <v>676</v>
      </c>
      <c r="M102" s="199">
        <f t="shared" si="72"/>
        <v>7.2678357277873058</v>
      </c>
      <c r="N102" s="199">
        <f t="shared" si="73"/>
        <v>18.165928706988009</v>
      </c>
      <c r="O102" s="199">
        <f t="shared" si="74"/>
        <v>9.5276883034920434</v>
      </c>
      <c r="P102" s="199">
        <f t="shared" si="75"/>
        <v>23.641552854853831</v>
      </c>
    </row>
    <row r="103" spans="2:21">
      <c r="B103" s="301" t="s">
        <v>680</v>
      </c>
      <c r="C103" s="301"/>
      <c r="D103" s="301"/>
      <c r="E103" s="301"/>
      <c r="F103" s="301"/>
      <c r="G103" s="301"/>
      <c r="H103" s="301"/>
      <c r="I103" s="301"/>
    </row>
    <row r="104" spans="2:21">
      <c r="B104" t="s">
        <v>669</v>
      </c>
      <c r="C104" s="51">
        <v>4.3839458457896684E-2</v>
      </c>
      <c r="D104" s="51">
        <v>8.2097282543770191</v>
      </c>
      <c r="E104" s="51">
        <v>1.7462708016880917</v>
      </c>
      <c r="F104" s="51">
        <v>0.87820129581361317</v>
      </c>
      <c r="G104" s="51">
        <v>-1.6890977065047894</v>
      </c>
      <c r="H104" s="51">
        <v>-1.6890977065047894</v>
      </c>
      <c r="I104" s="51">
        <v>7.7389401879690248E-2</v>
      </c>
    </row>
    <row r="105" spans="2:21">
      <c r="B105" t="s">
        <v>670</v>
      </c>
      <c r="C105" s="51">
        <v>4.9885014332296015E-2</v>
      </c>
      <c r="D105" s="51">
        <v>14.41106935958063</v>
      </c>
      <c r="E105" s="51">
        <v>1.1801678033695153</v>
      </c>
      <c r="F105" s="51">
        <v>0.17512517269241057</v>
      </c>
      <c r="G105" s="51">
        <v>-1.5599113527021369</v>
      </c>
      <c r="H105" s="200">
        <v>-1.5599113527021369</v>
      </c>
      <c r="I105" s="51">
        <v>8.8061567312558112E-2</v>
      </c>
    </row>
    <row r="106" spans="2:21">
      <c r="B106" t="s">
        <v>671</v>
      </c>
      <c r="C106" s="51">
        <v>0.43352116190212175</v>
      </c>
      <c r="D106" s="51">
        <v>21.522506169639339</v>
      </c>
      <c r="E106" s="51">
        <v>0.63121092823843239</v>
      </c>
      <c r="F106" s="51">
        <v>1.9198638671717931</v>
      </c>
      <c r="G106" s="51">
        <v>0.60230861503803435</v>
      </c>
      <c r="H106" s="200" t="s">
        <v>699</v>
      </c>
      <c r="I106" s="51">
        <v>0</v>
      </c>
    </row>
    <row r="107" spans="2:21">
      <c r="B107" t="s">
        <v>672</v>
      </c>
      <c r="C107" s="51">
        <v>0.12199336495216014</v>
      </c>
      <c r="D107" s="51">
        <v>26.644666153697859</v>
      </c>
      <c r="E107" s="51">
        <v>0.70792891996183704</v>
      </c>
      <c r="F107" s="51">
        <v>5.2106659433174274E-2</v>
      </c>
      <c r="G107" s="51">
        <v>-0.66566533875801936</v>
      </c>
      <c r="H107" s="200">
        <v>-0.66566533875801936</v>
      </c>
      <c r="I107" s="51">
        <v>0.21535379037598168</v>
      </c>
    </row>
    <row r="108" spans="2:21">
      <c r="B108" t="s">
        <v>673</v>
      </c>
      <c r="C108" s="51">
        <v>9.8890692170812519E-2</v>
      </c>
      <c r="D108" s="51">
        <v>16.55370102272834</v>
      </c>
      <c r="E108" s="51">
        <v>0.98937909057092621</v>
      </c>
      <c r="F108" s="51">
        <v>0.35743541500537379</v>
      </c>
      <c r="G108" s="51">
        <v>-0.87561687571540636</v>
      </c>
      <c r="H108" s="200">
        <v>-0.87561687571540636</v>
      </c>
      <c r="I108" s="51">
        <v>0.17457084981826954</v>
      </c>
    </row>
    <row r="109" spans="2:21">
      <c r="B109" t="s">
        <v>674</v>
      </c>
      <c r="C109" s="51">
        <v>3.4025630008314438E-3</v>
      </c>
      <c r="D109" s="51">
        <v>16.078766353781301</v>
      </c>
      <c r="E109" s="51">
        <v>0.69083641337401425</v>
      </c>
      <c r="F109" s="51">
        <v>0.46760620330098845</v>
      </c>
      <c r="G109" s="51">
        <v>-4.2451030249606569</v>
      </c>
      <c r="H109" s="51">
        <v>-4.2451030249606569</v>
      </c>
      <c r="I109" s="51">
        <v>6.0065138748281663E-3</v>
      </c>
    </row>
    <row r="110" spans="2:21">
      <c r="B110" t="s">
        <v>675</v>
      </c>
      <c r="C110" s="51">
        <v>1.1094922557363001E-2</v>
      </c>
      <c r="D110" s="51">
        <v>175.48609719406309</v>
      </c>
      <c r="E110" s="51">
        <v>2.8180202810023118</v>
      </c>
      <c r="F110" s="51">
        <v>2.1157223728040826</v>
      </c>
      <c r="G110" s="51">
        <v>-3.0631444199723639</v>
      </c>
      <c r="H110" s="51">
        <v>-3.0631444199723639</v>
      </c>
      <c r="I110" s="51">
        <v>1.9585767042273841E-2</v>
      </c>
    </row>
    <row r="111" spans="2:21">
      <c r="B111" s="9" t="s">
        <v>676</v>
      </c>
      <c r="C111" s="196">
        <v>0.23737282262651849</v>
      </c>
      <c r="D111" s="196">
        <v>0</v>
      </c>
      <c r="E111" s="196">
        <v>0</v>
      </c>
      <c r="F111" s="196">
        <v>0</v>
      </c>
      <c r="G111" s="196">
        <v>0</v>
      </c>
      <c r="H111" s="196">
        <v>0</v>
      </c>
      <c r="I111" s="196">
        <v>0.41903210969639854</v>
      </c>
    </row>
    <row r="112" spans="2:21">
      <c r="B112" s="301" t="s">
        <v>679</v>
      </c>
      <c r="C112" s="301"/>
      <c r="D112" s="301"/>
      <c r="E112" s="301"/>
      <c r="F112" s="301"/>
      <c r="G112" s="301"/>
      <c r="H112" s="301"/>
      <c r="I112" s="301"/>
    </row>
    <row r="113" spans="2:9">
      <c r="B113" t="s">
        <v>669</v>
      </c>
      <c r="C113" s="51">
        <v>0.3264539745441255</v>
      </c>
      <c r="D113" s="51">
        <v>1.6085431659205081</v>
      </c>
      <c r="E113" s="51">
        <v>0.50927165962064602</v>
      </c>
      <c r="F113" s="51">
        <v>0.98791867905198827</v>
      </c>
      <c r="G113" s="51">
        <v>0.23920741251232647</v>
      </c>
      <c r="H113" s="51">
        <v>0.23920741251232647</v>
      </c>
      <c r="I113" s="51">
        <v>0.44747867046425926</v>
      </c>
    </row>
    <row r="114" spans="2:9">
      <c r="B114" t="s">
        <v>670</v>
      </c>
      <c r="C114" s="51">
        <v>7.9735760289087618E-2</v>
      </c>
      <c r="D114" s="51">
        <v>1.979020325156057</v>
      </c>
      <c r="E114" s="51">
        <v>0.29028124710219133</v>
      </c>
      <c r="F114" s="51">
        <v>-0.74360325774714786</v>
      </c>
      <c r="G114" s="51">
        <v>-1.1703633887398823</v>
      </c>
      <c r="H114" s="51">
        <v>-1.1703633887398823</v>
      </c>
      <c r="I114" s="51">
        <v>0.1092958113082954</v>
      </c>
    </row>
    <row r="115" spans="2:9">
      <c r="B115" t="s">
        <v>671</v>
      </c>
      <c r="C115" s="51">
        <v>0.27045913896760854</v>
      </c>
      <c r="D115" s="51">
        <v>2.639266872529257</v>
      </c>
      <c r="E115" s="51">
        <v>0.24447764569084615</v>
      </c>
      <c r="F115" s="51">
        <v>0.38200530202938038</v>
      </c>
      <c r="G115" s="51">
        <v>5.1039469361874645E-2</v>
      </c>
      <c r="H115" s="200" t="s">
        <v>699</v>
      </c>
      <c r="I115" s="51">
        <v>0</v>
      </c>
    </row>
    <row r="116" spans="2:9">
      <c r="B116" t="s">
        <v>672</v>
      </c>
      <c r="C116" s="51">
        <v>5.4341032263472984E-2</v>
      </c>
      <c r="D116" s="51">
        <v>2.7358452412236178</v>
      </c>
      <c r="E116" s="51">
        <v>0.23973390129808317</v>
      </c>
      <c r="F116" s="51">
        <v>-1.3107347867384171</v>
      </c>
      <c r="G116" s="51">
        <v>-1.5538019598921453</v>
      </c>
      <c r="H116" s="200">
        <v>-1.5538019598921453</v>
      </c>
      <c r="I116" s="51">
        <v>7.4486619140939708E-2</v>
      </c>
    </row>
    <row r="117" spans="2:9">
      <c r="B117" t="s">
        <v>673</v>
      </c>
      <c r="C117" s="51">
        <v>9.2480158320278477E-3</v>
      </c>
      <c r="D117" s="51">
        <v>2.7589603481873319</v>
      </c>
      <c r="E117" s="51">
        <v>0.56155371248295294</v>
      </c>
      <c r="F117" s="51">
        <v>-2.7169913413383004</v>
      </c>
      <c r="G117" s="51">
        <v>-3.3246725362240159</v>
      </c>
      <c r="H117" s="200">
        <v>-3.3246725362240159</v>
      </c>
      <c r="I117" s="51">
        <v>1.2676487810347938E-2</v>
      </c>
    </row>
    <row r="118" spans="2:9">
      <c r="B118" t="s">
        <v>674</v>
      </c>
      <c r="C118" s="51">
        <v>2.3708128595634243E-3</v>
      </c>
      <c r="D118" s="51">
        <v>2.2075732720497481</v>
      </c>
      <c r="E118" s="51">
        <v>0.31156036621431266</v>
      </c>
      <c r="F118" s="51">
        <v>-3.8190823733981647</v>
      </c>
      <c r="G118" s="51">
        <v>-4.6858486850312708</v>
      </c>
      <c r="H118" s="200">
        <v>-4.6858486850312708</v>
      </c>
      <c r="I118" s="51">
        <v>3.2497327924969526E-3</v>
      </c>
    </row>
    <row r="119" spans="2:9">
      <c r="B119" t="s">
        <v>675</v>
      </c>
      <c r="C119" s="51">
        <v>3.8985811435531746E-4</v>
      </c>
      <c r="D119" s="51">
        <v>2.366571645284989</v>
      </c>
      <c r="E119" s="51">
        <v>0.69306752807864003</v>
      </c>
      <c r="F119" s="51">
        <v>-5.7570404816153946</v>
      </c>
      <c r="G119" s="51">
        <v>-6.4910539754917593</v>
      </c>
      <c r="H119" s="200">
        <v>-6.4910539754917593</v>
      </c>
      <c r="I119" s="51">
        <v>5.3438831898136542E-4</v>
      </c>
    </row>
    <row r="120" spans="2:9">
      <c r="B120" s="9" t="s">
        <v>676</v>
      </c>
      <c r="C120" s="196">
        <v>0.25700140712975872</v>
      </c>
      <c r="D120" s="196">
        <v>0</v>
      </c>
      <c r="E120" s="196">
        <v>0</v>
      </c>
      <c r="F120" s="196">
        <v>0</v>
      </c>
      <c r="G120" s="196">
        <v>0</v>
      </c>
      <c r="H120" s="196">
        <v>0</v>
      </c>
      <c r="I120" s="196">
        <v>0.35227829016467921</v>
      </c>
    </row>
    <row r="121" spans="2:9">
      <c r="B121" s="301" t="s">
        <v>678</v>
      </c>
      <c r="C121" s="301"/>
      <c r="D121" s="301"/>
      <c r="E121" s="301"/>
      <c r="F121" s="301"/>
      <c r="G121" s="301"/>
      <c r="H121" s="301"/>
      <c r="I121" s="301"/>
    </row>
    <row r="122" spans="2:9">
      <c r="B122" t="s">
        <v>669</v>
      </c>
      <c r="C122" s="51">
        <v>4.2311475358769168E-2</v>
      </c>
      <c r="D122" s="51">
        <v>8.9798390631737881</v>
      </c>
      <c r="E122" s="51">
        <v>1.7548638690559335</v>
      </c>
      <c r="F122" s="51">
        <v>0.77590896796711828</v>
      </c>
      <c r="G122" s="51">
        <v>-1.8040232257549249</v>
      </c>
      <c r="H122" s="200">
        <v>-1.8040232257549249</v>
      </c>
      <c r="I122" s="51">
        <v>8.1233790696760136E-2</v>
      </c>
    </row>
    <row r="123" spans="2:9">
      <c r="B123" t="s">
        <v>670</v>
      </c>
      <c r="C123" s="51">
        <v>4.9683259398683587E-2</v>
      </c>
      <c r="D123" s="51">
        <v>14.64248663443075</v>
      </c>
      <c r="E123" s="51">
        <v>1.2787329931582958</v>
      </c>
      <c r="F123" s="51">
        <v>0.2365296938806849</v>
      </c>
      <c r="G123" s="51">
        <v>-1.643413516756177</v>
      </c>
      <c r="H123" s="200">
        <v>-1.643413516756177</v>
      </c>
      <c r="I123" s="51">
        <v>9.5386876985584457E-2</v>
      </c>
    </row>
    <row r="124" spans="2:9">
      <c r="B124" t="s">
        <v>671</v>
      </c>
      <c r="C124" s="51">
        <v>0.47913946898385118</v>
      </c>
      <c r="D124" s="51">
        <v>20.61491145394546</v>
      </c>
      <c r="E124" s="51">
        <v>0.58992380573150516</v>
      </c>
      <c r="F124" s="51">
        <v>1.8700314884714335</v>
      </c>
      <c r="G124" s="51">
        <v>0.62291016191763648</v>
      </c>
      <c r="H124" s="200" t="s">
        <v>699</v>
      </c>
      <c r="I124" s="51">
        <v>0</v>
      </c>
    </row>
    <row r="125" spans="2:9">
      <c r="B125" t="s">
        <v>672</v>
      </c>
      <c r="C125" s="51">
        <v>0.1319752280299045</v>
      </c>
      <c r="D125" s="51">
        <v>26.99562184796331</v>
      </c>
      <c r="E125" s="51">
        <v>0.67510842679899841</v>
      </c>
      <c r="F125" s="51">
        <v>1.8027845732143333E-2</v>
      </c>
      <c r="G125" s="51">
        <v>-0.66646732155859623</v>
      </c>
      <c r="H125" s="200">
        <v>-0.66646732155859623</v>
      </c>
      <c r="I125" s="51">
        <v>0.25337920646902062</v>
      </c>
    </row>
    <row r="126" spans="2:9">
      <c r="B126" t="s">
        <v>673</v>
      </c>
      <c r="C126" s="51">
        <v>2.1544543400512303E-2</v>
      </c>
      <c r="D126" s="51">
        <v>27.54832491140391</v>
      </c>
      <c r="E126" s="51">
        <v>1.2184395747883145</v>
      </c>
      <c r="F126" s="51">
        <v>-0.86095536627619418</v>
      </c>
      <c r="G126" s="51">
        <v>-2.4789589820784612</v>
      </c>
      <c r="H126" s="200">
        <v>-2.4789589820784612</v>
      </c>
      <c r="I126" s="51">
        <v>4.1363363352721255E-2</v>
      </c>
    </row>
    <row r="127" spans="2:9">
      <c r="B127" t="s">
        <v>674</v>
      </c>
      <c r="C127" s="51">
        <v>2.6332828361846253E-3</v>
      </c>
      <c r="D127" s="51">
        <v>18.31986091667136</v>
      </c>
      <c r="E127" s="51">
        <v>0.57950614659513766</v>
      </c>
      <c r="F127" s="51">
        <v>0.5782195939270256</v>
      </c>
      <c r="G127" s="51">
        <v>-4.5808502656047185</v>
      </c>
      <c r="H127" s="51">
        <v>-4.5808502656047185</v>
      </c>
      <c r="I127" s="51">
        <v>5.0556390422736479E-3</v>
      </c>
    </row>
    <row r="128" spans="2:9">
      <c r="B128" t="s">
        <v>675</v>
      </c>
      <c r="C128" s="51">
        <v>1.571133486233596E-2</v>
      </c>
      <c r="D128" s="51">
        <v>120.33527157966</v>
      </c>
      <c r="E128" s="51">
        <v>1.8895978046661182</v>
      </c>
      <c r="F128" s="51">
        <v>0.71319608810557389</v>
      </c>
      <c r="G128" s="51">
        <v>-2.7946991424770595</v>
      </c>
      <c r="H128" s="51">
        <v>-2.7946991424770595</v>
      </c>
      <c r="I128" s="51">
        <v>3.0164187775342965E-2</v>
      </c>
    </row>
    <row r="129" spans="2:9">
      <c r="B129" s="9" t="s">
        <v>676</v>
      </c>
      <c r="C129" s="196">
        <v>0.25700140712975872</v>
      </c>
      <c r="D129" s="196">
        <v>0</v>
      </c>
      <c r="E129" s="196">
        <v>0</v>
      </c>
      <c r="F129" s="196">
        <v>0</v>
      </c>
      <c r="G129" s="196">
        <v>0</v>
      </c>
      <c r="H129" s="196">
        <v>0</v>
      </c>
      <c r="I129" s="196">
        <v>0.49341693567829698</v>
      </c>
    </row>
    <row r="145" spans="2:27" ht="15.75">
      <c r="B145" s="191"/>
      <c r="C145" s="192"/>
      <c r="D145" s="193"/>
      <c r="E145" s="193"/>
      <c r="F145" s="193"/>
      <c r="G145" s="193"/>
      <c r="H145" s="193"/>
      <c r="I145" s="193"/>
      <c r="J145" s="193"/>
      <c r="K145" s="193"/>
      <c r="L145" s="193"/>
      <c r="M145" s="193"/>
      <c r="N145" s="193"/>
      <c r="O145" s="193"/>
      <c r="P145" s="193"/>
      <c r="Q145" s="193"/>
      <c r="R145" s="193"/>
      <c r="S145" s="193"/>
      <c r="T145" s="193"/>
      <c r="U145" s="193"/>
      <c r="V145" s="193"/>
      <c r="W145" s="193"/>
      <c r="X145" s="193"/>
    </row>
    <row r="146" spans="2:27">
      <c r="B146" s="193"/>
      <c r="C146" s="193"/>
      <c r="D146" s="193"/>
      <c r="E146" s="193"/>
      <c r="F146" s="193"/>
      <c r="G146" s="193"/>
      <c r="H146" s="193"/>
      <c r="I146" s="193"/>
      <c r="J146" s="193"/>
      <c r="K146" s="193"/>
      <c r="L146" s="193"/>
      <c r="M146" s="193"/>
      <c r="N146" s="193"/>
      <c r="O146" s="193"/>
      <c r="P146" s="193"/>
      <c r="Q146" s="193"/>
      <c r="R146" s="193"/>
      <c r="S146" s="193"/>
      <c r="T146" s="193"/>
      <c r="U146" s="186"/>
      <c r="V146" s="193"/>
      <c r="W146" s="193"/>
      <c r="X146" s="193"/>
    </row>
    <row r="147" spans="2:27">
      <c r="B147" s="193"/>
      <c r="C147" s="194"/>
      <c r="D147" s="193"/>
      <c r="E147" s="195"/>
      <c r="F147" s="193"/>
      <c r="G147" s="193"/>
      <c r="H147" s="193"/>
      <c r="I147" s="193"/>
      <c r="J147" s="193"/>
      <c r="K147" s="193"/>
      <c r="L147" s="193"/>
      <c r="M147" s="193"/>
      <c r="N147" s="193"/>
      <c r="O147" s="193"/>
      <c r="P147" s="193"/>
      <c r="Q147" s="193"/>
      <c r="R147" s="193"/>
      <c r="S147" s="193"/>
      <c r="T147" s="193"/>
      <c r="U147" s="186"/>
      <c r="V147" s="193"/>
      <c r="W147" s="193"/>
      <c r="X147" s="193"/>
    </row>
    <row r="148" spans="2:27">
      <c r="B148" s="185"/>
      <c r="C148" s="194"/>
      <c r="D148" s="193"/>
      <c r="E148" s="193"/>
      <c r="F148" s="193"/>
      <c r="G148" s="193"/>
      <c r="H148" s="193"/>
      <c r="I148" s="193"/>
      <c r="J148" s="193"/>
      <c r="K148" s="193"/>
      <c r="L148" s="193"/>
      <c r="M148" s="193"/>
      <c r="N148" s="193"/>
      <c r="O148" s="193"/>
      <c r="P148" s="193"/>
      <c r="Q148" s="193"/>
      <c r="R148" s="193"/>
      <c r="S148" s="193"/>
      <c r="T148" s="193"/>
      <c r="U148" s="186"/>
      <c r="V148" s="193"/>
      <c r="W148" s="193"/>
      <c r="X148" s="193"/>
    </row>
    <row r="149" spans="2:27">
      <c r="B149" s="193"/>
      <c r="C149" s="193"/>
      <c r="D149" s="193"/>
      <c r="E149" s="193"/>
      <c r="F149" s="193"/>
      <c r="G149" s="193"/>
      <c r="H149" s="193"/>
      <c r="I149" s="193"/>
      <c r="J149" s="193"/>
      <c r="K149" s="193"/>
      <c r="L149" s="193"/>
      <c r="M149" s="193"/>
      <c r="N149" s="193"/>
      <c r="O149" s="193"/>
      <c r="P149" s="193"/>
      <c r="Q149" s="193"/>
      <c r="R149" s="193"/>
      <c r="S149" s="193"/>
      <c r="T149" s="193"/>
      <c r="U149" s="193"/>
      <c r="V149" s="193"/>
      <c r="W149" s="193"/>
      <c r="X149" s="193"/>
    </row>
    <row r="150" spans="2:27">
      <c r="B150" s="193"/>
      <c r="C150" s="194"/>
      <c r="D150" s="195"/>
      <c r="E150" s="195"/>
      <c r="F150" s="194"/>
      <c r="G150" s="194"/>
      <c r="H150" s="194"/>
      <c r="I150" s="194"/>
      <c r="J150" s="194"/>
      <c r="K150" s="194"/>
      <c r="L150" s="194"/>
      <c r="M150" s="195"/>
      <c r="N150" s="195"/>
      <c r="O150" s="195"/>
      <c r="P150" s="195"/>
      <c r="Q150" s="195"/>
      <c r="R150" s="193"/>
      <c r="S150" s="193"/>
      <c r="T150" s="193"/>
      <c r="U150" s="195"/>
      <c r="V150" s="195"/>
      <c r="W150" s="186"/>
      <c r="X150" s="186"/>
      <c r="Z150" s="25"/>
      <c r="AA150" s="25"/>
    </row>
    <row r="151" spans="2:27">
      <c r="B151" s="193"/>
      <c r="C151" s="194"/>
      <c r="D151" s="195"/>
      <c r="E151" s="195"/>
      <c r="F151" s="194"/>
      <c r="G151" s="194"/>
      <c r="H151" s="194"/>
      <c r="I151" s="194"/>
      <c r="J151" s="194"/>
      <c r="K151" s="194"/>
      <c r="L151" s="194"/>
      <c r="M151" s="195"/>
      <c r="N151" s="195"/>
      <c r="O151" s="195"/>
      <c r="P151" s="195"/>
      <c r="Q151" s="195"/>
      <c r="R151" s="193"/>
      <c r="S151" s="193"/>
      <c r="T151" s="193"/>
      <c r="U151" s="195"/>
      <c r="V151" s="195"/>
      <c r="W151" s="186"/>
      <c r="X151" s="186"/>
      <c r="Z151" s="25"/>
    </row>
    <row r="152" spans="2:27">
      <c r="B152" s="193"/>
      <c r="C152" s="194"/>
      <c r="D152" s="195"/>
      <c r="E152" s="195"/>
      <c r="F152" s="194"/>
      <c r="G152" s="194"/>
      <c r="H152" s="194"/>
      <c r="I152" s="194"/>
      <c r="J152" s="194"/>
      <c r="K152" s="194"/>
      <c r="L152" s="194"/>
      <c r="M152" s="195"/>
      <c r="N152" s="195"/>
      <c r="O152" s="195"/>
      <c r="P152" s="195"/>
      <c r="Q152" s="195"/>
      <c r="R152" s="193"/>
      <c r="S152" s="193"/>
      <c r="T152" s="193"/>
      <c r="U152" s="195"/>
      <c r="V152" s="195"/>
      <c r="W152" s="186"/>
      <c r="X152" s="186"/>
      <c r="Z152" s="25"/>
    </row>
    <row r="153" spans="2:27">
      <c r="B153" s="193"/>
      <c r="C153" s="194"/>
      <c r="D153" s="195"/>
      <c r="E153" s="195"/>
      <c r="F153" s="194"/>
      <c r="G153" s="194"/>
      <c r="H153" s="194"/>
      <c r="I153" s="194"/>
      <c r="J153" s="194"/>
      <c r="K153" s="194"/>
      <c r="L153" s="194"/>
      <c r="M153" s="195"/>
      <c r="N153" s="195"/>
      <c r="O153" s="195"/>
      <c r="P153" s="195"/>
      <c r="Q153" s="195"/>
      <c r="R153" s="193"/>
      <c r="S153" s="193"/>
      <c r="T153" s="193"/>
      <c r="U153" s="195"/>
      <c r="V153" s="195"/>
      <c r="W153" s="186"/>
      <c r="X153" s="186"/>
      <c r="Z153" s="25"/>
    </row>
    <row r="154" spans="2:27">
      <c r="B154" s="193"/>
      <c r="C154" s="194"/>
      <c r="D154" s="195"/>
      <c r="E154" s="195"/>
      <c r="F154" s="194"/>
      <c r="G154" s="194"/>
      <c r="H154" s="194"/>
      <c r="I154" s="194"/>
      <c r="J154" s="194"/>
      <c r="K154" s="194"/>
      <c r="L154" s="194"/>
      <c r="M154" s="195"/>
      <c r="N154" s="195"/>
      <c r="O154" s="195"/>
      <c r="P154" s="195"/>
      <c r="Q154" s="195"/>
      <c r="R154" s="193"/>
      <c r="S154" s="193"/>
      <c r="T154" s="193"/>
      <c r="U154" s="195"/>
      <c r="V154" s="195"/>
      <c r="W154" s="186"/>
      <c r="X154" s="186"/>
      <c r="Z154" s="25"/>
    </row>
    <row r="155" spans="2:27">
      <c r="B155" s="193"/>
      <c r="C155" s="194"/>
      <c r="D155" s="195"/>
      <c r="E155" s="195"/>
      <c r="F155" s="194"/>
      <c r="G155" s="194"/>
      <c r="H155" s="194"/>
      <c r="I155" s="194"/>
      <c r="J155" s="194"/>
      <c r="K155" s="194"/>
      <c r="L155" s="194"/>
      <c r="M155" s="195"/>
      <c r="N155" s="195"/>
      <c r="O155" s="195"/>
      <c r="P155" s="195"/>
      <c r="Q155" s="195"/>
      <c r="R155" s="193"/>
      <c r="S155" s="193"/>
      <c r="T155" s="193"/>
      <c r="U155" s="195"/>
      <c r="V155" s="195"/>
      <c r="W155" s="186"/>
      <c r="X155" s="186"/>
      <c r="Z155" s="25"/>
    </row>
    <row r="156" spans="2:27">
      <c r="B156" s="193"/>
      <c r="C156" s="194"/>
      <c r="D156" s="195"/>
      <c r="E156" s="195"/>
      <c r="F156" s="194"/>
      <c r="G156" s="194"/>
      <c r="H156" s="194"/>
      <c r="I156" s="194"/>
      <c r="J156" s="194"/>
      <c r="K156" s="194"/>
      <c r="L156" s="194"/>
      <c r="M156" s="195"/>
      <c r="N156" s="195"/>
      <c r="O156" s="195"/>
      <c r="P156" s="195"/>
      <c r="Q156" s="195"/>
      <c r="R156" s="193"/>
      <c r="S156" s="193"/>
      <c r="T156" s="193"/>
      <c r="U156" s="195"/>
      <c r="V156" s="195"/>
      <c r="W156" s="186"/>
      <c r="X156" s="186"/>
      <c r="Z156" s="25"/>
    </row>
    <row r="157" spans="2:27">
      <c r="B157" s="193"/>
      <c r="C157" s="194"/>
      <c r="D157" s="193"/>
      <c r="E157" s="195"/>
      <c r="F157" s="193"/>
      <c r="G157" s="193"/>
      <c r="H157" s="193"/>
      <c r="I157" s="193"/>
      <c r="J157" s="194"/>
      <c r="K157" s="193"/>
      <c r="L157" s="193"/>
      <c r="M157" s="195"/>
      <c r="N157" s="195"/>
      <c r="O157" s="195"/>
      <c r="P157" s="195"/>
      <c r="Q157" s="195"/>
      <c r="R157" s="193"/>
      <c r="S157" s="193"/>
      <c r="T157" s="193"/>
      <c r="U157" s="195"/>
      <c r="V157" s="195"/>
      <c r="W157" s="186"/>
      <c r="X157" s="186"/>
      <c r="Z157" s="25"/>
    </row>
    <row r="158" spans="2:27">
      <c r="B158" s="193"/>
      <c r="C158" s="194"/>
      <c r="D158" s="193"/>
      <c r="E158" s="195"/>
      <c r="F158" s="193"/>
      <c r="G158" s="193"/>
      <c r="H158" s="193"/>
      <c r="I158" s="193"/>
      <c r="J158" s="194"/>
      <c r="K158" s="193"/>
      <c r="L158" s="193"/>
      <c r="M158" s="195"/>
      <c r="N158" s="195"/>
      <c r="O158" s="195"/>
      <c r="P158" s="195"/>
      <c r="Q158" s="195"/>
      <c r="R158" s="193"/>
      <c r="S158" s="193"/>
      <c r="T158" s="193"/>
      <c r="U158" s="193"/>
      <c r="V158" s="193"/>
      <c r="W158" s="193"/>
      <c r="X158" s="193"/>
    </row>
    <row r="159" spans="2:27">
      <c r="B159" s="193"/>
      <c r="C159" s="194"/>
      <c r="D159" s="193"/>
      <c r="E159" s="195"/>
      <c r="F159" s="193"/>
      <c r="G159" s="193"/>
      <c r="H159" s="193"/>
      <c r="I159" s="193"/>
      <c r="J159" s="194"/>
      <c r="K159" s="193"/>
      <c r="L159" s="193"/>
      <c r="M159" s="195"/>
      <c r="N159" s="195"/>
      <c r="O159" s="193"/>
      <c r="P159" s="195"/>
      <c r="Q159" s="195"/>
      <c r="R159" s="193"/>
      <c r="S159" s="193"/>
      <c r="T159" s="195"/>
      <c r="U159" s="193"/>
      <c r="V159" s="193"/>
      <c r="W159" s="193"/>
      <c r="X159" s="193"/>
    </row>
    <row r="160" spans="2:27">
      <c r="B160" s="193"/>
      <c r="C160" s="194"/>
      <c r="D160" s="193"/>
      <c r="E160" s="195"/>
      <c r="F160" s="193"/>
      <c r="G160" s="193"/>
      <c r="H160" s="193"/>
      <c r="I160" s="193"/>
      <c r="J160" s="194"/>
      <c r="K160" s="193"/>
      <c r="L160" s="193"/>
      <c r="M160" s="195"/>
      <c r="N160" s="195"/>
      <c r="O160" s="195"/>
      <c r="P160" s="195"/>
      <c r="Q160" s="195"/>
      <c r="R160" s="193"/>
      <c r="S160" s="193"/>
      <c r="T160" s="193"/>
      <c r="U160" s="186"/>
      <c r="V160" s="193"/>
      <c r="W160" s="193"/>
      <c r="X160" s="193"/>
    </row>
    <row r="161" spans="2:27">
      <c r="B161" s="193"/>
      <c r="C161" s="194"/>
      <c r="D161" s="193"/>
      <c r="E161" s="195"/>
      <c r="F161" s="193"/>
      <c r="G161" s="193"/>
      <c r="H161" s="193"/>
      <c r="I161" s="193"/>
      <c r="J161" s="194"/>
      <c r="K161" s="193"/>
      <c r="L161" s="193"/>
      <c r="M161" s="195"/>
      <c r="N161" s="195"/>
      <c r="O161" s="195"/>
      <c r="P161" s="195"/>
      <c r="Q161" s="195"/>
      <c r="R161" s="193"/>
      <c r="S161" s="193"/>
      <c r="T161" s="193"/>
      <c r="U161" s="193"/>
      <c r="V161" s="193"/>
      <c r="W161" s="193"/>
      <c r="X161" s="193"/>
    </row>
    <row r="162" spans="2:27">
      <c r="B162" s="193"/>
      <c r="C162" s="194"/>
      <c r="D162" s="193"/>
      <c r="E162" s="193"/>
      <c r="F162" s="193"/>
      <c r="G162" s="193"/>
      <c r="H162" s="193"/>
      <c r="I162" s="193"/>
      <c r="J162" s="194"/>
      <c r="K162" s="193"/>
      <c r="L162" s="193"/>
      <c r="M162" s="193"/>
      <c r="N162" s="193"/>
      <c r="O162" s="193"/>
      <c r="P162" s="193"/>
      <c r="Q162" s="193"/>
      <c r="R162" s="193"/>
      <c r="S162" s="193"/>
      <c r="T162" s="193"/>
      <c r="U162" s="193"/>
      <c r="V162" s="193"/>
      <c r="W162" s="193"/>
      <c r="X162" s="193"/>
    </row>
    <row r="163" spans="2:27">
      <c r="B163" s="193"/>
      <c r="C163" s="194"/>
      <c r="D163" s="193"/>
      <c r="E163" s="193"/>
      <c r="F163" s="193"/>
      <c r="G163" s="193"/>
      <c r="H163" s="193"/>
      <c r="I163" s="193"/>
      <c r="J163" s="194"/>
      <c r="K163" s="193"/>
      <c r="L163" s="193"/>
      <c r="M163" s="193"/>
      <c r="N163" s="193"/>
      <c r="O163" s="193"/>
      <c r="P163" s="193"/>
      <c r="Q163" s="193"/>
      <c r="R163" s="193"/>
      <c r="S163" s="193"/>
      <c r="T163" s="193"/>
      <c r="U163" s="186"/>
      <c r="V163" s="193"/>
      <c r="W163" s="193"/>
      <c r="X163" s="193"/>
    </row>
    <row r="164" spans="2:27">
      <c r="B164" s="193"/>
      <c r="C164" s="194"/>
      <c r="D164" s="193"/>
      <c r="E164" s="195"/>
      <c r="F164" s="193"/>
      <c r="G164" s="193"/>
      <c r="H164" s="193"/>
      <c r="I164" s="193"/>
      <c r="J164" s="194"/>
      <c r="K164" s="193"/>
      <c r="L164" s="193"/>
      <c r="M164" s="193"/>
      <c r="N164" s="193"/>
      <c r="O164" s="193"/>
      <c r="P164" s="193"/>
      <c r="Q164" s="193"/>
      <c r="R164" s="193"/>
      <c r="S164" s="193"/>
      <c r="T164" s="193"/>
      <c r="U164" s="186"/>
      <c r="V164" s="193"/>
      <c r="W164" s="193"/>
      <c r="X164" s="193"/>
    </row>
    <row r="165" spans="2:27">
      <c r="B165" s="185"/>
      <c r="C165" s="194"/>
      <c r="D165" s="193"/>
      <c r="E165" s="193"/>
      <c r="F165" s="193"/>
      <c r="G165" s="193"/>
      <c r="H165" s="193"/>
      <c r="I165" s="193"/>
      <c r="J165" s="194"/>
      <c r="K165" s="193"/>
      <c r="L165" s="193"/>
      <c r="M165" s="193"/>
      <c r="N165" s="193"/>
      <c r="O165" s="193"/>
      <c r="P165" s="193"/>
      <c r="Q165" s="193"/>
      <c r="R165" s="193"/>
      <c r="S165" s="193"/>
      <c r="T165" s="193"/>
      <c r="U165" s="186"/>
      <c r="V165" s="193"/>
      <c r="W165" s="193"/>
      <c r="X165" s="193"/>
      <c r="AA165" s="26"/>
    </row>
    <row r="166" spans="2:27">
      <c r="B166" s="193"/>
      <c r="C166" s="194"/>
      <c r="D166" s="193"/>
      <c r="E166" s="193"/>
      <c r="F166" s="193"/>
      <c r="G166" s="193"/>
      <c r="H166" s="193"/>
      <c r="I166" s="193"/>
      <c r="J166" s="194"/>
      <c r="K166" s="193"/>
      <c r="L166" s="193"/>
      <c r="M166" s="193"/>
      <c r="N166" s="193"/>
      <c r="O166" s="193"/>
      <c r="P166" s="193"/>
      <c r="Q166" s="193"/>
      <c r="R166" s="193"/>
      <c r="S166" s="193"/>
      <c r="T166" s="193"/>
      <c r="U166" s="193"/>
      <c r="V166" s="193"/>
      <c r="W166" s="193"/>
      <c r="X166" s="193"/>
    </row>
    <row r="167" spans="2:27">
      <c r="B167" s="193"/>
      <c r="C167" s="194"/>
      <c r="D167" s="195"/>
      <c r="E167" s="195"/>
      <c r="F167" s="194"/>
      <c r="G167" s="194"/>
      <c r="H167" s="194"/>
      <c r="I167" s="194"/>
      <c r="J167" s="194"/>
      <c r="K167" s="194"/>
      <c r="L167" s="194"/>
      <c r="M167" s="195"/>
      <c r="N167" s="195"/>
      <c r="O167" s="195"/>
      <c r="P167" s="195"/>
      <c r="Q167" s="195"/>
      <c r="R167" s="193"/>
      <c r="S167" s="193"/>
      <c r="T167" s="193"/>
      <c r="U167" s="195"/>
      <c r="V167" s="195"/>
      <c r="W167" s="186"/>
      <c r="X167" s="186"/>
    </row>
    <row r="168" spans="2:27">
      <c r="B168" s="193"/>
      <c r="C168" s="194"/>
      <c r="D168" s="195"/>
      <c r="E168" s="195"/>
      <c r="F168" s="194"/>
      <c r="G168" s="194"/>
      <c r="H168" s="194"/>
      <c r="I168" s="194"/>
      <c r="J168" s="194"/>
      <c r="K168" s="194"/>
      <c r="L168" s="194"/>
      <c r="M168" s="195"/>
      <c r="N168" s="195"/>
      <c r="O168" s="195"/>
      <c r="P168" s="195"/>
      <c r="Q168" s="195"/>
      <c r="R168" s="193"/>
      <c r="S168" s="193"/>
      <c r="T168" s="193"/>
      <c r="U168" s="195"/>
      <c r="V168" s="195"/>
      <c r="W168" s="186"/>
      <c r="X168" s="186"/>
    </row>
    <row r="169" spans="2:27">
      <c r="B169" s="193"/>
      <c r="C169" s="194"/>
      <c r="D169" s="195"/>
      <c r="E169" s="195"/>
      <c r="F169" s="194"/>
      <c r="G169" s="194"/>
      <c r="H169" s="194"/>
      <c r="I169" s="194"/>
      <c r="J169" s="194"/>
      <c r="K169" s="194"/>
      <c r="L169" s="194"/>
      <c r="M169" s="195"/>
      <c r="N169" s="195"/>
      <c r="O169" s="195"/>
      <c r="P169" s="195"/>
      <c r="Q169" s="195"/>
      <c r="R169" s="193"/>
      <c r="S169" s="193"/>
      <c r="T169" s="193"/>
      <c r="U169" s="195"/>
      <c r="V169" s="195"/>
      <c r="W169" s="186"/>
      <c r="X169" s="186"/>
    </row>
    <row r="170" spans="2:27">
      <c r="B170" s="193"/>
      <c r="C170" s="194"/>
      <c r="D170" s="195"/>
      <c r="E170" s="195"/>
      <c r="F170" s="194"/>
      <c r="G170" s="194"/>
      <c r="H170" s="194"/>
      <c r="I170" s="194"/>
      <c r="J170" s="194"/>
      <c r="K170" s="194"/>
      <c r="L170" s="194"/>
      <c r="M170" s="195"/>
      <c r="N170" s="195"/>
      <c r="O170" s="195"/>
      <c r="P170" s="195"/>
      <c r="Q170" s="195"/>
      <c r="R170" s="193"/>
      <c r="S170" s="193"/>
      <c r="T170" s="193"/>
      <c r="U170" s="195"/>
      <c r="V170" s="195"/>
      <c r="W170" s="186"/>
      <c r="X170" s="186"/>
    </row>
    <row r="171" spans="2:27">
      <c r="B171" s="193"/>
      <c r="C171" s="194"/>
      <c r="D171" s="195"/>
      <c r="E171" s="195"/>
      <c r="F171" s="194"/>
      <c r="G171" s="194"/>
      <c r="H171" s="194"/>
      <c r="I171" s="194"/>
      <c r="J171" s="194"/>
      <c r="K171" s="194"/>
      <c r="L171" s="194"/>
      <c r="M171" s="195"/>
      <c r="N171" s="195"/>
      <c r="O171" s="195"/>
      <c r="P171" s="195"/>
      <c r="Q171" s="195"/>
      <c r="R171" s="193"/>
      <c r="S171" s="193"/>
      <c r="T171" s="193"/>
      <c r="U171" s="195"/>
      <c r="V171" s="195"/>
      <c r="W171" s="186"/>
      <c r="X171" s="186"/>
    </row>
    <row r="172" spans="2:27">
      <c r="B172" s="193"/>
      <c r="C172" s="194"/>
      <c r="D172" s="195"/>
      <c r="E172" s="195"/>
      <c r="F172" s="194"/>
      <c r="G172" s="194"/>
      <c r="H172" s="194"/>
      <c r="I172" s="194"/>
      <c r="J172" s="194"/>
      <c r="K172" s="194"/>
      <c r="L172" s="194"/>
      <c r="M172" s="195"/>
      <c r="N172" s="195"/>
      <c r="O172" s="195"/>
      <c r="P172" s="195"/>
      <c r="Q172" s="195"/>
      <c r="R172" s="193"/>
      <c r="S172" s="193"/>
      <c r="T172" s="193"/>
      <c r="U172" s="195"/>
      <c r="V172" s="195"/>
      <c r="W172" s="186"/>
      <c r="X172" s="186"/>
    </row>
    <row r="173" spans="2:27">
      <c r="B173" s="193"/>
      <c r="C173" s="194"/>
      <c r="D173" s="195"/>
      <c r="E173" s="195"/>
      <c r="F173" s="194"/>
      <c r="G173" s="194"/>
      <c r="H173" s="194"/>
      <c r="I173" s="194"/>
      <c r="J173" s="194"/>
      <c r="K173" s="194"/>
      <c r="L173" s="194"/>
      <c r="M173" s="195"/>
      <c r="N173" s="195"/>
      <c r="O173" s="195"/>
      <c r="P173" s="195"/>
      <c r="Q173" s="195"/>
      <c r="R173" s="193"/>
      <c r="S173" s="193"/>
      <c r="T173" s="193"/>
      <c r="U173" s="195"/>
      <c r="V173" s="195"/>
      <c r="W173" s="186"/>
      <c r="X173" s="186"/>
    </row>
    <row r="174" spans="2:27">
      <c r="B174" s="193"/>
      <c r="C174" s="194"/>
      <c r="D174" s="195"/>
      <c r="E174" s="195"/>
      <c r="F174" s="193"/>
      <c r="G174" s="193"/>
      <c r="H174" s="193"/>
      <c r="I174" s="193"/>
      <c r="J174" s="194"/>
      <c r="K174" s="193"/>
      <c r="L174" s="193"/>
      <c r="M174" s="195"/>
      <c r="N174" s="195"/>
      <c r="O174" s="195"/>
      <c r="P174" s="195"/>
      <c r="Q174" s="195"/>
      <c r="R174" s="193"/>
      <c r="S174" s="193"/>
      <c r="T174" s="193"/>
      <c r="U174" s="195"/>
      <c r="V174" s="195"/>
      <c r="W174" s="186"/>
      <c r="X174" s="186"/>
    </row>
    <row r="175" spans="2:27">
      <c r="B175" s="193"/>
      <c r="C175" s="194"/>
      <c r="D175" s="195"/>
      <c r="E175" s="193"/>
      <c r="F175" s="193"/>
      <c r="G175" s="193"/>
      <c r="H175" s="193"/>
      <c r="I175" s="193"/>
      <c r="J175" s="193"/>
      <c r="K175" s="193"/>
      <c r="L175" s="193"/>
      <c r="M175" s="193"/>
      <c r="N175" s="193"/>
      <c r="O175" s="193"/>
      <c r="P175" s="193"/>
      <c r="Q175" s="193"/>
      <c r="R175" s="193"/>
      <c r="S175" s="193"/>
      <c r="T175" s="193"/>
      <c r="U175" s="193"/>
      <c r="V175" s="193"/>
      <c r="W175" s="193"/>
      <c r="X175" s="193"/>
    </row>
    <row r="176" spans="2:27">
      <c r="B176" s="193"/>
      <c r="C176" s="194"/>
      <c r="D176" s="195"/>
      <c r="E176" s="193"/>
      <c r="F176" s="193"/>
      <c r="G176" s="193"/>
      <c r="H176" s="193"/>
      <c r="I176" s="193"/>
      <c r="J176" s="193"/>
      <c r="K176" s="193"/>
      <c r="L176" s="193"/>
      <c r="M176" s="193"/>
      <c r="N176" s="193"/>
      <c r="O176" s="193"/>
      <c r="P176" s="195"/>
      <c r="Q176" s="193"/>
      <c r="R176" s="193"/>
      <c r="S176" s="193"/>
      <c r="T176" s="195"/>
      <c r="U176" s="193"/>
      <c r="V176" s="193"/>
      <c r="W176" s="193"/>
      <c r="X176" s="193"/>
    </row>
    <row r="177" spans="2:27">
      <c r="B177" s="193"/>
      <c r="C177" s="194"/>
      <c r="D177" s="195"/>
      <c r="E177" s="193"/>
      <c r="F177" s="193"/>
      <c r="G177" s="193"/>
      <c r="H177" s="193"/>
      <c r="I177" s="193"/>
      <c r="J177" s="193"/>
      <c r="K177" s="193"/>
      <c r="L177" s="193"/>
      <c r="M177" s="193"/>
      <c r="N177" s="193"/>
      <c r="O177" s="193"/>
      <c r="P177" s="193"/>
      <c r="Q177" s="193"/>
      <c r="R177" s="193"/>
      <c r="S177" s="193"/>
      <c r="T177" s="193"/>
      <c r="U177" s="186"/>
      <c r="V177" s="193"/>
      <c r="W177" s="193"/>
      <c r="X177" s="193"/>
    </row>
    <row r="178" spans="2:27">
      <c r="B178" s="193"/>
      <c r="C178" s="194"/>
      <c r="D178" s="195"/>
      <c r="E178" s="193"/>
      <c r="F178" s="193"/>
      <c r="G178" s="193"/>
      <c r="H178" s="193"/>
      <c r="I178" s="193"/>
      <c r="J178" s="193"/>
      <c r="K178" s="193"/>
      <c r="L178" s="193"/>
      <c r="M178" s="193"/>
      <c r="N178" s="193"/>
      <c r="O178" s="193"/>
      <c r="P178" s="193"/>
      <c r="Q178" s="193"/>
      <c r="R178" s="193"/>
      <c r="S178" s="193"/>
      <c r="T178" s="193"/>
      <c r="U178" s="193"/>
      <c r="V178" s="193"/>
      <c r="W178" s="193"/>
      <c r="X178" s="193"/>
    </row>
    <row r="179" spans="2:27">
      <c r="B179" s="193"/>
      <c r="C179" s="194"/>
      <c r="D179" s="195"/>
      <c r="E179" s="193"/>
      <c r="F179" s="193"/>
      <c r="G179" s="193"/>
      <c r="H179" s="193"/>
      <c r="I179" s="193"/>
      <c r="J179" s="193"/>
      <c r="K179" s="193"/>
      <c r="L179" s="193"/>
      <c r="M179" s="193"/>
      <c r="N179" s="193"/>
      <c r="O179" s="193"/>
      <c r="P179" s="193"/>
      <c r="Q179" s="193"/>
      <c r="R179" s="193"/>
      <c r="S179" s="193"/>
      <c r="T179" s="193"/>
      <c r="U179" s="193"/>
      <c r="V179" s="193"/>
      <c r="W179" s="193"/>
      <c r="X179" s="193"/>
    </row>
    <row r="180" spans="2:27">
      <c r="B180" s="193"/>
      <c r="C180" s="194"/>
      <c r="D180" s="195"/>
      <c r="E180" s="193"/>
      <c r="F180" s="193"/>
      <c r="G180" s="193"/>
      <c r="H180" s="193"/>
      <c r="I180" s="193"/>
      <c r="J180" s="193"/>
      <c r="K180" s="193"/>
      <c r="L180" s="193"/>
      <c r="M180" s="193"/>
      <c r="N180" s="193"/>
      <c r="O180" s="193"/>
      <c r="P180" s="193"/>
      <c r="Q180" s="193"/>
      <c r="R180" s="193"/>
      <c r="S180" s="193"/>
      <c r="T180" s="193"/>
      <c r="U180" s="186"/>
      <c r="V180" s="193"/>
      <c r="W180" s="193"/>
      <c r="X180" s="193"/>
    </row>
    <row r="181" spans="2:27">
      <c r="B181" s="193"/>
      <c r="C181" s="194"/>
      <c r="D181" s="195"/>
      <c r="E181" s="193"/>
      <c r="F181" s="193"/>
      <c r="G181" s="193"/>
      <c r="H181" s="193"/>
      <c r="I181" s="193"/>
      <c r="J181" s="193"/>
      <c r="K181" s="193"/>
      <c r="L181" s="193"/>
      <c r="M181" s="193"/>
      <c r="N181" s="193"/>
      <c r="O181" s="193"/>
      <c r="P181" s="193"/>
      <c r="Q181" s="193"/>
      <c r="R181" s="193"/>
      <c r="S181" s="193"/>
      <c r="T181" s="193"/>
      <c r="U181" s="186"/>
      <c r="V181" s="193"/>
      <c r="W181" s="193"/>
      <c r="X181" s="193"/>
    </row>
    <row r="182" spans="2:27">
      <c r="B182" s="185"/>
      <c r="C182" s="194"/>
      <c r="D182" s="195"/>
      <c r="E182" s="193"/>
      <c r="F182" s="193"/>
      <c r="G182" s="193"/>
      <c r="H182" s="193"/>
      <c r="I182" s="193"/>
      <c r="J182" s="193"/>
      <c r="K182" s="193"/>
      <c r="L182" s="193"/>
      <c r="M182" s="193"/>
      <c r="N182" s="193"/>
      <c r="O182" s="193"/>
      <c r="P182" s="193"/>
      <c r="Q182" s="193"/>
      <c r="R182" s="193"/>
      <c r="S182" s="193"/>
      <c r="T182" s="193"/>
      <c r="U182" s="186"/>
      <c r="V182" s="193"/>
      <c r="W182" s="193"/>
      <c r="X182" s="193"/>
      <c r="AA182" s="26"/>
    </row>
    <row r="183" spans="2:27">
      <c r="B183" s="193"/>
      <c r="C183" s="194"/>
      <c r="D183" s="195"/>
      <c r="E183" s="193"/>
      <c r="F183" s="193"/>
      <c r="G183" s="193"/>
      <c r="H183" s="193"/>
      <c r="I183" s="193"/>
      <c r="J183" s="193"/>
      <c r="K183" s="193"/>
      <c r="L183" s="193"/>
      <c r="M183" s="193"/>
      <c r="N183" s="193"/>
      <c r="O183" s="193"/>
      <c r="P183" s="193"/>
      <c r="Q183" s="193"/>
      <c r="R183" s="193"/>
      <c r="S183" s="193"/>
      <c r="T183" s="193"/>
      <c r="U183" s="193"/>
      <c r="V183" s="193"/>
      <c r="W183" s="193"/>
      <c r="X183" s="193"/>
    </row>
    <row r="184" spans="2:27">
      <c r="B184" s="193"/>
      <c r="C184" s="194"/>
      <c r="D184" s="195"/>
      <c r="E184" s="195"/>
      <c r="F184" s="194"/>
      <c r="G184" s="194"/>
      <c r="H184" s="194"/>
      <c r="I184" s="194"/>
      <c r="J184" s="194"/>
      <c r="K184" s="194"/>
      <c r="L184" s="194"/>
      <c r="M184" s="195"/>
      <c r="N184" s="195"/>
      <c r="O184" s="195"/>
      <c r="P184" s="195"/>
      <c r="Q184" s="195"/>
      <c r="R184" s="193"/>
      <c r="S184" s="193"/>
      <c r="T184" s="193"/>
      <c r="U184" s="195"/>
      <c r="V184" s="195"/>
      <c r="W184" s="186"/>
      <c r="X184" s="186"/>
    </row>
    <row r="185" spans="2:27">
      <c r="B185" s="193"/>
      <c r="C185" s="194"/>
      <c r="D185" s="195"/>
      <c r="E185" s="195"/>
      <c r="F185" s="194"/>
      <c r="G185" s="194"/>
      <c r="H185" s="194"/>
      <c r="I185" s="194"/>
      <c r="J185" s="194"/>
      <c r="K185" s="194"/>
      <c r="L185" s="194"/>
      <c r="M185" s="195"/>
      <c r="N185" s="195"/>
      <c r="O185" s="195"/>
      <c r="P185" s="195"/>
      <c r="Q185" s="195"/>
      <c r="R185" s="193"/>
      <c r="S185" s="193"/>
      <c r="T185" s="193"/>
      <c r="U185" s="195"/>
      <c r="V185" s="195"/>
      <c r="W185" s="186"/>
      <c r="X185" s="186"/>
    </row>
    <row r="186" spans="2:27">
      <c r="B186" s="193"/>
      <c r="C186" s="194"/>
      <c r="D186" s="195"/>
      <c r="E186" s="195"/>
      <c r="F186" s="194"/>
      <c r="G186" s="194"/>
      <c r="H186" s="194"/>
      <c r="I186" s="194"/>
      <c r="J186" s="194"/>
      <c r="K186" s="194"/>
      <c r="L186" s="194"/>
      <c r="M186" s="195"/>
      <c r="N186" s="195"/>
      <c r="O186" s="195"/>
      <c r="P186" s="195"/>
      <c r="Q186" s="195"/>
      <c r="R186" s="193"/>
      <c r="S186" s="193"/>
      <c r="T186" s="193"/>
      <c r="U186" s="195"/>
      <c r="V186" s="195"/>
      <c r="W186" s="186"/>
      <c r="X186" s="186"/>
    </row>
    <row r="187" spans="2:27">
      <c r="B187" s="193"/>
      <c r="C187" s="194"/>
      <c r="D187" s="195"/>
      <c r="E187" s="195"/>
      <c r="F187" s="194"/>
      <c r="G187" s="194"/>
      <c r="H187" s="194"/>
      <c r="I187" s="194"/>
      <c r="J187" s="194"/>
      <c r="K187" s="194"/>
      <c r="L187" s="194"/>
      <c r="M187" s="195"/>
      <c r="N187" s="195"/>
      <c r="O187" s="195"/>
      <c r="P187" s="195"/>
      <c r="Q187" s="195"/>
      <c r="R187" s="193"/>
      <c r="S187" s="193"/>
      <c r="T187" s="193"/>
      <c r="U187" s="195"/>
      <c r="V187" s="195"/>
      <c r="W187" s="186"/>
      <c r="X187" s="186"/>
    </row>
    <row r="188" spans="2:27">
      <c r="B188" s="193"/>
      <c r="C188" s="194"/>
      <c r="D188" s="195"/>
      <c r="E188" s="195"/>
      <c r="F188" s="194"/>
      <c r="G188" s="194"/>
      <c r="H188" s="194"/>
      <c r="I188" s="194"/>
      <c r="J188" s="194"/>
      <c r="K188" s="194"/>
      <c r="L188" s="194"/>
      <c r="M188" s="195"/>
      <c r="N188" s="195"/>
      <c r="O188" s="195"/>
      <c r="P188" s="195"/>
      <c r="Q188" s="195"/>
      <c r="R188" s="193"/>
      <c r="S188" s="193"/>
      <c r="T188" s="193"/>
      <c r="U188" s="195"/>
      <c r="V188" s="195"/>
      <c r="W188" s="186"/>
      <c r="X188" s="186"/>
    </row>
    <row r="189" spans="2:27">
      <c r="B189" s="193"/>
      <c r="C189" s="194"/>
      <c r="D189" s="195"/>
      <c r="E189" s="195"/>
      <c r="F189" s="194"/>
      <c r="G189" s="194"/>
      <c r="H189" s="194"/>
      <c r="I189" s="194"/>
      <c r="J189" s="194"/>
      <c r="K189" s="194"/>
      <c r="L189" s="194"/>
      <c r="M189" s="195"/>
      <c r="N189" s="195"/>
      <c r="O189" s="195"/>
      <c r="P189" s="195"/>
      <c r="Q189" s="195"/>
      <c r="R189" s="193"/>
      <c r="S189" s="193"/>
      <c r="T189" s="193"/>
      <c r="U189" s="195"/>
      <c r="V189" s="195"/>
      <c r="W189" s="186"/>
      <c r="X189" s="186"/>
    </row>
    <row r="190" spans="2:27">
      <c r="B190" s="193"/>
      <c r="C190" s="194"/>
      <c r="D190" s="195"/>
      <c r="E190" s="195"/>
      <c r="F190" s="194"/>
      <c r="G190" s="194"/>
      <c r="H190" s="194"/>
      <c r="I190" s="194"/>
      <c r="J190" s="194"/>
      <c r="K190" s="194"/>
      <c r="L190" s="194"/>
      <c r="M190" s="195"/>
      <c r="N190" s="195"/>
      <c r="O190" s="195"/>
      <c r="P190" s="195"/>
      <c r="Q190" s="195"/>
      <c r="R190" s="193"/>
      <c r="S190" s="193"/>
      <c r="T190" s="193"/>
      <c r="U190" s="195"/>
      <c r="V190" s="195"/>
      <c r="W190" s="186"/>
      <c r="X190" s="186"/>
    </row>
    <row r="191" spans="2:27">
      <c r="B191" s="193"/>
      <c r="C191" s="194"/>
      <c r="D191" s="195"/>
      <c r="E191" s="195"/>
      <c r="F191" s="193"/>
      <c r="G191" s="193"/>
      <c r="H191" s="193"/>
      <c r="I191" s="193"/>
      <c r="J191" s="194"/>
      <c r="K191" s="193"/>
      <c r="L191" s="193"/>
      <c r="M191" s="195"/>
      <c r="N191" s="195"/>
      <c r="O191" s="195"/>
      <c r="P191" s="195"/>
      <c r="Q191" s="195"/>
      <c r="R191" s="193"/>
      <c r="S191" s="193"/>
      <c r="T191" s="193"/>
      <c r="U191" s="195"/>
      <c r="V191" s="195"/>
      <c r="W191" s="186"/>
      <c r="X191" s="186"/>
    </row>
    <row r="192" spans="2:27">
      <c r="B192" s="193"/>
      <c r="C192" s="194"/>
      <c r="D192" s="195"/>
      <c r="E192" s="193"/>
      <c r="F192" s="193"/>
      <c r="G192" s="193"/>
      <c r="H192" s="193"/>
      <c r="I192" s="193"/>
      <c r="J192" s="193"/>
      <c r="K192" s="193"/>
      <c r="L192" s="193"/>
      <c r="M192" s="193"/>
      <c r="N192" s="193"/>
      <c r="O192" s="195"/>
      <c r="P192" s="193"/>
      <c r="Q192" s="193"/>
      <c r="R192" s="193"/>
      <c r="S192" s="193"/>
      <c r="T192" s="193"/>
      <c r="U192" s="193"/>
      <c r="V192" s="193"/>
      <c r="W192" s="193"/>
      <c r="X192" s="193"/>
    </row>
    <row r="193" spans="2:24">
      <c r="B193" s="193"/>
      <c r="C193" s="194"/>
      <c r="D193" s="195"/>
      <c r="E193" s="193"/>
      <c r="F193" s="193"/>
      <c r="G193" s="193"/>
      <c r="H193" s="193"/>
      <c r="I193" s="193"/>
      <c r="J193" s="193"/>
      <c r="K193" s="193"/>
      <c r="L193" s="193"/>
      <c r="M193" s="193"/>
      <c r="N193" s="193"/>
      <c r="O193" s="193"/>
      <c r="P193" s="195"/>
      <c r="Q193" s="193"/>
      <c r="R193" s="193"/>
      <c r="S193" s="193"/>
      <c r="T193" s="195"/>
      <c r="U193" s="193"/>
      <c r="V193" s="193"/>
      <c r="W193" s="193"/>
      <c r="X193" s="193"/>
    </row>
    <row r="194" spans="2:24">
      <c r="B194" s="193"/>
      <c r="C194" s="194"/>
      <c r="D194" s="195"/>
      <c r="E194" s="193"/>
      <c r="F194" s="193"/>
      <c r="G194" s="193"/>
      <c r="H194" s="193"/>
      <c r="I194" s="193"/>
      <c r="J194" s="193"/>
      <c r="K194" s="193"/>
      <c r="L194" s="193"/>
      <c r="M194" s="193"/>
      <c r="N194" s="193"/>
      <c r="O194" s="193"/>
      <c r="P194" s="193"/>
      <c r="Q194" s="193"/>
      <c r="R194" s="193"/>
      <c r="S194" s="193"/>
      <c r="T194" s="193"/>
      <c r="U194" s="186"/>
      <c r="V194" s="193"/>
      <c r="W194" s="193"/>
      <c r="X194" s="193"/>
    </row>
    <row r="195" spans="2:24">
      <c r="B195" s="193"/>
      <c r="C195" s="194"/>
      <c r="D195" s="195"/>
      <c r="E195" s="193"/>
      <c r="F195" s="193"/>
      <c r="G195" s="193"/>
      <c r="H195" s="193"/>
      <c r="I195" s="193"/>
      <c r="J195" s="193"/>
      <c r="K195" s="193"/>
      <c r="L195" s="193"/>
      <c r="M195" s="193"/>
      <c r="N195" s="193"/>
      <c r="O195" s="193"/>
      <c r="P195" s="193"/>
      <c r="Q195" s="193"/>
      <c r="R195" s="193"/>
      <c r="S195" s="193"/>
      <c r="T195" s="193"/>
      <c r="U195" s="193"/>
      <c r="V195" s="193"/>
      <c r="W195" s="193"/>
      <c r="X195" s="193"/>
    </row>
    <row r="196" spans="2:24">
      <c r="B196" s="193"/>
      <c r="C196" s="194"/>
      <c r="D196" s="195"/>
      <c r="E196" s="193"/>
      <c r="F196" s="193"/>
      <c r="G196" s="193"/>
      <c r="H196" s="193"/>
      <c r="I196" s="193"/>
      <c r="J196" s="193"/>
      <c r="K196" s="193"/>
      <c r="L196" s="193"/>
      <c r="M196" s="193"/>
      <c r="N196" s="193"/>
      <c r="O196" s="193"/>
      <c r="P196" s="193"/>
      <c r="Q196" s="193"/>
      <c r="R196" s="193"/>
      <c r="S196" s="193"/>
      <c r="T196" s="193"/>
      <c r="U196" s="193"/>
      <c r="V196" s="193"/>
      <c r="W196" s="193"/>
      <c r="X196" s="193"/>
    </row>
    <row r="197" spans="2:24">
      <c r="B197" s="193"/>
      <c r="C197" s="194"/>
      <c r="D197" s="195"/>
      <c r="E197" s="193"/>
      <c r="F197" s="193"/>
      <c r="G197" s="193"/>
      <c r="H197" s="193"/>
      <c r="I197" s="193"/>
      <c r="J197" s="193"/>
      <c r="K197" s="193"/>
      <c r="L197" s="193"/>
      <c r="M197" s="193"/>
      <c r="N197" s="193"/>
      <c r="O197" s="193"/>
      <c r="P197" s="193"/>
      <c r="Q197" s="193"/>
      <c r="R197" s="193"/>
      <c r="S197" s="193"/>
      <c r="T197" s="193"/>
      <c r="U197" s="186"/>
      <c r="V197" s="193"/>
      <c r="W197" s="193"/>
      <c r="X197" s="193"/>
    </row>
    <row r="198" spans="2:24">
      <c r="B198" s="193"/>
      <c r="C198" s="194"/>
      <c r="D198" s="195"/>
      <c r="E198" s="193"/>
      <c r="F198" s="193"/>
      <c r="G198" s="193"/>
      <c r="H198" s="193"/>
      <c r="I198" s="193"/>
      <c r="J198" s="193"/>
      <c r="K198" s="193"/>
      <c r="L198" s="193"/>
      <c r="M198" s="193"/>
      <c r="N198" s="193"/>
      <c r="O198" s="193"/>
      <c r="P198" s="193"/>
      <c r="Q198" s="193"/>
      <c r="R198" s="193"/>
      <c r="S198" s="193"/>
      <c r="T198" s="193"/>
      <c r="U198" s="186"/>
      <c r="V198" s="193"/>
      <c r="W198" s="193"/>
      <c r="X198" s="193"/>
    </row>
    <row r="199" spans="2:24">
      <c r="B199" s="185"/>
      <c r="C199" s="194"/>
      <c r="D199" s="195"/>
      <c r="E199" s="193"/>
      <c r="F199" s="193"/>
      <c r="G199" s="193"/>
      <c r="H199" s="193"/>
      <c r="I199" s="193"/>
      <c r="J199" s="193"/>
      <c r="K199" s="193"/>
      <c r="L199" s="193"/>
      <c r="M199" s="193"/>
      <c r="N199" s="193"/>
      <c r="O199" s="193"/>
      <c r="P199" s="193"/>
      <c r="Q199" s="193"/>
      <c r="R199" s="193"/>
      <c r="S199" s="193"/>
      <c r="T199" s="193"/>
      <c r="U199" s="186"/>
      <c r="V199" s="193"/>
      <c r="W199" s="193"/>
      <c r="X199" s="193"/>
    </row>
    <row r="200" spans="2:24">
      <c r="B200" s="193"/>
      <c r="C200" s="194"/>
      <c r="D200" s="195"/>
      <c r="E200" s="193"/>
      <c r="F200" s="193"/>
      <c r="G200" s="193"/>
      <c r="H200" s="193"/>
      <c r="I200" s="193"/>
      <c r="J200" s="193"/>
      <c r="K200" s="193"/>
      <c r="L200" s="193"/>
      <c r="M200" s="193"/>
      <c r="N200" s="193"/>
      <c r="O200" s="193"/>
      <c r="P200" s="193"/>
      <c r="Q200" s="193"/>
      <c r="R200" s="193"/>
      <c r="S200" s="193"/>
      <c r="T200" s="193"/>
      <c r="U200" s="193"/>
      <c r="V200" s="193"/>
      <c r="W200" s="193"/>
      <c r="X200" s="193"/>
    </row>
    <row r="201" spans="2:24">
      <c r="B201" s="193"/>
      <c r="C201" s="194"/>
      <c r="D201" s="195"/>
      <c r="E201" s="195"/>
      <c r="F201" s="194"/>
      <c r="G201" s="194"/>
      <c r="H201" s="194"/>
      <c r="I201" s="194"/>
      <c r="J201" s="194"/>
      <c r="K201" s="194"/>
      <c r="L201" s="194"/>
      <c r="M201" s="195"/>
      <c r="N201" s="195"/>
      <c r="O201" s="195"/>
      <c r="P201" s="195"/>
      <c r="Q201" s="195"/>
      <c r="R201" s="193"/>
      <c r="S201" s="193"/>
      <c r="T201" s="193"/>
      <c r="U201" s="195"/>
      <c r="V201" s="195"/>
      <c r="W201" s="186"/>
      <c r="X201" s="186"/>
    </row>
    <row r="202" spans="2:24">
      <c r="B202" s="193"/>
      <c r="C202" s="194"/>
      <c r="D202" s="195"/>
      <c r="E202" s="195"/>
      <c r="F202" s="194"/>
      <c r="G202" s="194"/>
      <c r="H202" s="194"/>
      <c r="I202" s="194"/>
      <c r="J202" s="194"/>
      <c r="K202" s="194"/>
      <c r="L202" s="194"/>
      <c r="M202" s="195"/>
      <c r="N202" s="195"/>
      <c r="O202" s="195"/>
      <c r="P202" s="195"/>
      <c r="Q202" s="195"/>
      <c r="R202" s="193"/>
      <c r="S202" s="193"/>
      <c r="T202" s="193"/>
      <c r="U202" s="195"/>
      <c r="V202" s="195"/>
      <c r="W202" s="186"/>
      <c r="X202" s="186"/>
    </row>
    <row r="203" spans="2:24">
      <c r="B203" s="193"/>
      <c r="C203" s="194"/>
      <c r="D203" s="195"/>
      <c r="E203" s="195"/>
      <c r="F203" s="194"/>
      <c r="G203" s="194"/>
      <c r="H203" s="194"/>
      <c r="I203" s="194"/>
      <c r="J203" s="194"/>
      <c r="K203" s="194"/>
      <c r="L203" s="194"/>
      <c r="M203" s="195"/>
      <c r="N203" s="195"/>
      <c r="O203" s="195"/>
      <c r="P203" s="195"/>
      <c r="Q203" s="195"/>
      <c r="R203" s="193"/>
      <c r="S203" s="193"/>
      <c r="T203" s="193"/>
      <c r="U203" s="195"/>
      <c r="V203" s="195"/>
      <c r="W203" s="186"/>
      <c r="X203" s="186"/>
    </row>
    <row r="204" spans="2:24">
      <c r="B204" s="193"/>
      <c r="C204" s="194"/>
      <c r="D204" s="195"/>
      <c r="E204" s="195"/>
      <c r="F204" s="194"/>
      <c r="G204" s="194"/>
      <c r="H204" s="194"/>
      <c r="I204" s="194"/>
      <c r="J204" s="194"/>
      <c r="K204" s="194"/>
      <c r="L204" s="194"/>
      <c r="M204" s="195"/>
      <c r="N204" s="195"/>
      <c r="O204" s="195"/>
      <c r="P204" s="195"/>
      <c r="Q204" s="195"/>
      <c r="R204" s="193"/>
      <c r="S204" s="193"/>
      <c r="T204" s="193"/>
      <c r="U204" s="195"/>
      <c r="V204" s="195"/>
      <c r="W204" s="186"/>
      <c r="X204" s="186"/>
    </row>
    <row r="205" spans="2:24">
      <c r="B205" s="193"/>
      <c r="C205" s="194"/>
      <c r="D205" s="195"/>
      <c r="E205" s="195"/>
      <c r="F205" s="194"/>
      <c r="G205" s="194"/>
      <c r="H205" s="194"/>
      <c r="I205" s="194"/>
      <c r="J205" s="194"/>
      <c r="K205" s="194"/>
      <c r="L205" s="194"/>
      <c r="M205" s="195"/>
      <c r="N205" s="195"/>
      <c r="O205" s="195"/>
      <c r="P205" s="195"/>
      <c r="Q205" s="195"/>
      <c r="R205" s="193"/>
      <c r="S205" s="193"/>
      <c r="T205" s="193"/>
      <c r="U205" s="195"/>
      <c r="V205" s="195"/>
      <c r="W205" s="186"/>
      <c r="X205" s="186"/>
    </row>
    <row r="206" spans="2:24">
      <c r="B206" s="193"/>
      <c r="C206" s="194"/>
      <c r="D206" s="195"/>
      <c r="E206" s="195"/>
      <c r="F206" s="194"/>
      <c r="G206" s="194"/>
      <c r="H206" s="194"/>
      <c r="I206" s="194"/>
      <c r="J206" s="194"/>
      <c r="K206" s="194"/>
      <c r="L206" s="194"/>
      <c r="M206" s="195"/>
      <c r="N206" s="195"/>
      <c r="O206" s="195"/>
      <c r="P206" s="195"/>
      <c r="Q206" s="195"/>
      <c r="R206" s="193"/>
      <c r="S206" s="193"/>
      <c r="T206" s="193"/>
      <c r="U206" s="195"/>
      <c r="V206" s="195"/>
      <c r="W206" s="186"/>
      <c r="X206" s="186"/>
    </row>
    <row r="207" spans="2:24">
      <c r="B207" s="193"/>
      <c r="C207" s="194"/>
      <c r="D207" s="195"/>
      <c r="E207" s="195"/>
      <c r="F207" s="194"/>
      <c r="G207" s="194"/>
      <c r="H207" s="194"/>
      <c r="I207" s="194"/>
      <c r="J207" s="194"/>
      <c r="K207" s="194"/>
      <c r="L207" s="194"/>
      <c r="M207" s="195"/>
      <c r="N207" s="195"/>
      <c r="O207" s="195"/>
      <c r="P207" s="195"/>
      <c r="Q207" s="195"/>
      <c r="R207" s="193"/>
      <c r="S207" s="193"/>
      <c r="T207" s="193"/>
      <c r="U207" s="195"/>
      <c r="V207" s="195"/>
      <c r="W207" s="186"/>
      <c r="X207" s="186"/>
    </row>
    <row r="208" spans="2:24">
      <c r="B208" s="193"/>
      <c r="C208" s="194"/>
      <c r="D208" s="195"/>
      <c r="E208" s="195"/>
      <c r="F208" s="193"/>
      <c r="G208" s="193"/>
      <c r="H208" s="193"/>
      <c r="I208" s="193"/>
      <c r="J208" s="194"/>
      <c r="K208" s="193"/>
      <c r="L208" s="193"/>
      <c r="M208" s="195"/>
      <c r="N208" s="195"/>
      <c r="O208" s="195"/>
      <c r="P208" s="195"/>
      <c r="Q208" s="195"/>
      <c r="R208" s="193"/>
      <c r="S208" s="193"/>
      <c r="T208" s="193"/>
      <c r="U208" s="195"/>
      <c r="V208" s="195"/>
      <c r="W208" s="186"/>
      <c r="X208" s="186"/>
    </row>
    <row r="209" spans="2:24">
      <c r="B209" s="193"/>
      <c r="C209" s="193"/>
      <c r="D209" s="193"/>
      <c r="E209" s="193"/>
      <c r="F209" s="193"/>
      <c r="G209" s="193"/>
      <c r="H209" s="193"/>
      <c r="I209" s="193"/>
      <c r="J209" s="193"/>
      <c r="K209" s="193"/>
      <c r="L209" s="193"/>
      <c r="M209" s="193"/>
      <c r="N209" s="193"/>
      <c r="O209" s="195"/>
      <c r="P209" s="193"/>
      <c r="Q209" s="193"/>
      <c r="R209" s="193"/>
      <c r="S209" s="193"/>
      <c r="T209" s="193"/>
      <c r="U209" s="193"/>
      <c r="V209" s="193"/>
      <c r="W209" s="193"/>
      <c r="X209" s="193"/>
    </row>
    <row r="210" spans="2:24">
      <c r="B210" s="193"/>
      <c r="C210" s="193"/>
      <c r="D210" s="193"/>
      <c r="E210" s="193"/>
      <c r="F210" s="193"/>
      <c r="G210" s="193"/>
      <c r="H210" s="193"/>
      <c r="I210" s="193"/>
      <c r="J210" s="193"/>
      <c r="K210" s="193"/>
      <c r="L210" s="193"/>
      <c r="M210" s="193"/>
      <c r="N210" s="193"/>
      <c r="O210" s="193"/>
      <c r="P210" s="195"/>
      <c r="Q210" s="193"/>
      <c r="R210" s="193"/>
      <c r="S210" s="193"/>
      <c r="T210" s="195"/>
      <c r="U210" s="193"/>
      <c r="V210" s="193"/>
      <c r="W210" s="193"/>
      <c r="X210" s="193"/>
    </row>
    <row r="211" spans="2:24">
      <c r="B211" s="193"/>
      <c r="C211" s="193"/>
      <c r="D211" s="193"/>
      <c r="E211" s="193"/>
      <c r="F211" s="193"/>
      <c r="G211" s="193"/>
      <c r="H211" s="193"/>
      <c r="I211" s="193"/>
      <c r="J211" s="193"/>
      <c r="K211" s="193"/>
      <c r="L211" s="193"/>
      <c r="M211" s="193"/>
      <c r="N211" s="193"/>
      <c r="O211" s="193"/>
      <c r="P211" s="193"/>
      <c r="Q211" s="193"/>
      <c r="R211" s="193"/>
      <c r="S211" s="193"/>
      <c r="T211" s="193"/>
      <c r="U211" s="186"/>
      <c r="V211" s="193"/>
      <c r="W211" s="193"/>
      <c r="X211" s="193"/>
    </row>
  </sheetData>
  <mergeCells count="8">
    <mergeCell ref="T6:X6"/>
    <mergeCell ref="B94:I94"/>
    <mergeCell ref="B103:I103"/>
    <mergeCell ref="B112:I112"/>
    <mergeCell ref="B121:I121"/>
    <mergeCell ref="B6:R6"/>
    <mergeCell ref="B22:R22"/>
    <mergeCell ref="T22:X22"/>
  </mergeCells>
  <hyperlinks>
    <hyperlink ref="A1" location="Contents!A1" display="Back to content overview" xr:uid="{5EDA808E-A08A-4272-B5D4-7317A50B8DC4}"/>
  </hyperlink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FDBAC-1B1C-419F-9B51-00CF0293694E}">
  <dimension ref="A1:AI111"/>
  <sheetViews>
    <sheetView zoomScale="85" zoomScaleNormal="85" workbookViewId="0">
      <selection activeCell="B3" sqref="B3"/>
    </sheetView>
  </sheetViews>
  <sheetFormatPr defaultColWidth="11.42578125" defaultRowHeight="15"/>
  <cols>
    <col min="2" max="2" width="37" bestFit="1" customWidth="1"/>
    <col min="3" max="3" width="13.5703125" bestFit="1" customWidth="1"/>
    <col min="4" max="4" width="12.5703125" bestFit="1" customWidth="1"/>
    <col min="5" max="5" width="13" bestFit="1" customWidth="1"/>
    <col min="6" max="6" width="12" bestFit="1" customWidth="1"/>
  </cols>
  <sheetData>
    <row r="1" spans="1:6">
      <c r="A1" s="2" t="s">
        <v>0</v>
      </c>
    </row>
    <row r="2" spans="1:6" ht="15.75" thickBot="1">
      <c r="A2" s="2"/>
    </row>
    <row r="3" spans="1:6" ht="19.5" thickBot="1">
      <c r="A3" s="2"/>
      <c r="B3" s="266" t="s">
        <v>801</v>
      </c>
    </row>
    <row r="4" spans="1:6">
      <c r="A4" s="2"/>
    </row>
    <row r="5" spans="1:6">
      <c r="B5" s="64" t="s">
        <v>337</v>
      </c>
    </row>
    <row r="6" spans="1:6">
      <c r="B6" t="s">
        <v>493</v>
      </c>
      <c r="C6" s="60" t="s">
        <v>340</v>
      </c>
      <c r="D6" s="60" t="s">
        <v>341</v>
      </c>
      <c r="E6" s="60" t="s">
        <v>239</v>
      </c>
      <c r="F6" t="s">
        <v>492</v>
      </c>
    </row>
    <row r="7" spans="1:6">
      <c r="B7">
        <v>65</v>
      </c>
      <c r="C7" s="60" t="s">
        <v>338</v>
      </c>
      <c r="D7" s="167">
        <v>17.71</v>
      </c>
      <c r="E7" s="168">
        <v>566841</v>
      </c>
      <c r="F7" s="303">
        <f>(D7*E7+D8*E8)/(E7+E8)</f>
        <v>19.358660585233856</v>
      </c>
    </row>
    <row r="8" spans="1:6">
      <c r="B8">
        <v>65</v>
      </c>
      <c r="C8" s="60" t="s">
        <v>339</v>
      </c>
      <c r="D8" s="167">
        <v>20.91</v>
      </c>
      <c r="E8" s="168">
        <v>602401</v>
      </c>
      <c r="F8" s="303"/>
    </row>
    <row r="9" spans="1:6">
      <c r="B9">
        <v>70</v>
      </c>
      <c r="C9" s="60" t="s">
        <v>338</v>
      </c>
      <c r="D9" s="167">
        <v>14.18</v>
      </c>
      <c r="E9" s="168">
        <v>445925</v>
      </c>
      <c r="F9" s="303">
        <f t="shared" ref="F9" si="0">(D9*E9+D10*E10)/(E9+E10)</f>
        <v>15.601009611940549</v>
      </c>
    </row>
    <row r="10" spans="1:6">
      <c r="B10">
        <v>70</v>
      </c>
      <c r="C10" s="60" t="s">
        <v>339</v>
      </c>
      <c r="D10" s="167">
        <v>16.86</v>
      </c>
      <c r="E10" s="168">
        <v>503311</v>
      </c>
      <c r="F10" s="303"/>
    </row>
    <row r="11" spans="1:6">
      <c r="B11">
        <v>75</v>
      </c>
      <c r="C11" s="60" t="s">
        <v>338</v>
      </c>
      <c r="D11" s="167">
        <v>10.94</v>
      </c>
      <c r="E11" s="168">
        <v>363449</v>
      </c>
      <c r="F11" s="303">
        <f t="shared" ref="F11" si="1">(D11*E11+D12*E12)/(E11+E12)</f>
        <v>12.088316257687177</v>
      </c>
    </row>
    <row r="12" spans="1:6">
      <c r="B12">
        <v>75</v>
      </c>
      <c r="C12" s="60" t="s">
        <v>339</v>
      </c>
      <c r="D12" s="167">
        <v>13.05</v>
      </c>
      <c r="E12" s="168">
        <v>433983</v>
      </c>
      <c r="F12" s="303"/>
    </row>
    <row r="13" spans="1:6">
      <c r="B13">
        <v>80</v>
      </c>
      <c r="C13" s="60" t="s">
        <v>338</v>
      </c>
      <c r="D13" s="167">
        <v>8</v>
      </c>
      <c r="E13" s="168">
        <v>263460</v>
      </c>
      <c r="F13" s="303">
        <f t="shared" ref="F13" si="2">(D13*E13+D14*E14)/(E13+E14)</f>
        <v>8.8887213513829568</v>
      </c>
    </row>
    <row r="14" spans="1:6">
      <c r="B14">
        <v>80</v>
      </c>
      <c r="C14" s="60" t="s">
        <v>339</v>
      </c>
      <c r="D14" s="167">
        <v>9.57</v>
      </c>
      <c r="E14" s="168">
        <v>343681</v>
      </c>
      <c r="F14" s="303"/>
    </row>
    <row r="15" spans="1:6">
      <c r="B15">
        <v>85</v>
      </c>
      <c r="C15" s="60" t="s">
        <v>338</v>
      </c>
      <c r="D15" s="167">
        <v>5.47</v>
      </c>
      <c r="E15" s="168">
        <v>229099</v>
      </c>
      <c r="F15" s="303">
        <f t="shared" ref="F15" si="3">(D15*E15+D16*E16)/(E15+E16)</f>
        <v>6.1133984824649739</v>
      </c>
    </row>
    <row r="16" spans="1:6">
      <c r="B16">
        <v>85</v>
      </c>
      <c r="C16" s="60" t="s">
        <v>339</v>
      </c>
      <c r="D16" s="167">
        <v>6.53</v>
      </c>
      <c r="E16" s="168">
        <v>353820</v>
      </c>
      <c r="F16" s="303"/>
    </row>
    <row r="17" spans="2:6">
      <c r="B17">
        <v>90</v>
      </c>
      <c r="C17" s="60" t="s">
        <v>338</v>
      </c>
      <c r="D17" s="167">
        <v>3.55</v>
      </c>
      <c r="E17" s="168">
        <v>77684</v>
      </c>
      <c r="F17" s="303">
        <f t="shared" ref="F17" si="4">(D17*E17+D18*E18)/(E17+E18)</f>
        <v>3.9902564674015535</v>
      </c>
    </row>
    <row r="18" spans="2:6">
      <c r="B18">
        <v>90</v>
      </c>
      <c r="C18" s="60" t="s">
        <v>339</v>
      </c>
      <c r="D18" s="167">
        <v>4.21</v>
      </c>
      <c r="E18" s="168">
        <v>155640</v>
      </c>
      <c r="F18" s="303"/>
    </row>
    <row r="19" spans="2:6">
      <c r="B19">
        <v>95</v>
      </c>
      <c r="C19" s="60" t="s">
        <v>338</v>
      </c>
      <c r="D19" s="167">
        <v>2.37</v>
      </c>
      <c r="E19" s="168">
        <v>15130</v>
      </c>
      <c r="F19" s="303">
        <f t="shared" ref="F19" si="5">(D19*E19+D20*E20)/(E19+E20)</f>
        <v>2.6516507295711524</v>
      </c>
    </row>
    <row r="20" spans="2:6">
      <c r="B20">
        <v>95</v>
      </c>
      <c r="C20" s="60" t="s">
        <v>339</v>
      </c>
      <c r="D20" s="167">
        <v>2.75</v>
      </c>
      <c r="E20" s="168">
        <v>43329</v>
      </c>
      <c r="F20" s="303"/>
    </row>
    <row r="22" spans="2:6">
      <c r="B22" s="64" t="s">
        <v>342</v>
      </c>
    </row>
    <row r="23" spans="2:6">
      <c r="B23" t="s">
        <v>493</v>
      </c>
      <c r="C23" s="60" t="s">
        <v>465</v>
      </c>
    </row>
    <row r="24" spans="2:6">
      <c r="B24">
        <v>65</v>
      </c>
      <c r="C24" s="26">
        <f>CBA_1!G8</f>
        <v>6717.451</v>
      </c>
    </row>
    <row r="25" spans="2:6">
      <c r="B25">
        <v>70</v>
      </c>
      <c r="C25" s="26">
        <f>CBA_1!G9</f>
        <v>5979.5119999999997</v>
      </c>
    </row>
    <row r="26" spans="2:6">
      <c r="B26">
        <v>75</v>
      </c>
      <c r="C26" s="26">
        <f>CBA_1!G10</f>
        <v>3945.0439999999999</v>
      </c>
    </row>
    <row r="27" spans="2:6">
      <c r="B27">
        <v>80</v>
      </c>
      <c r="C27" s="26">
        <f>CBA_1!G11</f>
        <v>3295.127</v>
      </c>
    </row>
    <row r="28" spans="2:6">
      <c r="B28">
        <v>85</v>
      </c>
      <c r="C28" s="26">
        <f>CBA_1!G12</f>
        <v>1448.3969999999999</v>
      </c>
    </row>
    <row r="29" spans="2:6">
      <c r="B29">
        <v>90</v>
      </c>
      <c r="C29" s="26">
        <f>CBA_1!G13</f>
        <v>1448.3969999999999</v>
      </c>
    </row>
    <row r="30" spans="2:6">
      <c r="B30">
        <v>95</v>
      </c>
      <c r="C30" s="26">
        <f>CBA_1!G14</f>
        <v>1448.3969999999999</v>
      </c>
    </row>
    <row r="31" spans="2:6">
      <c r="F31" s="25"/>
    </row>
    <row r="32" spans="2:6">
      <c r="B32" s="64" t="s">
        <v>491</v>
      </c>
      <c r="C32">
        <f>CBA_1!C166</f>
        <v>1.7000000000000001E-2</v>
      </c>
    </row>
    <row r="33" spans="2:35">
      <c r="B33" s="1"/>
    </row>
    <row r="34" spans="2:35">
      <c r="B34" s="169" t="s">
        <v>343</v>
      </c>
      <c r="C34" s="60"/>
    </row>
    <row r="35" spans="2:35">
      <c r="B35" s="60" t="s">
        <v>493</v>
      </c>
      <c r="C35" s="60"/>
    </row>
    <row r="36" spans="2:35">
      <c r="B36" s="60">
        <v>65</v>
      </c>
      <c r="C36" s="82">
        <f>CBA_1!J8/CBA_1!$J$15</f>
        <v>6.0277384307593086E-2</v>
      </c>
    </row>
    <row r="37" spans="2:35">
      <c r="B37" s="60">
        <v>70</v>
      </c>
      <c r="C37" s="82">
        <f>CBA_1!J9/CBA_1!$J$15</f>
        <v>0.19772057992298314</v>
      </c>
    </row>
    <row r="38" spans="2:35">
      <c r="B38" s="60">
        <v>75</v>
      </c>
      <c r="C38" s="82">
        <f>CBA_1!J10/CBA_1!$J$15</f>
        <v>0.28058093195646205</v>
      </c>
    </row>
    <row r="39" spans="2:35">
      <c r="B39" s="60">
        <v>80</v>
      </c>
      <c r="C39" s="82">
        <f>CBA_1!J11/CBA_1!$J$15</f>
        <v>0.2045205373556013</v>
      </c>
    </row>
    <row r="40" spans="2:35">
      <c r="B40" s="60">
        <v>85</v>
      </c>
      <c r="C40" s="82">
        <f>CBA_1!J12/CBA_1!$J$15</f>
        <v>0.16199874266977954</v>
      </c>
    </row>
    <row r="41" spans="2:35">
      <c r="B41" s="60">
        <v>90</v>
      </c>
      <c r="C41" s="82">
        <f>CBA_1!J13/CBA_1!$J$15</f>
        <v>7.5888147683339985E-2</v>
      </c>
    </row>
    <row r="42" spans="2:35">
      <c r="B42" s="60">
        <v>95</v>
      </c>
      <c r="C42" s="82">
        <f>CBA_1!J14/CBA_1!$J$15</f>
        <v>1.9013676104240793E-2</v>
      </c>
    </row>
    <row r="43" spans="2:35">
      <c r="B43" s="1"/>
      <c r="C43" s="51"/>
    </row>
    <row r="44" spans="2:35" s="58" customFormat="1">
      <c r="B44" s="149" t="s">
        <v>496</v>
      </c>
      <c r="C44" s="57"/>
    </row>
    <row r="45" spans="2:35" s="58" customFormat="1">
      <c r="C45" s="150">
        <v>65</v>
      </c>
      <c r="H45" s="150">
        <v>70</v>
      </c>
      <c r="M45" s="150">
        <v>75</v>
      </c>
      <c r="R45" s="150">
        <v>80</v>
      </c>
      <c r="W45" s="150">
        <v>85</v>
      </c>
      <c r="AB45" s="150">
        <v>90</v>
      </c>
      <c r="AG45" s="150">
        <v>95</v>
      </c>
    </row>
    <row r="46" spans="2:35" s="58" customFormat="1">
      <c r="C46" s="58" t="s">
        <v>344</v>
      </c>
      <c r="D46" s="58" t="s">
        <v>352</v>
      </c>
      <c r="E46" s="58" t="s">
        <v>345</v>
      </c>
      <c r="H46" s="58" t="s">
        <v>344</v>
      </c>
      <c r="I46" s="58" t="s">
        <v>352</v>
      </c>
      <c r="J46" s="58" t="s">
        <v>346</v>
      </c>
      <c r="M46" s="58" t="s">
        <v>344</v>
      </c>
      <c r="N46" s="58" t="s">
        <v>352</v>
      </c>
      <c r="O46" s="58" t="s">
        <v>347</v>
      </c>
      <c r="R46" s="58" t="s">
        <v>344</v>
      </c>
      <c r="S46" s="58" t="s">
        <v>352</v>
      </c>
      <c r="T46" s="58" t="s">
        <v>348</v>
      </c>
      <c r="W46" s="58" t="s">
        <v>344</v>
      </c>
      <c r="X46" s="58" t="s">
        <v>352</v>
      </c>
      <c r="Y46" s="58" t="s">
        <v>349</v>
      </c>
      <c r="AB46" s="58" t="s">
        <v>344</v>
      </c>
      <c r="AC46" s="58" t="s">
        <v>352</v>
      </c>
      <c r="AD46" s="58" t="s">
        <v>351</v>
      </c>
      <c r="AG46" s="58" t="s">
        <v>344</v>
      </c>
      <c r="AH46" s="58" t="s">
        <v>352</v>
      </c>
      <c r="AI46" s="58" t="s">
        <v>350</v>
      </c>
    </row>
    <row r="47" spans="2:35" s="58" customFormat="1">
      <c r="C47" s="58">
        <v>1</v>
      </c>
      <c r="D47" s="58">
        <f t="shared" ref="D47:D65" si="6">65+C47</f>
        <v>66</v>
      </c>
      <c r="E47" s="116">
        <f t="shared" ref="E47:E50" si="7">$C$24</f>
        <v>6717.451</v>
      </c>
      <c r="H47" s="58">
        <v>1</v>
      </c>
      <c r="I47" s="58">
        <f t="shared" ref="I47:I62" si="8">70+H47</f>
        <v>71</v>
      </c>
      <c r="J47" s="116">
        <f t="shared" ref="J47:J50" si="9">$C$25</f>
        <v>5979.5119999999997</v>
      </c>
      <c r="M47" s="58">
        <v>1</v>
      </c>
      <c r="N47" s="58">
        <f t="shared" ref="N47:N58" si="10">75+M47</f>
        <v>76</v>
      </c>
      <c r="O47" s="116">
        <f t="shared" ref="O47:O50" si="11">$C$26</f>
        <v>3945.0439999999999</v>
      </c>
      <c r="R47" s="58">
        <v>1</v>
      </c>
      <c r="S47" s="58">
        <f t="shared" ref="S47:S55" si="12">80+R47</f>
        <v>81</v>
      </c>
      <c r="T47" s="116">
        <f t="shared" ref="T47:T50" si="13">$C$27</f>
        <v>3295.127</v>
      </c>
      <c r="W47" s="58">
        <v>1</v>
      </c>
      <c r="X47" s="58">
        <f t="shared" ref="X47:X52" si="14">85+W47</f>
        <v>86</v>
      </c>
      <c r="Y47" s="116">
        <f>$C$28</f>
        <v>1448.3969999999999</v>
      </c>
      <c r="AB47" s="58">
        <v>1</v>
      </c>
      <c r="AC47" s="58">
        <f t="shared" ref="AC47:AC50" si="15">90+AB47</f>
        <v>91</v>
      </c>
      <c r="AD47" s="116">
        <f>$C$29</f>
        <v>1448.3969999999999</v>
      </c>
      <c r="AG47" s="58">
        <v>1</v>
      </c>
      <c r="AH47" s="58">
        <f t="shared" ref="AH47:AH49" si="16">95+AG47</f>
        <v>96</v>
      </c>
      <c r="AI47" s="116">
        <f t="shared" ref="AI47:AI49" si="17">$C$30</f>
        <v>1448.3969999999999</v>
      </c>
    </row>
    <row r="48" spans="2:35" s="58" customFormat="1">
      <c r="C48" s="58">
        <v>2</v>
      </c>
      <c r="D48" s="58">
        <f t="shared" si="6"/>
        <v>67</v>
      </c>
      <c r="E48" s="116">
        <f t="shared" si="7"/>
        <v>6717.451</v>
      </c>
      <c r="H48" s="58">
        <v>2</v>
      </c>
      <c r="I48" s="58">
        <f t="shared" si="8"/>
        <v>72</v>
      </c>
      <c r="J48" s="116">
        <f t="shared" si="9"/>
        <v>5979.5119999999997</v>
      </c>
      <c r="M48" s="58">
        <v>2</v>
      </c>
      <c r="N48" s="58">
        <f t="shared" si="10"/>
        <v>77</v>
      </c>
      <c r="O48" s="116">
        <f t="shared" si="11"/>
        <v>3945.0439999999999</v>
      </c>
      <c r="R48" s="58">
        <v>2</v>
      </c>
      <c r="S48" s="58">
        <f t="shared" si="12"/>
        <v>82</v>
      </c>
      <c r="T48" s="116">
        <f t="shared" si="13"/>
        <v>3295.127</v>
      </c>
      <c r="W48" s="58">
        <v>2</v>
      </c>
      <c r="X48" s="58">
        <f t="shared" si="14"/>
        <v>87</v>
      </c>
      <c r="Y48" s="116">
        <f>$C$28</f>
        <v>1448.3969999999999</v>
      </c>
      <c r="AB48" s="58">
        <v>2</v>
      </c>
      <c r="AC48" s="58">
        <f t="shared" si="15"/>
        <v>92</v>
      </c>
      <c r="AD48" s="116">
        <f t="shared" ref="AD48:AD50" si="18">$C$29</f>
        <v>1448.3969999999999</v>
      </c>
      <c r="AG48" s="58">
        <v>2</v>
      </c>
      <c r="AH48" s="58">
        <f t="shared" si="16"/>
        <v>97</v>
      </c>
      <c r="AI48" s="116">
        <f t="shared" si="17"/>
        <v>1448.3969999999999</v>
      </c>
    </row>
    <row r="49" spans="3:35" s="58" customFormat="1">
      <c r="C49" s="58">
        <v>3</v>
      </c>
      <c r="D49" s="58">
        <f t="shared" si="6"/>
        <v>68</v>
      </c>
      <c r="E49" s="116">
        <f t="shared" si="7"/>
        <v>6717.451</v>
      </c>
      <c r="H49" s="58">
        <v>3</v>
      </c>
      <c r="I49" s="58">
        <f t="shared" si="8"/>
        <v>73</v>
      </c>
      <c r="J49" s="116">
        <f t="shared" si="9"/>
        <v>5979.5119999999997</v>
      </c>
      <c r="M49" s="58">
        <v>3</v>
      </c>
      <c r="N49" s="58">
        <f t="shared" si="10"/>
        <v>78</v>
      </c>
      <c r="O49" s="116">
        <f t="shared" si="11"/>
        <v>3945.0439999999999</v>
      </c>
      <c r="R49" s="58">
        <v>3</v>
      </c>
      <c r="S49" s="58">
        <f t="shared" si="12"/>
        <v>83</v>
      </c>
      <c r="T49" s="116">
        <f t="shared" si="13"/>
        <v>3295.127</v>
      </c>
      <c r="W49" s="58">
        <v>3</v>
      </c>
      <c r="X49" s="58">
        <f t="shared" si="14"/>
        <v>88</v>
      </c>
      <c r="Y49" s="116">
        <f t="shared" ref="Y49:Y50" si="19">$C$28</f>
        <v>1448.3969999999999</v>
      </c>
      <c r="AB49" s="58">
        <v>3</v>
      </c>
      <c r="AC49" s="58">
        <f t="shared" si="15"/>
        <v>93</v>
      </c>
      <c r="AD49" s="116">
        <f t="shared" si="18"/>
        <v>1448.3969999999999</v>
      </c>
      <c r="AG49" s="58">
        <v>3</v>
      </c>
      <c r="AH49" s="58">
        <f t="shared" si="16"/>
        <v>98</v>
      </c>
      <c r="AI49" s="116">
        <f t="shared" si="17"/>
        <v>1448.3969999999999</v>
      </c>
    </row>
    <row r="50" spans="3:35" s="58" customFormat="1">
      <c r="C50" s="58">
        <v>4</v>
      </c>
      <c r="D50" s="58">
        <f t="shared" si="6"/>
        <v>69</v>
      </c>
      <c r="E50" s="116">
        <f t="shared" si="7"/>
        <v>6717.451</v>
      </c>
      <c r="H50" s="58">
        <v>4</v>
      </c>
      <c r="I50" s="58">
        <f t="shared" si="8"/>
        <v>74</v>
      </c>
      <c r="J50" s="116">
        <f t="shared" si="9"/>
        <v>5979.5119999999997</v>
      </c>
      <c r="M50" s="58">
        <v>4</v>
      </c>
      <c r="N50" s="58">
        <f t="shared" si="10"/>
        <v>79</v>
      </c>
      <c r="O50" s="116">
        <f t="shared" si="11"/>
        <v>3945.0439999999999</v>
      </c>
      <c r="R50" s="58">
        <v>4</v>
      </c>
      <c r="S50" s="58">
        <f t="shared" si="12"/>
        <v>84</v>
      </c>
      <c r="T50" s="116">
        <f t="shared" si="13"/>
        <v>3295.127</v>
      </c>
      <c r="W50" s="58">
        <v>4</v>
      </c>
      <c r="X50" s="58">
        <f t="shared" si="14"/>
        <v>89</v>
      </c>
      <c r="Y50" s="116">
        <f t="shared" si="19"/>
        <v>1448.3969999999999</v>
      </c>
      <c r="AB50" s="58">
        <v>4</v>
      </c>
      <c r="AC50" s="58">
        <f t="shared" si="15"/>
        <v>94</v>
      </c>
      <c r="AD50" s="116">
        <f t="shared" si="18"/>
        <v>1448.3969999999999</v>
      </c>
    </row>
    <row r="51" spans="3:35" s="58" customFormat="1">
      <c r="C51" s="58">
        <v>5</v>
      </c>
      <c r="D51" s="58">
        <f t="shared" si="6"/>
        <v>70</v>
      </c>
      <c r="E51" s="116">
        <f>$C$25</f>
        <v>5979.5119999999997</v>
      </c>
      <c r="H51" s="58">
        <v>5</v>
      </c>
      <c r="I51" s="58">
        <f t="shared" si="8"/>
        <v>75</v>
      </c>
      <c r="J51" s="116">
        <f>$C$26</f>
        <v>3945.0439999999999</v>
      </c>
      <c r="M51" s="58">
        <v>5</v>
      </c>
      <c r="N51" s="58">
        <f t="shared" si="10"/>
        <v>80</v>
      </c>
      <c r="O51" s="116">
        <f>$C$27</f>
        <v>3295.127</v>
      </c>
      <c r="R51" s="58">
        <v>5</v>
      </c>
      <c r="S51" s="58">
        <f t="shared" si="12"/>
        <v>85</v>
      </c>
      <c r="T51" s="116">
        <f>$C$28</f>
        <v>1448.3969999999999</v>
      </c>
      <c r="W51" s="58">
        <v>5</v>
      </c>
      <c r="X51" s="58">
        <f t="shared" si="14"/>
        <v>90</v>
      </c>
      <c r="Y51" s="116">
        <f>$C$29</f>
        <v>1448.3969999999999</v>
      </c>
    </row>
    <row r="52" spans="3:35" s="58" customFormat="1">
      <c r="C52" s="58">
        <v>6</v>
      </c>
      <c r="D52" s="58">
        <f t="shared" si="6"/>
        <v>71</v>
      </c>
      <c r="E52" s="116">
        <f t="shared" ref="E52:E55" si="20">$C$25</f>
        <v>5979.5119999999997</v>
      </c>
      <c r="H52" s="58">
        <v>6</v>
      </c>
      <c r="I52" s="58">
        <f t="shared" si="8"/>
        <v>76</v>
      </c>
      <c r="J52" s="116">
        <f t="shared" ref="J52:J55" si="21">$C$26</f>
        <v>3945.0439999999999</v>
      </c>
      <c r="M52" s="58">
        <v>6</v>
      </c>
      <c r="N52" s="58">
        <f t="shared" si="10"/>
        <v>81</v>
      </c>
      <c r="O52" s="116">
        <f t="shared" ref="O52:O55" si="22">$C$27</f>
        <v>3295.127</v>
      </c>
      <c r="R52" s="58">
        <v>6</v>
      </c>
      <c r="S52" s="58">
        <f t="shared" si="12"/>
        <v>86</v>
      </c>
      <c r="T52" s="116">
        <f>$C$28</f>
        <v>1448.3969999999999</v>
      </c>
      <c r="W52" s="58">
        <v>6</v>
      </c>
      <c r="X52" s="58">
        <f t="shared" si="14"/>
        <v>91</v>
      </c>
      <c r="Y52" s="116">
        <f>$C$29</f>
        <v>1448.3969999999999</v>
      </c>
    </row>
    <row r="53" spans="3:35" s="58" customFormat="1">
      <c r="C53" s="58">
        <v>7</v>
      </c>
      <c r="D53" s="58">
        <f t="shared" si="6"/>
        <v>72</v>
      </c>
      <c r="E53" s="116">
        <f t="shared" si="20"/>
        <v>5979.5119999999997</v>
      </c>
      <c r="H53" s="58">
        <v>7</v>
      </c>
      <c r="I53" s="58">
        <f t="shared" si="8"/>
        <v>77</v>
      </c>
      <c r="J53" s="116">
        <f t="shared" si="21"/>
        <v>3945.0439999999999</v>
      </c>
      <c r="M53" s="58">
        <v>7</v>
      </c>
      <c r="N53" s="58">
        <f t="shared" si="10"/>
        <v>82</v>
      </c>
      <c r="O53" s="116">
        <f t="shared" si="22"/>
        <v>3295.127</v>
      </c>
      <c r="R53" s="58">
        <v>7</v>
      </c>
      <c r="S53" s="58">
        <f t="shared" si="12"/>
        <v>87</v>
      </c>
      <c r="T53" s="116">
        <f>$C$28</f>
        <v>1448.3969999999999</v>
      </c>
    </row>
    <row r="54" spans="3:35" s="58" customFormat="1">
      <c r="C54" s="58">
        <v>8</v>
      </c>
      <c r="D54" s="58">
        <f t="shared" si="6"/>
        <v>73</v>
      </c>
      <c r="E54" s="116">
        <f t="shared" si="20"/>
        <v>5979.5119999999997</v>
      </c>
      <c r="H54" s="58">
        <v>8</v>
      </c>
      <c r="I54" s="58">
        <f t="shared" si="8"/>
        <v>78</v>
      </c>
      <c r="J54" s="116">
        <f t="shared" si="21"/>
        <v>3945.0439999999999</v>
      </c>
      <c r="M54" s="58">
        <v>8</v>
      </c>
      <c r="N54" s="58">
        <f t="shared" si="10"/>
        <v>83</v>
      </c>
      <c r="O54" s="116">
        <f t="shared" si="22"/>
        <v>3295.127</v>
      </c>
      <c r="R54" s="58">
        <v>8</v>
      </c>
      <c r="S54" s="58">
        <f t="shared" si="12"/>
        <v>88</v>
      </c>
      <c r="T54" s="116">
        <f t="shared" ref="T54:T55" si="23">$C$28</f>
        <v>1448.3969999999999</v>
      </c>
    </row>
    <row r="55" spans="3:35" s="58" customFormat="1">
      <c r="C55" s="58">
        <v>9</v>
      </c>
      <c r="D55" s="58">
        <f t="shared" si="6"/>
        <v>74</v>
      </c>
      <c r="E55" s="116">
        <f t="shared" si="20"/>
        <v>5979.5119999999997</v>
      </c>
      <c r="H55" s="58">
        <v>9</v>
      </c>
      <c r="I55" s="58">
        <f t="shared" si="8"/>
        <v>79</v>
      </c>
      <c r="J55" s="116">
        <f t="shared" si="21"/>
        <v>3945.0439999999999</v>
      </c>
      <c r="M55" s="58">
        <v>9</v>
      </c>
      <c r="N55" s="58">
        <f t="shared" si="10"/>
        <v>84</v>
      </c>
      <c r="O55" s="116">
        <f t="shared" si="22"/>
        <v>3295.127</v>
      </c>
      <c r="R55" s="58">
        <v>9</v>
      </c>
      <c r="S55" s="58">
        <f t="shared" si="12"/>
        <v>89</v>
      </c>
      <c r="T55" s="116">
        <f t="shared" si="23"/>
        <v>1448.3969999999999</v>
      </c>
    </row>
    <row r="56" spans="3:35" s="58" customFormat="1">
      <c r="C56" s="58">
        <v>10</v>
      </c>
      <c r="D56" s="58">
        <f t="shared" si="6"/>
        <v>75</v>
      </c>
      <c r="E56" s="116">
        <f>$C$26</f>
        <v>3945.0439999999999</v>
      </c>
      <c r="H56" s="58">
        <v>10</v>
      </c>
      <c r="I56" s="58">
        <f t="shared" si="8"/>
        <v>80</v>
      </c>
      <c r="J56" s="116">
        <f>$C$27</f>
        <v>3295.127</v>
      </c>
      <c r="M56" s="58">
        <v>10</v>
      </c>
      <c r="N56" s="58">
        <f t="shared" si="10"/>
        <v>85</v>
      </c>
      <c r="O56" s="116">
        <f>$C$28</f>
        <v>1448.3969999999999</v>
      </c>
    </row>
    <row r="57" spans="3:35" s="58" customFormat="1">
      <c r="C57" s="58">
        <v>11</v>
      </c>
      <c r="D57" s="58">
        <f t="shared" si="6"/>
        <v>76</v>
      </c>
      <c r="E57" s="116">
        <f t="shared" ref="E57:E60" si="24">$C$26</f>
        <v>3945.0439999999999</v>
      </c>
      <c r="H57" s="58">
        <v>11</v>
      </c>
      <c r="I57" s="58">
        <f t="shared" si="8"/>
        <v>81</v>
      </c>
      <c r="J57" s="116">
        <f t="shared" ref="J57:J60" si="25">$C$27</f>
        <v>3295.127</v>
      </c>
      <c r="M57" s="58">
        <v>11</v>
      </c>
      <c r="N57" s="58">
        <f t="shared" si="10"/>
        <v>86</v>
      </c>
      <c r="O57" s="116">
        <f>$C$28</f>
        <v>1448.3969999999999</v>
      </c>
    </row>
    <row r="58" spans="3:35" s="58" customFormat="1">
      <c r="C58" s="58">
        <v>12</v>
      </c>
      <c r="D58" s="58">
        <f t="shared" si="6"/>
        <v>77</v>
      </c>
      <c r="E58" s="116">
        <f t="shared" si="24"/>
        <v>3945.0439999999999</v>
      </c>
      <c r="H58" s="58">
        <v>12</v>
      </c>
      <c r="I58" s="58">
        <f t="shared" si="8"/>
        <v>82</v>
      </c>
      <c r="J58" s="116">
        <f t="shared" si="25"/>
        <v>3295.127</v>
      </c>
      <c r="M58" s="58">
        <v>12</v>
      </c>
      <c r="N58" s="58">
        <f t="shared" si="10"/>
        <v>87</v>
      </c>
      <c r="O58" s="116">
        <f>$C$28</f>
        <v>1448.3969999999999</v>
      </c>
    </row>
    <row r="59" spans="3:35" s="58" customFormat="1">
      <c r="C59" s="58">
        <v>13</v>
      </c>
      <c r="D59" s="58">
        <f t="shared" si="6"/>
        <v>78</v>
      </c>
      <c r="E59" s="116">
        <f t="shared" si="24"/>
        <v>3945.0439999999999</v>
      </c>
      <c r="H59" s="58">
        <v>13</v>
      </c>
      <c r="I59" s="58">
        <f t="shared" si="8"/>
        <v>83</v>
      </c>
      <c r="J59" s="116">
        <f t="shared" si="25"/>
        <v>3295.127</v>
      </c>
    </row>
    <row r="60" spans="3:35" s="58" customFormat="1">
      <c r="C60" s="58">
        <v>14</v>
      </c>
      <c r="D60" s="58">
        <f t="shared" si="6"/>
        <v>79</v>
      </c>
      <c r="E60" s="116">
        <f t="shared" si="24"/>
        <v>3945.0439999999999</v>
      </c>
      <c r="H60" s="58">
        <v>14</v>
      </c>
      <c r="I60" s="58">
        <f t="shared" si="8"/>
        <v>84</v>
      </c>
      <c r="J60" s="116">
        <f t="shared" si="25"/>
        <v>3295.127</v>
      </c>
    </row>
    <row r="61" spans="3:35" s="58" customFormat="1">
      <c r="C61" s="58">
        <v>15</v>
      </c>
      <c r="D61" s="58">
        <f t="shared" si="6"/>
        <v>80</v>
      </c>
      <c r="E61" s="116">
        <f>$C$27</f>
        <v>3295.127</v>
      </c>
      <c r="H61" s="58">
        <v>15</v>
      </c>
      <c r="I61" s="58">
        <f t="shared" si="8"/>
        <v>85</v>
      </c>
      <c r="J61" s="116">
        <f>$C$28</f>
        <v>1448.3969999999999</v>
      </c>
    </row>
    <row r="62" spans="3:35" s="58" customFormat="1">
      <c r="C62" s="58">
        <v>16</v>
      </c>
      <c r="D62" s="58">
        <f t="shared" si="6"/>
        <v>81</v>
      </c>
      <c r="E62" s="116">
        <f t="shared" ref="E62:E65" si="26">$C$27</f>
        <v>3295.127</v>
      </c>
      <c r="H62" s="58">
        <v>16</v>
      </c>
      <c r="I62" s="58">
        <f t="shared" si="8"/>
        <v>86</v>
      </c>
      <c r="J62" s="116">
        <f t="shared" ref="J62" si="27">$C$28</f>
        <v>1448.3969999999999</v>
      </c>
    </row>
    <row r="63" spans="3:35" s="58" customFormat="1">
      <c r="C63" s="58">
        <v>17</v>
      </c>
      <c r="D63" s="58">
        <f t="shared" si="6"/>
        <v>82</v>
      </c>
      <c r="E63" s="116">
        <f t="shared" si="26"/>
        <v>3295.127</v>
      </c>
      <c r="J63" s="116"/>
    </row>
    <row r="64" spans="3:35" s="58" customFormat="1">
      <c r="C64" s="58">
        <v>18</v>
      </c>
      <c r="D64" s="58">
        <f t="shared" si="6"/>
        <v>83</v>
      </c>
      <c r="E64" s="116">
        <f t="shared" si="26"/>
        <v>3295.127</v>
      </c>
    </row>
    <row r="65" spans="2:33" s="58" customFormat="1">
      <c r="C65" s="58">
        <v>19</v>
      </c>
      <c r="D65" s="58">
        <f t="shared" si="6"/>
        <v>84</v>
      </c>
      <c r="E65" s="116">
        <f t="shared" si="26"/>
        <v>3295.127</v>
      </c>
    </row>
    <row r="66" spans="2:33" s="58" customFormat="1"/>
    <row r="67" spans="2:33" s="58" customFormat="1">
      <c r="B67" s="58" t="s">
        <v>353</v>
      </c>
      <c r="C67" s="58" cm="1">
        <f t="array" ref="C67">SUMPRODUCT(E47:E65/E47,(1 / (1 + $C$32) ^ C47:C65))</f>
        <v>12.033474375516766</v>
      </c>
      <c r="H67" s="58" cm="1">
        <f t="array" ref="H67">SUMPRODUCT(J47:J65/J47,(1 / (1 + $C$32) ^ H47:H65))</f>
        <v>9.392527396840272</v>
      </c>
      <c r="M67" s="58" cm="1">
        <f t="array" ref="M67">SUMPRODUCT(O47:O65/O47,(1 / (1 + $C$32) ^ M47:M65))</f>
        <v>8.4632157098937313</v>
      </c>
      <c r="R67" s="58" cm="1">
        <f t="array" ref="R67">SUMPRODUCT(T47:T65/T47,(1 / (1 + $C$32) ^ R47:R65))</f>
        <v>5.7893320343129835</v>
      </c>
      <c r="W67" s="58" cm="1">
        <f t="array" ref="W67">SUMPRODUCT(Y47:Y65/Y47,(1 / (1 + $C$32) ^ W47:W65))</f>
        <v>5.6585853719205339</v>
      </c>
      <c r="AB67" s="58" cm="1">
        <f t="array" ref="AB67">SUMPRODUCT(AD47:AD65/AD47,(1 / (1 + $C$32) ^ AB47:AB65))</f>
        <v>3.8356126057383166</v>
      </c>
      <c r="AG67" s="58" cm="1">
        <f t="array" ref="AG67">SUMPRODUCT(AI47:AI65/AI47,(1 / (1 + $C$32) ^ AG47:AG65))</f>
        <v>2.9008180200358678</v>
      </c>
    </row>
    <row r="69" spans="2:33">
      <c r="B69" s="64" t="s">
        <v>495</v>
      </c>
    </row>
    <row r="70" spans="2:33">
      <c r="C70" s="53">
        <f>C36*C67+C37*H67+C38*M67+C39*R67+C40*W67+C41*AB67+C42*AG67</f>
        <v>7.4040130388439955</v>
      </c>
    </row>
    <row r="71" spans="2:33">
      <c r="C71" s="53"/>
    </row>
    <row r="72" spans="2:33">
      <c r="C72" s="53"/>
    </row>
    <row r="73" spans="2:33">
      <c r="C73" s="53"/>
    </row>
    <row r="74" spans="2:33">
      <c r="C74" s="53"/>
    </row>
    <row r="76" spans="2:33" s="58" customFormat="1">
      <c r="B76" s="149" t="s">
        <v>497</v>
      </c>
    </row>
    <row r="77" spans="2:33" s="58" customFormat="1">
      <c r="C77" s="150">
        <v>65</v>
      </c>
      <c r="G77" s="150">
        <v>70</v>
      </c>
      <c r="K77" s="150">
        <v>75</v>
      </c>
      <c r="O77" s="150">
        <v>80</v>
      </c>
      <c r="S77" s="150">
        <v>85</v>
      </c>
      <c r="W77" s="150">
        <v>90</v>
      </c>
      <c r="AA77" s="150">
        <v>95</v>
      </c>
    </row>
    <row r="78" spans="2:33" s="58" customFormat="1">
      <c r="C78" s="58" t="s">
        <v>344</v>
      </c>
      <c r="D78" s="58" t="s">
        <v>352</v>
      </c>
      <c r="G78" s="58" t="s">
        <v>344</v>
      </c>
      <c r="H78" s="58" t="s">
        <v>352</v>
      </c>
      <c r="K78" s="58" t="s">
        <v>344</v>
      </c>
      <c r="L78" s="58" t="s">
        <v>352</v>
      </c>
      <c r="O78" s="58" t="s">
        <v>344</v>
      </c>
      <c r="P78" s="58" t="s">
        <v>352</v>
      </c>
      <c r="S78" s="58" t="s">
        <v>344</v>
      </c>
      <c r="T78" s="58" t="s">
        <v>352</v>
      </c>
      <c r="W78" s="58" t="s">
        <v>344</v>
      </c>
      <c r="X78" s="58" t="s">
        <v>352</v>
      </c>
      <c r="AA78" s="58" t="s">
        <v>344</v>
      </c>
      <c r="AB78" s="58" t="s">
        <v>352</v>
      </c>
    </row>
    <row r="79" spans="2:33" s="58" customFormat="1">
      <c r="C79" s="58">
        <v>1</v>
      </c>
      <c r="D79" s="58">
        <f t="shared" ref="D79:D97" si="28">65+C79</f>
        <v>66</v>
      </c>
      <c r="E79" s="86">
        <f>1/((1+$C$32)^C79)</f>
        <v>0.98328416912487715</v>
      </c>
      <c r="G79" s="58">
        <v>1</v>
      </c>
      <c r="H79" s="58">
        <f t="shared" ref="H79:H94" si="29">70+G79</f>
        <v>71</v>
      </c>
      <c r="I79" s="86">
        <f t="shared" ref="I79:I94" si="30">1/((1+$C$32)^G79)</f>
        <v>0.98328416912487715</v>
      </c>
      <c r="K79" s="58">
        <v>1</v>
      </c>
      <c r="L79" s="58">
        <f t="shared" ref="L79:L90" si="31">75+K79</f>
        <v>76</v>
      </c>
      <c r="M79" s="86">
        <f t="shared" ref="M79:M90" si="32">1/((1+$C$32)^K79)</f>
        <v>0.98328416912487715</v>
      </c>
      <c r="O79" s="58">
        <v>1</v>
      </c>
      <c r="P79" s="58">
        <f t="shared" ref="P79:P87" si="33">80+O79</f>
        <v>81</v>
      </c>
      <c r="Q79" s="86">
        <f t="shared" ref="Q79:Q87" si="34">1/((1+$C$32)^O79)</f>
        <v>0.98328416912487715</v>
      </c>
      <c r="S79" s="58">
        <v>1</v>
      </c>
      <c r="T79" s="58">
        <f t="shared" ref="T79:T84" si="35">85+S79</f>
        <v>86</v>
      </c>
      <c r="U79" s="86">
        <f t="shared" ref="U79:U84" si="36">1/((1+$C$32)^S79)</f>
        <v>0.98328416912487715</v>
      </c>
      <c r="W79" s="58">
        <v>1</v>
      </c>
      <c r="X79" s="58">
        <f t="shared" ref="X79:X82" si="37">90+W79</f>
        <v>91</v>
      </c>
      <c r="Y79" s="86">
        <f t="shared" ref="Y79:Y82" si="38">1/((1+$C$32)^W79)</f>
        <v>0.98328416912487715</v>
      </c>
      <c r="AA79" s="58">
        <v>1</v>
      </c>
      <c r="AB79" s="58">
        <f t="shared" ref="AB79:AB81" si="39">95+AA79</f>
        <v>96</v>
      </c>
      <c r="AC79" s="86">
        <f t="shared" ref="AC79:AC81" si="40">1/((1+$C$32)^AA79)</f>
        <v>0.98328416912487715</v>
      </c>
    </row>
    <row r="80" spans="2:33" s="58" customFormat="1">
      <c r="C80" s="58">
        <v>2</v>
      </c>
      <c r="D80" s="58">
        <f t="shared" si="28"/>
        <v>67</v>
      </c>
      <c r="E80" s="86">
        <f t="shared" ref="E80:E97" si="41">1/((1+$C$32)^C80)</f>
        <v>0.9668477572516001</v>
      </c>
      <c r="G80" s="58">
        <v>2</v>
      </c>
      <c r="H80" s="58">
        <f t="shared" si="29"/>
        <v>72</v>
      </c>
      <c r="I80" s="86">
        <f t="shared" si="30"/>
        <v>0.9668477572516001</v>
      </c>
      <c r="K80" s="58">
        <v>2</v>
      </c>
      <c r="L80" s="58">
        <f t="shared" si="31"/>
        <v>77</v>
      </c>
      <c r="M80" s="86">
        <f t="shared" si="32"/>
        <v>0.9668477572516001</v>
      </c>
      <c r="O80" s="58">
        <v>2</v>
      </c>
      <c r="P80" s="58">
        <f t="shared" si="33"/>
        <v>82</v>
      </c>
      <c r="Q80" s="86">
        <f t="shared" si="34"/>
        <v>0.9668477572516001</v>
      </c>
      <c r="S80" s="58">
        <v>2</v>
      </c>
      <c r="T80" s="58">
        <f t="shared" si="35"/>
        <v>87</v>
      </c>
      <c r="U80" s="86">
        <f t="shared" si="36"/>
        <v>0.9668477572516001</v>
      </c>
      <c r="W80" s="58">
        <v>2</v>
      </c>
      <c r="X80" s="58">
        <f t="shared" si="37"/>
        <v>92</v>
      </c>
      <c r="Y80" s="86">
        <f t="shared" si="38"/>
        <v>0.9668477572516001</v>
      </c>
      <c r="AA80" s="58">
        <v>2</v>
      </c>
      <c r="AB80" s="58">
        <f t="shared" si="39"/>
        <v>97</v>
      </c>
      <c r="AC80" s="86">
        <f t="shared" si="40"/>
        <v>0.9668477572516001</v>
      </c>
    </row>
    <row r="81" spans="3:29" s="58" customFormat="1">
      <c r="C81" s="58">
        <v>3</v>
      </c>
      <c r="D81" s="58">
        <f t="shared" si="28"/>
        <v>68</v>
      </c>
      <c r="E81" s="86">
        <f t="shared" si="41"/>
        <v>0.95068609365939061</v>
      </c>
      <c r="G81" s="58">
        <v>3</v>
      </c>
      <c r="H81" s="58">
        <f t="shared" si="29"/>
        <v>73</v>
      </c>
      <c r="I81" s="86">
        <f t="shared" si="30"/>
        <v>0.95068609365939061</v>
      </c>
      <c r="K81" s="58">
        <v>3</v>
      </c>
      <c r="L81" s="58">
        <f t="shared" si="31"/>
        <v>78</v>
      </c>
      <c r="M81" s="86">
        <f t="shared" si="32"/>
        <v>0.95068609365939061</v>
      </c>
      <c r="O81" s="58">
        <v>3</v>
      </c>
      <c r="P81" s="58">
        <f t="shared" si="33"/>
        <v>83</v>
      </c>
      <c r="Q81" s="86">
        <f t="shared" si="34"/>
        <v>0.95068609365939061</v>
      </c>
      <c r="S81" s="58">
        <v>3</v>
      </c>
      <c r="T81" s="58">
        <f t="shared" si="35"/>
        <v>88</v>
      </c>
      <c r="U81" s="86">
        <f t="shared" si="36"/>
        <v>0.95068609365939061</v>
      </c>
      <c r="W81" s="58">
        <v>3</v>
      </c>
      <c r="X81" s="58">
        <f t="shared" si="37"/>
        <v>93</v>
      </c>
      <c r="Y81" s="86">
        <f t="shared" si="38"/>
        <v>0.95068609365939061</v>
      </c>
      <c r="AA81" s="58">
        <v>3</v>
      </c>
      <c r="AB81" s="58">
        <f t="shared" si="39"/>
        <v>98</v>
      </c>
      <c r="AC81" s="86">
        <f t="shared" si="40"/>
        <v>0.95068609365939061</v>
      </c>
    </row>
    <row r="82" spans="3:29" s="58" customFormat="1">
      <c r="C82" s="58">
        <v>4</v>
      </c>
      <c r="D82" s="58">
        <f t="shared" si="28"/>
        <v>69</v>
      </c>
      <c r="E82" s="86">
        <f t="shared" si="41"/>
        <v>0.934794585702449</v>
      </c>
      <c r="G82" s="58">
        <v>4</v>
      </c>
      <c r="H82" s="58">
        <f t="shared" si="29"/>
        <v>74</v>
      </c>
      <c r="I82" s="86">
        <f t="shared" si="30"/>
        <v>0.934794585702449</v>
      </c>
      <c r="K82" s="58">
        <v>4</v>
      </c>
      <c r="L82" s="58">
        <f t="shared" si="31"/>
        <v>79</v>
      </c>
      <c r="M82" s="86">
        <f t="shared" si="32"/>
        <v>0.934794585702449</v>
      </c>
      <c r="O82" s="58">
        <v>4</v>
      </c>
      <c r="P82" s="58">
        <f t="shared" si="33"/>
        <v>84</v>
      </c>
      <c r="Q82" s="86">
        <f t="shared" si="34"/>
        <v>0.934794585702449</v>
      </c>
      <c r="S82" s="58">
        <v>4</v>
      </c>
      <c r="T82" s="58">
        <f t="shared" si="35"/>
        <v>89</v>
      </c>
      <c r="U82" s="86">
        <f t="shared" si="36"/>
        <v>0.934794585702449</v>
      </c>
      <c r="W82" s="58">
        <v>4</v>
      </c>
      <c r="X82" s="58">
        <f t="shared" si="37"/>
        <v>94</v>
      </c>
      <c r="Y82" s="86">
        <f t="shared" si="38"/>
        <v>0.934794585702449</v>
      </c>
      <c r="AC82" s="86"/>
    </row>
    <row r="83" spans="3:29" s="58" customFormat="1">
      <c r="C83" s="58">
        <v>5</v>
      </c>
      <c r="D83" s="58">
        <f t="shared" si="28"/>
        <v>70</v>
      </c>
      <c r="E83" s="86">
        <f t="shared" si="41"/>
        <v>0.91916871750486639</v>
      </c>
      <c r="G83" s="58">
        <v>5</v>
      </c>
      <c r="H83" s="58">
        <f t="shared" si="29"/>
        <v>75</v>
      </c>
      <c r="I83" s="86">
        <f t="shared" si="30"/>
        <v>0.91916871750486639</v>
      </c>
      <c r="K83" s="58">
        <v>5</v>
      </c>
      <c r="L83" s="58">
        <f t="shared" si="31"/>
        <v>80</v>
      </c>
      <c r="M83" s="86">
        <f t="shared" si="32"/>
        <v>0.91916871750486639</v>
      </c>
      <c r="O83" s="58">
        <v>5</v>
      </c>
      <c r="P83" s="58">
        <f t="shared" si="33"/>
        <v>85</v>
      </c>
      <c r="Q83" s="86">
        <f t="shared" si="34"/>
        <v>0.91916871750486639</v>
      </c>
      <c r="S83" s="58">
        <v>5</v>
      </c>
      <c r="T83" s="58">
        <f t="shared" si="35"/>
        <v>90</v>
      </c>
      <c r="U83" s="86">
        <f t="shared" si="36"/>
        <v>0.91916871750486639</v>
      </c>
      <c r="Y83" s="86"/>
      <c r="AC83" s="86"/>
    </row>
    <row r="84" spans="3:29" s="58" customFormat="1">
      <c r="C84" s="58">
        <v>6</v>
      </c>
      <c r="D84" s="58">
        <f t="shared" si="28"/>
        <v>71</v>
      </c>
      <c r="E84" s="86">
        <f t="shared" si="41"/>
        <v>0.90380404867735153</v>
      </c>
      <c r="G84" s="58">
        <v>6</v>
      </c>
      <c r="H84" s="58">
        <f t="shared" si="29"/>
        <v>76</v>
      </c>
      <c r="I84" s="86">
        <f t="shared" si="30"/>
        <v>0.90380404867735153</v>
      </c>
      <c r="K84" s="58">
        <v>6</v>
      </c>
      <c r="L84" s="58">
        <f t="shared" si="31"/>
        <v>81</v>
      </c>
      <c r="M84" s="86">
        <f t="shared" si="32"/>
        <v>0.90380404867735153</v>
      </c>
      <c r="O84" s="58">
        <v>6</v>
      </c>
      <c r="P84" s="58">
        <f t="shared" si="33"/>
        <v>86</v>
      </c>
      <c r="Q84" s="86">
        <f t="shared" si="34"/>
        <v>0.90380404867735153</v>
      </c>
      <c r="S84" s="58">
        <v>6</v>
      </c>
      <c r="T84" s="58">
        <f t="shared" si="35"/>
        <v>91</v>
      </c>
      <c r="U84" s="86">
        <f t="shared" si="36"/>
        <v>0.90380404867735153</v>
      </c>
      <c r="Y84" s="86"/>
      <c r="AC84" s="86"/>
    </row>
    <row r="85" spans="3:29" s="58" customFormat="1">
      <c r="C85" s="58">
        <v>7</v>
      </c>
      <c r="D85" s="58">
        <f t="shared" si="28"/>
        <v>72</v>
      </c>
      <c r="E85" s="86">
        <f t="shared" si="41"/>
        <v>0.88869621305540969</v>
      </c>
      <c r="G85" s="58">
        <v>7</v>
      </c>
      <c r="H85" s="58">
        <f t="shared" si="29"/>
        <v>77</v>
      </c>
      <c r="I85" s="86">
        <f t="shared" si="30"/>
        <v>0.88869621305540969</v>
      </c>
      <c r="K85" s="58">
        <v>7</v>
      </c>
      <c r="L85" s="58">
        <f t="shared" si="31"/>
        <v>82</v>
      </c>
      <c r="M85" s="86">
        <f t="shared" si="32"/>
        <v>0.88869621305540969</v>
      </c>
      <c r="O85" s="58">
        <v>7</v>
      </c>
      <c r="P85" s="58">
        <f t="shared" si="33"/>
        <v>87</v>
      </c>
      <c r="Q85" s="86">
        <f t="shared" si="34"/>
        <v>0.88869621305540969</v>
      </c>
      <c r="U85" s="86"/>
      <c r="Y85" s="86"/>
      <c r="AC85" s="86"/>
    </row>
    <row r="86" spans="3:29" s="58" customFormat="1">
      <c r="C86" s="58">
        <v>8</v>
      </c>
      <c r="D86" s="58">
        <f t="shared" si="28"/>
        <v>73</v>
      </c>
      <c r="E86" s="86">
        <f t="shared" si="41"/>
        <v>0.87384091745861314</v>
      </c>
      <c r="G86" s="58">
        <v>8</v>
      </c>
      <c r="H86" s="58">
        <f t="shared" si="29"/>
        <v>78</v>
      </c>
      <c r="I86" s="86">
        <f t="shared" si="30"/>
        <v>0.87384091745861314</v>
      </c>
      <c r="K86" s="58">
        <v>8</v>
      </c>
      <c r="L86" s="58">
        <f t="shared" si="31"/>
        <v>83</v>
      </c>
      <c r="M86" s="86">
        <f t="shared" si="32"/>
        <v>0.87384091745861314</v>
      </c>
      <c r="O86" s="58">
        <v>8</v>
      </c>
      <c r="P86" s="58">
        <f t="shared" si="33"/>
        <v>88</v>
      </c>
      <c r="Q86" s="86">
        <f t="shared" si="34"/>
        <v>0.87384091745861314</v>
      </c>
      <c r="U86" s="86"/>
      <c r="Y86" s="86"/>
      <c r="AC86" s="86"/>
    </row>
    <row r="87" spans="3:29" s="58" customFormat="1">
      <c r="C87" s="58">
        <v>9</v>
      </c>
      <c r="D87" s="58">
        <f t="shared" si="28"/>
        <v>74</v>
      </c>
      <c r="E87" s="86">
        <f t="shared" si="41"/>
        <v>0.85923394047061274</v>
      </c>
      <c r="G87" s="58">
        <v>9</v>
      </c>
      <c r="H87" s="58">
        <f t="shared" si="29"/>
        <v>79</v>
      </c>
      <c r="I87" s="86">
        <f t="shared" si="30"/>
        <v>0.85923394047061274</v>
      </c>
      <c r="K87" s="58">
        <v>9</v>
      </c>
      <c r="L87" s="58">
        <f t="shared" si="31"/>
        <v>84</v>
      </c>
      <c r="M87" s="86">
        <f t="shared" si="32"/>
        <v>0.85923394047061274</v>
      </c>
      <c r="O87" s="58">
        <v>9</v>
      </c>
      <c r="P87" s="58">
        <f t="shared" si="33"/>
        <v>89</v>
      </c>
      <c r="Q87" s="86">
        <f t="shared" si="34"/>
        <v>0.85923394047061274</v>
      </c>
      <c r="U87" s="86"/>
      <c r="Y87" s="86"/>
      <c r="AC87" s="86"/>
    </row>
    <row r="88" spans="3:29" s="58" customFormat="1">
      <c r="C88" s="58">
        <v>10</v>
      </c>
      <c r="D88" s="58">
        <f t="shared" si="28"/>
        <v>75</v>
      </c>
      <c r="E88" s="86">
        <f t="shared" si="41"/>
        <v>0.84487113123954072</v>
      </c>
      <c r="G88" s="58">
        <v>10</v>
      </c>
      <c r="H88" s="58">
        <f t="shared" si="29"/>
        <v>80</v>
      </c>
      <c r="I88" s="86">
        <f t="shared" si="30"/>
        <v>0.84487113123954072</v>
      </c>
      <c r="K88" s="58">
        <v>10</v>
      </c>
      <c r="L88" s="58">
        <f t="shared" si="31"/>
        <v>85</v>
      </c>
      <c r="M88" s="86">
        <f t="shared" si="32"/>
        <v>0.84487113123954072</v>
      </c>
      <c r="Q88" s="86"/>
      <c r="U88" s="86"/>
      <c r="Y88" s="86"/>
      <c r="AC88" s="86"/>
    </row>
    <row r="89" spans="3:29" s="58" customFormat="1">
      <c r="C89" s="58">
        <v>11</v>
      </c>
      <c r="D89" s="58">
        <f t="shared" si="28"/>
        <v>76</v>
      </c>
      <c r="E89" s="86">
        <f t="shared" si="41"/>
        <v>0.83074840829846697</v>
      </c>
      <c r="G89" s="58">
        <v>11</v>
      </c>
      <c r="H89" s="58">
        <f t="shared" si="29"/>
        <v>81</v>
      </c>
      <c r="I89" s="86">
        <f t="shared" si="30"/>
        <v>0.83074840829846697</v>
      </c>
      <c r="K89" s="58">
        <v>11</v>
      </c>
      <c r="L89" s="58">
        <f t="shared" si="31"/>
        <v>86</v>
      </c>
      <c r="M89" s="86">
        <f t="shared" si="32"/>
        <v>0.83074840829846697</v>
      </c>
      <c r="Q89" s="86"/>
      <c r="U89" s="86"/>
      <c r="Y89" s="86"/>
      <c r="AC89" s="86"/>
    </row>
    <row r="90" spans="3:29" s="58" customFormat="1">
      <c r="C90" s="58">
        <v>12</v>
      </c>
      <c r="D90" s="58">
        <f t="shared" si="28"/>
        <v>77</v>
      </c>
      <c r="E90" s="86">
        <f t="shared" si="41"/>
        <v>0.81686175840557229</v>
      </c>
      <c r="G90" s="58">
        <v>12</v>
      </c>
      <c r="H90" s="58">
        <f t="shared" si="29"/>
        <v>82</v>
      </c>
      <c r="I90" s="86">
        <f t="shared" si="30"/>
        <v>0.81686175840557229</v>
      </c>
      <c r="K90" s="58">
        <v>12</v>
      </c>
      <c r="L90" s="58">
        <f t="shared" si="31"/>
        <v>87</v>
      </c>
      <c r="M90" s="86">
        <f t="shared" si="32"/>
        <v>0.81686175840557229</v>
      </c>
      <c r="Q90" s="86"/>
      <c r="U90" s="86"/>
      <c r="Y90" s="86"/>
      <c r="AC90" s="86"/>
    </row>
    <row r="91" spans="3:29" s="58" customFormat="1">
      <c r="C91" s="58">
        <v>13</v>
      </c>
      <c r="D91" s="58">
        <f t="shared" si="28"/>
        <v>78</v>
      </c>
      <c r="E91" s="86">
        <f t="shared" si="41"/>
        <v>0.80320723540370931</v>
      </c>
      <c r="G91" s="58">
        <v>13</v>
      </c>
      <c r="H91" s="58">
        <f t="shared" si="29"/>
        <v>83</v>
      </c>
      <c r="I91" s="86">
        <f t="shared" si="30"/>
        <v>0.80320723540370931</v>
      </c>
      <c r="M91" s="86"/>
      <c r="Q91" s="86"/>
      <c r="U91" s="86"/>
      <c r="Y91" s="86"/>
      <c r="AC91" s="86"/>
    </row>
    <row r="92" spans="3:29" s="58" customFormat="1">
      <c r="C92" s="58">
        <v>14</v>
      </c>
      <c r="D92" s="58">
        <f t="shared" si="28"/>
        <v>79</v>
      </c>
      <c r="E92" s="86">
        <f t="shared" si="41"/>
        <v>0.7897809590990259</v>
      </c>
      <c r="G92" s="58">
        <v>14</v>
      </c>
      <c r="H92" s="58">
        <f t="shared" si="29"/>
        <v>84</v>
      </c>
      <c r="I92" s="86">
        <f t="shared" si="30"/>
        <v>0.7897809590990259</v>
      </c>
      <c r="M92" s="86"/>
      <c r="Q92" s="86"/>
      <c r="U92" s="86"/>
      <c r="Y92" s="86"/>
      <c r="AC92" s="86"/>
    </row>
    <row r="93" spans="3:29" s="58" customFormat="1">
      <c r="C93" s="58">
        <v>15</v>
      </c>
      <c r="D93" s="58">
        <f t="shared" si="28"/>
        <v>80</v>
      </c>
      <c r="E93" s="86">
        <f t="shared" si="41"/>
        <v>0.77657911415833436</v>
      </c>
      <c r="G93" s="58">
        <v>15</v>
      </c>
      <c r="H93" s="58">
        <f t="shared" si="29"/>
        <v>85</v>
      </c>
      <c r="I93" s="86">
        <f t="shared" si="30"/>
        <v>0.77657911415833436</v>
      </c>
      <c r="M93" s="86"/>
      <c r="Q93" s="86"/>
      <c r="U93" s="86"/>
      <c r="Y93" s="86"/>
      <c r="AC93" s="86"/>
    </row>
    <row r="94" spans="3:29" s="58" customFormat="1">
      <c r="C94" s="58">
        <v>16</v>
      </c>
      <c r="D94" s="58">
        <f t="shared" si="28"/>
        <v>81</v>
      </c>
      <c r="E94" s="86">
        <f t="shared" si="41"/>
        <v>0.76359794902491085</v>
      </c>
      <c r="G94" s="58">
        <v>16</v>
      </c>
      <c r="H94" s="58">
        <f t="shared" si="29"/>
        <v>86</v>
      </c>
      <c r="I94" s="86">
        <f t="shared" si="30"/>
        <v>0.76359794902491085</v>
      </c>
      <c r="M94" s="86"/>
      <c r="Q94" s="86"/>
      <c r="U94" s="86"/>
      <c r="Y94" s="86"/>
      <c r="AC94" s="86"/>
    </row>
    <row r="95" spans="3:29" s="58" customFormat="1">
      <c r="C95" s="58">
        <v>17</v>
      </c>
      <c r="D95" s="58">
        <f t="shared" si="28"/>
        <v>82</v>
      </c>
      <c r="E95" s="86">
        <f t="shared" si="41"/>
        <v>0.75083377485241987</v>
      </c>
      <c r="I95" s="86"/>
      <c r="M95" s="86"/>
      <c r="Q95" s="86"/>
      <c r="U95" s="86"/>
      <c r="Y95" s="86"/>
      <c r="AC95" s="86"/>
    </row>
    <row r="96" spans="3:29" s="58" customFormat="1">
      <c r="C96" s="58">
        <v>18</v>
      </c>
      <c r="D96" s="58">
        <f t="shared" si="28"/>
        <v>83</v>
      </c>
      <c r="E96" s="86">
        <f t="shared" si="41"/>
        <v>0.73828296445665675</v>
      </c>
      <c r="I96" s="86"/>
      <c r="M96" s="86"/>
      <c r="Q96" s="86"/>
      <c r="U96" s="86"/>
      <c r="Y96" s="86"/>
      <c r="AC96" s="86"/>
    </row>
    <row r="97" spans="2:31" s="58" customFormat="1">
      <c r="C97" s="58">
        <v>19</v>
      </c>
      <c r="D97" s="58">
        <f t="shared" si="28"/>
        <v>84</v>
      </c>
      <c r="E97" s="86">
        <f t="shared" si="41"/>
        <v>0.72594195128481498</v>
      </c>
      <c r="I97" s="86"/>
      <c r="M97" s="86"/>
      <c r="Q97" s="86"/>
      <c r="U97" s="86"/>
      <c r="Y97" s="86"/>
      <c r="AC97" s="86"/>
    </row>
    <row r="98" spans="2:31" s="58" customFormat="1">
      <c r="E98" s="86"/>
      <c r="I98" s="86"/>
      <c r="M98" s="86"/>
      <c r="Q98" s="86"/>
      <c r="U98" s="86"/>
      <c r="Y98" s="86"/>
      <c r="AC98" s="86"/>
    </row>
    <row r="99" spans="2:31" s="58" customFormat="1">
      <c r="E99" s="86">
        <f>SUM(E79:E97)</f>
        <v>16.121061689128624</v>
      </c>
      <c r="I99" s="86">
        <f>SUM(I79:I94)</f>
        <v>13.906002998534731</v>
      </c>
      <c r="M99" s="86">
        <f>SUM(M79:M90)</f>
        <v>10.77283774084875</v>
      </c>
      <c r="Q99" s="86">
        <f>SUM(Q79:Q87)</f>
        <v>8.2803564429051697</v>
      </c>
      <c r="U99" s="86">
        <f>SUM(U79:U84)</f>
        <v>5.6585853719205339</v>
      </c>
      <c r="Y99" s="86">
        <f>SUM(Y79:Y82)</f>
        <v>3.8356126057383166</v>
      </c>
      <c r="AC99" s="86">
        <f>SUM(AC79:AC81)</f>
        <v>2.9008180200358678</v>
      </c>
    </row>
    <row r="101" spans="2:31">
      <c r="B101" s="64" t="s">
        <v>494</v>
      </c>
    </row>
    <row r="102" spans="2:31">
      <c r="C102" s="53">
        <f>E99*C36+I99*C37+M99*C38+Q99*C39+U99*C40+Y99*C41+AC99*C42</f>
        <v>9.7003106761964109</v>
      </c>
    </row>
    <row r="105" spans="2:31">
      <c r="C105" s="32"/>
      <c r="D105" s="32"/>
    </row>
    <row r="108" spans="2:31">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row>
    <row r="109" spans="2:31">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row>
    <row r="110" spans="2:31">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row>
    <row r="111" spans="2:31">
      <c r="B111" s="60"/>
      <c r="C111" s="60"/>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row>
  </sheetData>
  <mergeCells count="7">
    <mergeCell ref="F19:F20"/>
    <mergeCell ref="F7:F8"/>
    <mergeCell ref="F9:F10"/>
    <mergeCell ref="F11:F12"/>
    <mergeCell ref="F13:F14"/>
    <mergeCell ref="F15:F16"/>
    <mergeCell ref="F17:F18"/>
  </mergeCells>
  <hyperlinks>
    <hyperlink ref="A1" location="Contents!A1" display="Back to content overview" xr:uid="{E0F35439-54FD-4607-968E-C146686539B5}"/>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CA81E-7929-42A6-816A-0F77DB4E52D9}">
  <dimension ref="A1:J59"/>
  <sheetViews>
    <sheetView zoomScaleNormal="100" workbookViewId="0">
      <selection activeCell="B3" sqref="B3"/>
    </sheetView>
  </sheetViews>
  <sheetFormatPr defaultColWidth="11.42578125" defaultRowHeight="15"/>
  <cols>
    <col min="1" max="1" width="10.7109375" customWidth="1"/>
    <col min="2" max="2" width="16.28515625" customWidth="1"/>
    <col min="3" max="3" width="27.7109375" bestFit="1" customWidth="1"/>
    <col min="4" max="4" width="18.5703125" style="25" bestFit="1" customWidth="1"/>
    <col min="5" max="5" width="14.7109375" customWidth="1"/>
    <col min="6" max="7" width="14.42578125" customWidth="1"/>
    <col min="8" max="8" width="12.28515625" bestFit="1" customWidth="1"/>
    <col min="9" max="9" width="24.28515625" bestFit="1" customWidth="1"/>
    <col min="10" max="10" width="14.7109375" style="58" bestFit="1" customWidth="1"/>
    <col min="11" max="11" width="11.5703125" bestFit="1" customWidth="1"/>
    <col min="12" max="12" width="13.42578125" bestFit="1" customWidth="1"/>
    <col min="15" max="15" width="12" bestFit="1" customWidth="1"/>
  </cols>
  <sheetData>
    <row r="1" spans="1:10">
      <c r="A1" s="2" t="s">
        <v>0</v>
      </c>
    </row>
    <row r="2" spans="1:10" ht="15.75" thickBot="1">
      <c r="A2" s="2"/>
    </row>
    <row r="3" spans="1:10" ht="19.5" thickBot="1">
      <c r="A3" s="2"/>
      <c r="B3" s="266" t="s">
        <v>803</v>
      </c>
    </row>
    <row r="4" spans="1:10" ht="15.75" thickBot="1">
      <c r="A4" s="2"/>
    </row>
    <row r="5" spans="1:10" ht="15.75" thickBot="1">
      <c r="B5" s="65" t="s">
        <v>423</v>
      </c>
      <c r="I5" s="65" t="s">
        <v>429</v>
      </c>
      <c r="J5" s="67"/>
    </row>
    <row r="6" spans="1:10">
      <c r="B6" s="60"/>
      <c r="C6" s="60" t="s">
        <v>240</v>
      </c>
      <c r="D6" s="69" t="s">
        <v>360</v>
      </c>
      <c r="E6" t="s">
        <v>424</v>
      </c>
    </row>
    <row r="7" spans="1:10">
      <c r="B7" s="60"/>
      <c r="C7" s="60" t="s">
        <v>498</v>
      </c>
      <c r="D7" s="69">
        <f>CBA_1!F15*(CBA_1!D34*CBA_1!D41/2+CBA_1!D40*CBA_1!C164)</f>
        <v>80630068.263733104</v>
      </c>
      <c r="E7" t="s">
        <v>420</v>
      </c>
      <c r="F7" s="26"/>
      <c r="I7" s="25">
        <f>D7</f>
        <v>80630068.263733104</v>
      </c>
    </row>
    <row r="8" spans="1:10">
      <c r="B8" s="60"/>
      <c r="C8" s="60" t="s">
        <v>499</v>
      </c>
      <c r="D8" s="69">
        <f>CBA_1!F15*(CBA_1!D44*CBA_1!D43/2+CBA_1!D44*CBA_1!D43*CBA_1!C164)</f>
        <v>16500205.259599939</v>
      </c>
      <c r="E8" t="s">
        <v>420</v>
      </c>
      <c r="F8" s="26"/>
      <c r="I8" s="25">
        <f>D8</f>
        <v>16500205.259599939</v>
      </c>
    </row>
    <row r="9" spans="1:10">
      <c r="B9" s="60"/>
      <c r="C9" s="60" t="s">
        <v>500</v>
      </c>
      <c r="D9" s="69">
        <f>CBA_1!D49*CBA_1!D47*CBA_1!F15</f>
        <v>34525085.707207076</v>
      </c>
      <c r="E9" t="s">
        <v>420</v>
      </c>
      <c r="I9" s="25">
        <f>D9</f>
        <v>34525085.707207076</v>
      </c>
    </row>
    <row r="10" spans="1:10">
      <c r="B10" s="60"/>
      <c r="C10" s="60" t="s">
        <v>501</v>
      </c>
      <c r="D10" s="69">
        <f>-CBA_1!F15*CBA_1!D48*CBA_1!C164</f>
        <v>-22928177.002768628</v>
      </c>
      <c r="E10" t="s">
        <v>420</v>
      </c>
      <c r="I10" s="25">
        <f>D10</f>
        <v>-22928177.002768628</v>
      </c>
    </row>
    <row r="11" spans="1:10">
      <c r="B11" s="60"/>
      <c r="C11" s="60"/>
      <c r="D11" s="69"/>
      <c r="I11" s="25"/>
    </row>
    <row r="12" spans="1:10">
      <c r="B12" s="60"/>
      <c r="C12" s="60" t="s">
        <v>505</v>
      </c>
      <c r="D12" s="69">
        <f>SUM(D7:D10)</f>
        <v>108727182.22777149</v>
      </c>
      <c r="E12" s="58"/>
      <c r="H12" s="60" t="s">
        <v>505</v>
      </c>
      <c r="I12" s="69">
        <f>SUM(I7:I10)</f>
        <v>108727182.22777149</v>
      </c>
    </row>
    <row r="13" spans="1:10" ht="15.75" thickBot="1">
      <c r="B13" s="60"/>
      <c r="C13" s="60"/>
      <c r="D13" s="69"/>
      <c r="E13" s="58"/>
      <c r="I13" s="25"/>
    </row>
    <row r="14" spans="1:10" ht="15.75" thickBot="1">
      <c r="B14" s="68" t="s">
        <v>422</v>
      </c>
      <c r="C14" s="60"/>
      <c r="D14" s="69"/>
      <c r="I14" s="25"/>
    </row>
    <row r="15" spans="1:10">
      <c r="B15" s="120"/>
      <c r="C15" s="60"/>
      <c r="D15" s="69"/>
      <c r="F15" s="160"/>
      <c r="G15" s="160"/>
      <c r="I15" s="25"/>
    </row>
    <row r="16" spans="1:10">
      <c r="B16" s="60"/>
      <c r="C16" s="60" t="s">
        <v>507</v>
      </c>
      <c r="D16" s="69">
        <f>CBA_2!AA27</f>
        <v>-187580231.2677449</v>
      </c>
      <c r="E16" t="s">
        <v>420</v>
      </c>
      <c r="F16" s="67"/>
      <c r="G16" s="67"/>
      <c r="H16" s="69" t="s">
        <v>431</v>
      </c>
      <c r="I16" s="25">
        <f>D16*CBA_3!C70</f>
        <v>-1388846478.1357553</v>
      </c>
    </row>
    <row r="17" spans="2:9">
      <c r="B17" s="60"/>
      <c r="C17" s="60" t="s">
        <v>705</v>
      </c>
      <c r="D17" s="69">
        <f>CBA_1!J15*CBA_1!D59*CBA_1!D125</f>
        <v>76058124.003296271</v>
      </c>
      <c r="E17" t="s">
        <v>420</v>
      </c>
      <c r="F17" s="67"/>
      <c r="G17" s="67"/>
      <c r="H17" s="69"/>
      <c r="I17" s="25">
        <f>D17*CBA_3!C102</f>
        <v>737787432.28064537</v>
      </c>
    </row>
    <row r="18" spans="2:9">
      <c r="B18" s="60"/>
      <c r="C18" s="60" t="s">
        <v>506</v>
      </c>
      <c r="D18" s="69">
        <f>(CBA_1!D107*CBA_1!K15)+CBA_1!D97*(CBA_1!K15+(CBA_1!D94/100)*(CBA_1!D55-CBA_1!K15))</f>
        <v>28449515.691522632</v>
      </c>
      <c r="E18" t="s">
        <v>420</v>
      </c>
      <c r="I18" s="25">
        <f>D18*CBA_3!C70</f>
        <v>210640585.1288304</v>
      </c>
    </row>
    <row r="19" spans="2:9">
      <c r="B19" s="60"/>
      <c r="C19" s="60" t="s">
        <v>508</v>
      </c>
      <c r="D19" s="69">
        <f>-CBA_1!J15*CBA_1!D110*CBA_1!D111</f>
        <v>-8921817.7021293566</v>
      </c>
      <c r="E19" t="s">
        <v>420</v>
      </c>
      <c r="F19" s="5"/>
      <c r="G19" s="5"/>
      <c r="H19" s="5"/>
      <c r="I19" s="25">
        <f>D19*CBA_3!C102</f>
        <v>-86544403.507043526</v>
      </c>
    </row>
    <row r="20" spans="2:9" ht="15.75" thickBot="1">
      <c r="I20" s="25"/>
    </row>
    <row r="21" spans="2:9" ht="15.75" thickBot="1">
      <c r="B21" s="65" t="s">
        <v>421</v>
      </c>
      <c r="I21" s="25"/>
    </row>
    <row r="22" spans="2:9">
      <c r="I22" s="25"/>
    </row>
    <row r="23" spans="2:9">
      <c r="B23" s="4" t="s">
        <v>242</v>
      </c>
      <c r="I23" s="25"/>
    </row>
    <row r="24" spans="2:9">
      <c r="C24" t="s">
        <v>509</v>
      </c>
      <c r="D24" s="25">
        <f>-CBA_1!K15*(CBA_1!D136*CBA_1!D137*CBA_1!D138*(CBA_1!D135-CBA_1!D131)+CBA_1!E136*CBA_1!E137*CBA_1!E138*(CBA_1!E135-CBA_1!D131))*CBA_1!C165</f>
        <v>-12066183.255613063</v>
      </c>
      <c r="E24" t="s">
        <v>420</v>
      </c>
      <c r="I24" s="25">
        <f>D24*CBA_3!C70</f>
        <v>-89338178.153640211</v>
      </c>
    </row>
    <row r="25" spans="2:9">
      <c r="I25" s="25"/>
    </row>
    <row r="26" spans="2:9">
      <c r="C26" t="s">
        <v>510</v>
      </c>
      <c r="D26" s="204">
        <f>-(CBA_1!K15*CBA_1!D75*CBA_1!D142*(1-CBA_1!D131)*CBA_1!C165)</f>
        <v>-3126735.6882890058</v>
      </c>
      <c r="E26" t="s">
        <v>420</v>
      </c>
      <c r="G26" s="26"/>
      <c r="I26" s="25">
        <f>D26*CBA_3!C70</f>
        <v>-23150391.805110652</v>
      </c>
    </row>
    <row r="27" spans="2:9">
      <c r="C27" t="s">
        <v>511</v>
      </c>
      <c r="D27" s="25">
        <f>-(CBA_1!J15*CBA_1!D141*CBA_1!D140*(1-CBA_1!D131)*CBA_1!C165)</f>
        <v>-157009.0610758682</v>
      </c>
      <c r="E27" t="s">
        <v>420</v>
      </c>
      <c r="G27" s="26"/>
      <c r="I27" s="25">
        <f>D27*CBA_3!C102</f>
        <v>-1523036.6714138186</v>
      </c>
    </row>
    <row r="28" spans="2:9">
      <c r="C28" s="52" t="s">
        <v>428</v>
      </c>
      <c r="D28" s="67">
        <f>SUM(D26:D27)</f>
        <v>-3283744.7493648739</v>
      </c>
      <c r="I28" s="67">
        <f>SUM(I26:I27)</f>
        <v>-24673428.476524472</v>
      </c>
    </row>
    <row r="29" spans="2:9">
      <c r="I29" s="25"/>
    </row>
    <row r="30" spans="2:9">
      <c r="C30" t="s">
        <v>512</v>
      </c>
      <c r="D30" s="25">
        <f>-CBA_1!J15*CBA_1!D59*CBA_1!D124*(1-CBA_1!D131)*CBA_1!C165</f>
        <v>-6106333.5651601125</v>
      </c>
      <c r="E30" t="s">
        <v>420</v>
      </c>
      <c r="G30" s="26"/>
      <c r="I30" s="25">
        <f>D30*CBA_3!C102</f>
        <v>-59233332.674539134</v>
      </c>
    </row>
    <row r="31" spans="2:9">
      <c r="B31" s="52"/>
      <c r="C31" s="52"/>
      <c r="I31" s="25"/>
    </row>
    <row r="32" spans="2:9">
      <c r="B32" s="84" t="s">
        <v>241</v>
      </c>
      <c r="C32" s="60"/>
      <c r="D32" s="69"/>
      <c r="E32" s="60"/>
      <c r="I32" s="25"/>
    </row>
    <row r="33" spans="2:10">
      <c r="B33" s="60"/>
      <c r="C33" s="60"/>
      <c r="D33" s="69"/>
      <c r="E33" s="60"/>
      <c r="I33" s="25"/>
    </row>
    <row r="34" spans="2:10">
      <c r="B34" s="60"/>
      <c r="C34" s="60" t="s">
        <v>709</v>
      </c>
      <c r="D34" s="69">
        <f>-(CBA_1!D148*CBA_1!E148+CBA_1!D149*CBA_1!E149+CBA_1!D152*CBA_1!E152)</f>
        <v>7456725.5072692223</v>
      </c>
      <c r="E34" s="60" t="s">
        <v>420</v>
      </c>
      <c r="F34" s="58"/>
      <c r="G34" s="58"/>
      <c r="H34" s="58"/>
      <c r="I34" s="69">
        <f>D34*CBA_3!C70</f>
        <v>55209692.882901929</v>
      </c>
    </row>
    <row r="35" spans="2:10">
      <c r="B35" s="60"/>
      <c r="C35" s="60"/>
      <c r="D35" s="69"/>
      <c r="E35" s="60"/>
      <c r="F35" s="58"/>
      <c r="G35" s="58"/>
      <c r="H35" s="58"/>
      <c r="I35" s="67"/>
    </row>
    <row r="36" spans="2:10">
      <c r="B36" s="60"/>
      <c r="C36" s="60" t="s">
        <v>710</v>
      </c>
      <c r="D36" s="69">
        <f>(CBA_1!D154*CBA_1!D90+CBA_1!D153*CBA_1!D88+CBA_1!D152*CBA_1!D89)*(CBA_1!D132-CBA_1!D131)*CBA_1!C165</f>
        <v>-957461.78780113219</v>
      </c>
      <c r="E36" s="60" t="s">
        <v>420</v>
      </c>
      <c r="F36" s="58"/>
      <c r="G36" s="58"/>
      <c r="H36" s="58"/>
      <c r="I36" s="69">
        <f>D36*CBA_3!C70</f>
        <v>-7089059.5610744655</v>
      </c>
    </row>
    <row r="37" spans="2:10">
      <c r="B37" s="60"/>
      <c r="C37" s="60"/>
      <c r="D37" s="69"/>
      <c r="E37" s="60"/>
      <c r="I37" s="25"/>
    </row>
    <row r="38" spans="2:10">
      <c r="B38" s="60"/>
      <c r="C38" s="60"/>
      <c r="E38" s="60"/>
    </row>
    <row r="39" spans="2:10">
      <c r="B39" s="58"/>
      <c r="C39" s="58"/>
      <c r="D39" s="67"/>
      <c r="H39" s="60" t="s">
        <v>502</v>
      </c>
      <c r="I39" s="69">
        <f>SUM(I18,I19,I34)</f>
        <v>179305874.5046888</v>
      </c>
    </row>
    <row r="40" spans="2:10">
      <c r="B40" s="58"/>
      <c r="C40" s="58"/>
      <c r="D40" s="67"/>
      <c r="H40" s="60" t="s">
        <v>503</v>
      </c>
      <c r="I40" s="69">
        <f>SUM(I24,I26,I27,I30,I36)</f>
        <v>-180333998.8657783</v>
      </c>
    </row>
    <row r="41" spans="2:10">
      <c r="B41" s="58"/>
      <c r="C41" s="58"/>
      <c r="D41" s="67"/>
      <c r="H41" t="s">
        <v>504</v>
      </c>
      <c r="I41" s="25">
        <f>I16+I17</f>
        <v>-651059045.85510993</v>
      </c>
    </row>
    <row r="42" spans="2:10" ht="15.75" thickBot="1">
      <c r="B42" s="58"/>
      <c r="C42" s="58"/>
      <c r="D42" s="67"/>
    </row>
    <row r="43" spans="2:10">
      <c r="B43" s="62"/>
      <c r="C43" s="58"/>
      <c r="D43" s="67"/>
      <c r="E43" s="52"/>
      <c r="H43" s="125" t="s">
        <v>373</v>
      </c>
      <c r="I43" s="109">
        <f>SUM(-I12,I41,I39,I40)</f>
        <v>-760814352.44397104</v>
      </c>
      <c r="J43" s="161">
        <f>-(I7+I8+I9+I10)+I16+I17+I18+I19+I24+I26+I27+I30+I34+I36</f>
        <v>-760814352.4439708</v>
      </c>
    </row>
    <row r="44" spans="2:10" ht="15.75" thickBot="1">
      <c r="B44" s="58"/>
      <c r="C44" s="58"/>
      <c r="D44" s="67"/>
      <c r="E44" s="124"/>
      <c r="H44" s="126" t="s">
        <v>430</v>
      </c>
      <c r="I44" s="110">
        <f>SUM(I39:I41)/I12</f>
        <v>-5.9974622431596591</v>
      </c>
      <c r="J44" s="86"/>
    </row>
    <row r="45" spans="2:10" ht="15.75" thickBot="1">
      <c r="B45" s="58"/>
      <c r="C45" s="58"/>
      <c r="D45" s="67"/>
      <c r="E45" s="52"/>
    </row>
    <row r="46" spans="2:10">
      <c r="B46" s="58"/>
      <c r="C46" s="58"/>
      <c r="D46" s="67"/>
      <c r="E46" s="52"/>
      <c r="G46" s="125" t="s">
        <v>444</v>
      </c>
      <c r="H46" s="44" t="s">
        <v>439</v>
      </c>
      <c r="I46" s="109">
        <v>83516593</v>
      </c>
    </row>
    <row r="47" spans="2:10">
      <c r="B47" s="58"/>
      <c r="C47" s="58"/>
      <c r="D47" s="67"/>
      <c r="E47" s="52"/>
      <c r="G47" s="37"/>
      <c r="H47" t="s">
        <v>440</v>
      </c>
      <c r="I47" s="146">
        <f>I43/I46</f>
        <v>-9.1097388568517275</v>
      </c>
    </row>
    <row r="48" spans="2:10">
      <c r="B48" s="58"/>
      <c r="C48" s="58"/>
      <c r="D48" s="67"/>
      <c r="E48" s="52"/>
      <c r="G48" s="37"/>
      <c r="H48" t="s">
        <v>711</v>
      </c>
      <c r="I48" s="146">
        <f>I43/CBA_1!J15</f>
        <v>-15275.016385509514</v>
      </c>
    </row>
    <row r="49" spans="3:9">
      <c r="C49" s="25"/>
      <c r="G49" s="37"/>
      <c r="I49" s="128"/>
    </row>
    <row r="50" spans="3:9">
      <c r="D50"/>
      <c r="G50" s="37"/>
      <c r="H50" s="160" t="s">
        <v>585</v>
      </c>
      <c r="I50" s="175">
        <v>449844969</v>
      </c>
    </row>
    <row r="51" spans="3:9">
      <c r="G51" s="37"/>
      <c r="H51" s="60" t="s">
        <v>441</v>
      </c>
      <c r="I51" s="143">
        <f>I47*I50</f>
        <v>-4097970193.6585608</v>
      </c>
    </row>
    <row r="52" spans="3:9">
      <c r="G52" s="37"/>
      <c r="H52" s="60"/>
      <c r="I52" s="143"/>
    </row>
    <row r="53" spans="3:9">
      <c r="G53" s="37"/>
      <c r="H53" s="60" t="s">
        <v>442</v>
      </c>
      <c r="I53" s="143">
        <v>194272824</v>
      </c>
    </row>
    <row r="54" spans="3:9" ht="15.75" thickBot="1">
      <c r="G54" s="39"/>
      <c r="H54" s="144" t="s">
        <v>443</v>
      </c>
      <c r="I54" s="145">
        <f>I47*I53</f>
        <v>-1769774693.6231167</v>
      </c>
    </row>
    <row r="55" spans="3:9">
      <c r="H55" s="60"/>
      <c r="I55" s="69"/>
    </row>
    <row r="57" spans="3:9">
      <c r="I57" s="25"/>
    </row>
    <row r="59" spans="3:9">
      <c r="C59" s="58"/>
    </row>
  </sheetData>
  <hyperlinks>
    <hyperlink ref="A1" location="Contents!A1" display="Back to content overview" xr:uid="{2313D79C-30A0-4536-947D-29D5D6059F44}"/>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34B3-3649-44AF-A3A2-854C3EFC6F1A}">
  <dimension ref="A1:I90"/>
  <sheetViews>
    <sheetView zoomScale="70" zoomScaleNormal="70" workbookViewId="0">
      <selection activeCell="B3" sqref="B3"/>
    </sheetView>
  </sheetViews>
  <sheetFormatPr defaultColWidth="11.42578125" defaultRowHeight="15"/>
  <cols>
    <col min="1" max="1" width="11.42578125" customWidth="1"/>
    <col min="2" max="2" width="25.28515625" bestFit="1" customWidth="1"/>
    <col min="3" max="3" width="23.28515625" bestFit="1" customWidth="1"/>
    <col min="4" max="4" width="20" customWidth="1"/>
    <col min="5" max="5" width="14.28515625" bestFit="1" customWidth="1"/>
    <col min="6" max="6" width="13.85546875" customWidth="1"/>
    <col min="7" max="7" width="14.7109375" customWidth="1"/>
    <col min="8" max="8" width="13.85546875" bestFit="1" customWidth="1"/>
  </cols>
  <sheetData>
    <row r="1" spans="1:9">
      <c r="A1" s="2" t="s">
        <v>0</v>
      </c>
    </row>
    <row r="2" spans="1:9" ht="15.75" thickBot="1">
      <c r="A2" s="2"/>
    </row>
    <row r="3" spans="1:9" ht="19.5" thickBot="1">
      <c r="B3" s="266" t="s">
        <v>383</v>
      </c>
    </row>
    <row r="5" spans="1:9">
      <c r="C5" s="70" t="s">
        <v>382</v>
      </c>
      <c r="D5" s="74">
        <v>-760814352.44397104</v>
      </c>
      <c r="G5" s="97" t="s">
        <v>432</v>
      </c>
    </row>
    <row r="6" spans="1:9">
      <c r="C6" s="218" t="s">
        <v>375</v>
      </c>
      <c r="D6" s="211">
        <f>CBA_4!I43</f>
        <v>-760814352.44397104</v>
      </c>
      <c r="G6" s="132" t="s">
        <v>729</v>
      </c>
    </row>
    <row r="7" spans="1:9">
      <c r="C7" s="8" t="s">
        <v>311</v>
      </c>
      <c r="D7" s="50">
        <f>D5-D6</f>
        <v>0</v>
      </c>
      <c r="G7" s="217" t="s">
        <v>750</v>
      </c>
    </row>
    <row r="8" spans="1:9">
      <c r="H8" s="52"/>
      <c r="I8" s="52"/>
    </row>
    <row r="9" spans="1:9">
      <c r="A9" s="304"/>
      <c r="C9" s="75" t="s">
        <v>377</v>
      </c>
      <c r="D9" s="71" t="s">
        <v>336</v>
      </c>
      <c r="E9" s="71" t="s">
        <v>381</v>
      </c>
      <c r="F9" s="3" t="s">
        <v>380</v>
      </c>
      <c r="H9" s="52"/>
      <c r="I9" s="127"/>
    </row>
    <row r="10" spans="1:9">
      <c r="A10" s="304"/>
      <c r="C10" s="70" t="s">
        <v>453</v>
      </c>
      <c r="D10" s="71" t="s">
        <v>378</v>
      </c>
      <c r="E10" s="73">
        <v>-780091981.04357421</v>
      </c>
      <c r="F10" s="111">
        <f t="shared" ref="F10:F27" si="0">(E10-$D$5)/$D$5</f>
        <v>2.5338150545763851E-2</v>
      </c>
      <c r="H10" s="52"/>
      <c r="I10" s="52"/>
    </row>
    <row r="11" spans="1:9">
      <c r="A11" s="304"/>
      <c r="C11" s="8"/>
      <c r="D11" s="9" t="s">
        <v>379</v>
      </c>
      <c r="E11" s="72">
        <v>-751175538.14416933</v>
      </c>
      <c r="F11" s="135">
        <f t="shared" si="0"/>
        <v>-1.2669075272882082E-2</v>
      </c>
      <c r="H11" s="52"/>
      <c r="I11" s="52"/>
    </row>
    <row r="12" spans="1:9">
      <c r="A12" s="304"/>
      <c r="C12" s="70" t="s">
        <v>454</v>
      </c>
      <c r="D12" s="71" t="s">
        <v>378</v>
      </c>
      <c r="E12" s="73">
        <v>-822166792.10810077</v>
      </c>
      <c r="F12" s="111">
        <f t="shared" si="0"/>
        <v>8.0640486693037167E-2</v>
      </c>
      <c r="H12" s="52"/>
      <c r="I12" s="52"/>
    </row>
    <row r="13" spans="1:9">
      <c r="A13" s="304"/>
      <c r="C13" s="8"/>
      <c r="D13" s="9" t="s">
        <v>379</v>
      </c>
      <c r="E13" s="72">
        <v>-730138132.61190605</v>
      </c>
      <c r="F13" s="135">
        <f t="shared" si="0"/>
        <v>-4.0320243346518736E-2</v>
      </c>
      <c r="H13" s="52"/>
      <c r="I13" s="52"/>
    </row>
    <row r="14" spans="1:9">
      <c r="A14" s="304"/>
      <c r="C14" s="70" t="s">
        <v>457</v>
      </c>
      <c r="D14" s="71" t="s">
        <v>378</v>
      </c>
      <c r="E14" s="73">
        <v>-777314557.70357096</v>
      </c>
      <c r="F14" s="111">
        <f t="shared" si="0"/>
        <v>2.1687557820900934E-2</v>
      </c>
      <c r="H14" s="52"/>
      <c r="I14" s="52"/>
    </row>
    <row r="15" spans="1:9">
      <c r="A15" s="304"/>
      <c r="C15" s="8"/>
      <c r="D15" s="9" t="s">
        <v>379</v>
      </c>
      <c r="E15" s="72">
        <v>-752564249.81417108</v>
      </c>
      <c r="F15" s="135">
        <f t="shared" si="0"/>
        <v>-1.0843778910450467E-2</v>
      </c>
      <c r="H15" s="52"/>
      <c r="I15" s="52"/>
    </row>
    <row r="16" spans="1:9">
      <c r="A16" s="304"/>
      <c r="C16" s="70" t="s">
        <v>458</v>
      </c>
      <c r="D16" s="71" t="s">
        <v>378</v>
      </c>
      <c r="E16" s="73">
        <v>-795339438.151178</v>
      </c>
      <c r="F16" s="111">
        <f t="shared" si="0"/>
        <v>4.5379119881613313E-2</v>
      </c>
      <c r="H16" s="52"/>
      <c r="I16" s="52"/>
    </row>
    <row r="17" spans="1:9">
      <c r="A17" s="304"/>
      <c r="C17" s="8"/>
      <c r="D17" s="9" t="s">
        <v>379</v>
      </c>
      <c r="E17" s="72">
        <v>-743551809.59036744</v>
      </c>
      <c r="F17" s="135">
        <f t="shared" si="0"/>
        <v>-2.2689559940806812E-2</v>
      </c>
      <c r="H17" s="52"/>
      <c r="I17" s="52"/>
    </row>
    <row r="18" spans="1:9">
      <c r="A18" s="304"/>
      <c r="C18" s="70" t="s">
        <v>459</v>
      </c>
      <c r="D18" s="137">
        <v>0</v>
      </c>
      <c r="E18" s="73">
        <v>-783742529.44673967</v>
      </c>
      <c r="F18" s="111">
        <f t="shared" si="0"/>
        <v>3.0136362345316223E-2</v>
      </c>
      <c r="H18" s="52"/>
      <c r="I18" s="52"/>
    </row>
    <row r="19" spans="1:9">
      <c r="A19" s="304"/>
      <c r="C19" s="6"/>
      <c r="D19" t="s">
        <v>378</v>
      </c>
      <c r="E19" s="25">
        <v>-737886175.4412024</v>
      </c>
      <c r="F19" s="96">
        <f t="shared" si="0"/>
        <v>-3.0136362345316223E-2</v>
      </c>
      <c r="H19" s="52"/>
      <c r="I19" s="52"/>
    </row>
    <row r="20" spans="1:9">
      <c r="A20" s="304"/>
      <c r="C20" s="8"/>
      <c r="D20" s="9" t="s">
        <v>379</v>
      </c>
      <c r="E20" s="72">
        <v>-772278440.9453553</v>
      </c>
      <c r="F20" s="135">
        <f t="shared" si="0"/>
        <v>1.5068181172658034E-2</v>
      </c>
      <c r="H20" s="52"/>
      <c r="I20" s="52"/>
    </row>
    <row r="21" spans="1:9">
      <c r="A21" s="304"/>
      <c r="C21" s="70" t="s">
        <v>463</v>
      </c>
      <c r="D21" s="137">
        <v>0</v>
      </c>
      <c r="E21" s="73">
        <v>-785160331.5248009</v>
      </c>
      <c r="F21" s="111">
        <f t="shared" si="0"/>
        <v>3.1999894590083698E-2</v>
      </c>
      <c r="H21" s="52"/>
      <c r="I21" s="52"/>
    </row>
    <row r="22" spans="1:9">
      <c r="A22" s="304"/>
      <c r="B22" s="25"/>
      <c r="C22" s="6"/>
      <c r="D22" t="s">
        <v>378</v>
      </c>
      <c r="E22" s="25">
        <v>-736468373.36314178</v>
      </c>
      <c r="F22" s="96">
        <f t="shared" si="0"/>
        <v>-3.1999894590082914E-2</v>
      </c>
      <c r="H22" s="52"/>
      <c r="I22" s="52"/>
    </row>
    <row r="23" spans="1:9">
      <c r="A23" s="304"/>
      <c r="C23" s="6"/>
      <c r="D23" t="s">
        <v>379</v>
      </c>
      <c r="E23" s="25">
        <v>-772987341.98438573</v>
      </c>
      <c r="F23" s="96">
        <f t="shared" si="0"/>
        <v>1.5999947295041533E-2</v>
      </c>
      <c r="H23" s="52"/>
      <c r="I23" s="52"/>
    </row>
    <row r="24" spans="1:9">
      <c r="A24" s="304"/>
      <c r="C24" s="8"/>
      <c r="D24" s="112" t="s">
        <v>376</v>
      </c>
      <c r="E24" s="72">
        <v>-752012364.47910953</v>
      </c>
      <c r="F24" s="135">
        <f t="shared" si="0"/>
        <v>-1.1569166560261126E-2</v>
      </c>
    </row>
    <row r="25" spans="1:9">
      <c r="A25" s="304"/>
      <c r="C25" s="70" t="s">
        <v>467</v>
      </c>
      <c r="D25" t="s">
        <v>378</v>
      </c>
      <c r="E25" s="73">
        <v>-1412901522.6601706</v>
      </c>
      <c r="F25" s="136">
        <f t="shared" si="0"/>
        <v>0.85709104740400044</v>
      </c>
    </row>
    <row r="26" spans="1:9">
      <c r="A26" s="304"/>
      <c r="C26" s="6"/>
      <c r="D26" t="s">
        <v>379</v>
      </c>
      <c r="E26" s="25">
        <v>-434770767.33587128</v>
      </c>
      <c r="F26" s="133">
        <f t="shared" si="0"/>
        <v>-0.42854552370200022</v>
      </c>
    </row>
    <row r="27" spans="1:9">
      <c r="A27" s="304"/>
      <c r="C27" s="8"/>
      <c r="D27" s="112" t="s">
        <v>376</v>
      </c>
      <c r="E27" s="72">
        <v>-813332179.01454759</v>
      </c>
      <c r="F27" s="135">
        <f t="shared" si="0"/>
        <v>6.9028438280472823E-2</v>
      </c>
    </row>
    <row r="28" spans="1:9">
      <c r="A28" s="304"/>
      <c r="C28" s="70" t="s">
        <v>722</v>
      </c>
      <c r="D28" t="s">
        <v>378</v>
      </c>
      <c r="E28" s="73">
        <v>-1368835841.5559742</v>
      </c>
      <c r="F28" s="136">
        <f>(E28-$D$5)/$D$5</f>
        <v>0.79917194931831936</v>
      </c>
    </row>
    <row r="29" spans="1:9">
      <c r="A29" s="304"/>
      <c r="C29" s="8"/>
      <c r="D29" s="9" t="s">
        <v>379</v>
      </c>
      <c r="E29" s="72">
        <v>-472196091.75450313</v>
      </c>
      <c r="F29" s="134">
        <f>(E29-$D$5)/$D$5</f>
        <v>-0.37935438489341949</v>
      </c>
    </row>
    <row r="30" spans="1:9">
      <c r="A30" s="304"/>
      <c r="C30" s="70" t="s">
        <v>730</v>
      </c>
      <c r="D30" t="s">
        <v>378</v>
      </c>
      <c r="E30" s="216">
        <v>-66391113.376093268</v>
      </c>
      <c r="F30" s="133">
        <f t="shared" ref="F30:F59" si="1">(E30-$D$5)/$D$5</f>
        <v>-0.91273677584705848</v>
      </c>
    </row>
    <row r="31" spans="1:9">
      <c r="A31" s="304"/>
      <c r="C31" s="8"/>
      <c r="D31" s="9" t="s">
        <v>379</v>
      </c>
      <c r="E31" s="25">
        <v>-2149660830.5797253</v>
      </c>
      <c r="F31" s="134">
        <f t="shared" si="1"/>
        <v>1.8254735516941152</v>
      </c>
    </row>
    <row r="32" spans="1:9">
      <c r="A32" s="304"/>
      <c r="C32" s="6" t="s">
        <v>772</v>
      </c>
      <c r="D32" t="s">
        <v>378</v>
      </c>
      <c r="E32" s="73">
        <v>-1508586215.2457566</v>
      </c>
      <c r="F32" s="133">
        <f t="shared" si="1"/>
        <v>0.98285719821098416</v>
      </c>
      <c r="H32" s="25"/>
    </row>
    <row r="33" spans="1:8">
      <c r="A33" s="304"/>
      <c r="C33" s="8"/>
      <c r="D33" s="9" t="s">
        <v>379</v>
      </c>
      <c r="E33" s="72">
        <v>-377293291.4634034</v>
      </c>
      <c r="F33" s="134">
        <f t="shared" si="1"/>
        <v>-0.50409283125190707</v>
      </c>
    </row>
    <row r="34" spans="1:8">
      <c r="A34" s="304"/>
      <c r="C34" s="6" t="s">
        <v>690</v>
      </c>
      <c r="D34" s="71" t="s">
        <v>725</v>
      </c>
      <c r="E34" s="216">
        <v>-66391113.376093268</v>
      </c>
      <c r="F34" s="136">
        <f t="shared" si="1"/>
        <v>-0.91273677584705848</v>
      </c>
    </row>
    <row r="35" spans="1:8">
      <c r="A35" s="304"/>
      <c r="C35" s="8"/>
      <c r="D35" s="9" t="s">
        <v>379</v>
      </c>
      <c r="E35" s="72">
        <v>-2149660830.5797253</v>
      </c>
      <c r="F35" s="134">
        <f t="shared" si="1"/>
        <v>1.8254735516941152</v>
      </c>
    </row>
    <row r="36" spans="1:8">
      <c r="A36" s="304"/>
      <c r="C36" s="6" t="s">
        <v>660</v>
      </c>
      <c r="D36" s="71" t="s">
        <v>725</v>
      </c>
      <c r="E36" s="25">
        <v>-1418952554.5462883</v>
      </c>
      <c r="F36" s="136">
        <f t="shared" si="1"/>
        <v>0.86504440930717685</v>
      </c>
    </row>
    <row r="37" spans="1:8">
      <c r="A37" s="304"/>
      <c r="C37" s="8"/>
      <c r="D37" s="9" t="s">
        <v>379</v>
      </c>
      <c r="E37" s="72">
        <v>-431745251.39281338</v>
      </c>
      <c r="F37" s="134">
        <f t="shared" si="1"/>
        <v>-0.43252220465358721</v>
      </c>
    </row>
    <row r="38" spans="1:8">
      <c r="A38" s="304"/>
      <c r="C38" s="210" t="s">
        <v>732</v>
      </c>
      <c r="D38" t="s">
        <v>378</v>
      </c>
      <c r="E38" s="73">
        <v>-647020552.24112928</v>
      </c>
      <c r="F38" s="136">
        <f t="shared" si="1"/>
        <v>-0.14956841946698413</v>
      </c>
    </row>
    <row r="39" spans="1:8">
      <c r="A39" s="304"/>
      <c r="C39" s="8"/>
      <c r="D39" s="9" t="s">
        <v>379</v>
      </c>
      <c r="E39" s="72">
        <v>-817711252.54539192</v>
      </c>
      <c r="F39" s="135">
        <f t="shared" si="1"/>
        <v>7.4784209733492063E-2</v>
      </c>
      <c r="G39" s="25"/>
    </row>
    <row r="40" spans="1:8">
      <c r="A40" s="304"/>
      <c r="C40" s="70" t="s">
        <v>727</v>
      </c>
      <c r="D40" t="s">
        <v>378</v>
      </c>
      <c r="E40" s="25">
        <v>-663967567.51798224</v>
      </c>
      <c r="F40" s="96">
        <f t="shared" si="1"/>
        <v>-0.1272935830073223</v>
      </c>
      <c r="G40" s="25"/>
    </row>
    <row r="41" spans="1:8">
      <c r="A41" s="304"/>
      <c r="C41" s="8"/>
      <c r="D41" s="9" t="s">
        <v>379</v>
      </c>
      <c r="E41" s="72">
        <v>-809237744.90696537</v>
      </c>
      <c r="F41" s="135">
        <f t="shared" si="1"/>
        <v>6.3646791503661079E-2</v>
      </c>
      <c r="G41" s="25"/>
    </row>
    <row r="42" spans="1:8">
      <c r="A42" s="304"/>
      <c r="C42" s="70" t="s">
        <v>482</v>
      </c>
      <c r="D42" s="137">
        <v>0</v>
      </c>
      <c r="E42" s="73">
        <v>-674269948.93692744</v>
      </c>
      <c r="F42" s="96">
        <f t="shared" si="1"/>
        <v>-0.11375232765921964</v>
      </c>
    </row>
    <row r="43" spans="1:8">
      <c r="A43" s="304"/>
      <c r="C43" s="6"/>
      <c r="D43" t="s">
        <v>378</v>
      </c>
      <c r="E43" s="25">
        <v>-847358755.95101452</v>
      </c>
      <c r="F43" s="96">
        <f t="shared" si="1"/>
        <v>0.11375232765921947</v>
      </c>
    </row>
    <row r="44" spans="1:8">
      <c r="A44" s="304"/>
      <c r="C44" s="8"/>
      <c r="D44" s="9" t="s">
        <v>379</v>
      </c>
      <c r="E44" s="72">
        <v>-717542150.69044924</v>
      </c>
      <c r="F44" s="135">
        <f t="shared" si="1"/>
        <v>-5.6876163829609819E-2</v>
      </c>
      <c r="H44" s="60"/>
    </row>
    <row r="45" spans="1:8">
      <c r="A45" s="304"/>
      <c r="C45" s="70" t="s">
        <v>483</v>
      </c>
      <c r="D45" t="s">
        <v>378</v>
      </c>
      <c r="E45" s="73">
        <v>-847358755.95101452</v>
      </c>
      <c r="F45" s="111">
        <f t="shared" si="1"/>
        <v>0.11375232765921947</v>
      </c>
      <c r="H45" s="60"/>
    </row>
    <row r="46" spans="1:8">
      <c r="A46" s="304"/>
      <c r="C46" s="8"/>
      <c r="D46" s="9" t="s">
        <v>379</v>
      </c>
      <c r="E46" s="72">
        <v>-717542150.69044924</v>
      </c>
      <c r="F46" s="135">
        <f t="shared" si="1"/>
        <v>-5.6876163829609819E-2</v>
      </c>
      <c r="H46" s="60"/>
    </row>
    <row r="47" spans="1:8">
      <c r="A47" s="304"/>
      <c r="C47" s="6" t="s">
        <v>657</v>
      </c>
      <c r="D47" t="s">
        <v>378</v>
      </c>
      <c r="E47" s="25">
        <v>-219387443.78073004</v>
      </c>
      <c r="F47" s="136">
        <f t="shared" si="1"/>
        <v>-0.71164129189205005</v>
      </c>
      <c r="H47" s="60"/>
    </row>
    <row r="48" spans="1:8">
      <c r="A48" s="304"/>
      <c r="C48" s="8"/>
      <c r="D48" s="9" t="s">
        <v>379</v>
      </c>
      <c r="E48" s="72">
        <v>-1031527806.7755915</v>
      </c>
      <c r="F48" s="134">
        <f t="shared" si="1"/>
        <v>0.35582064594602492</v>
      </c>
      <c r="H48" s="60"/>
    </row>
    <row r="49" spans="1:8">
      <c r="A49" s="304"/>
      <c r="C49" s="6" t="s">
        <v>728</v>
      </c>
      <c r="D49" t="s">
        <v>378</v>
      </c>
      <c r="E49" s="216">
        <v>-23026920.163325578</v>
      </c>
      <c r="F49" s="136">
        <f t="shared" si="1"/>
        <v>-0.96973385151140223</v>
      </c>
      <c r="H49" s="60"/>
    </row>
    <row r="50" spans="1:8">
      <c r="A50" s="304"/>
      <c r="C50" s="8"/>
      <c r="D50" s="9" t="s">
        <v>379</v>
      </c>
      <c r="E50" s="72">
        <v>-1129708068.5842936</v>
      </c>
      <c r="F50" s="134">
        <f t="shared" si="1"/>
        <v>0.48486692575570089</v>
      </c>
      <c r="H50" s="60"/>
    </row>
    <row r="51" spans="1:8">
      <c r="A51" s="304"/>
      <c r="C51" s="98" t="s">
        <v>488</v>
      </c>
      <c r="D51" t="s">
        <v>378</v>
      </c>
      <c r="E51" s="25">
        <v>-760887458.20419884</v>
      </c>
      <c r="F51" s="111">
        <f t="shared" si="1"/>
        <v>9.6088829019801082E-5</v>
      </c>
      <c r="H51" s="25"/>
    </row>
    <row r="52" spans="1:8">
      <c r="A52" s="304"/>
      <c r="C52" s="6"/>
      <c r="D52" s="9" t="s">
        <v>379</v>
      </c>
      <c r="E52" s="25">
        <v>-760777799.56385696</v>
      </c>
      <c r="F52" s="135">
        <f t="shared" si="1"/>
        <v>-4.8044414510135576E-5</v>
      </c>
    </row>
    <row r="53" spans="1:8">
      <c r="A53" s="304"/>
      <c r="C53" s="138" t="s">
        <v>489</v>
      </c>
      <c r="D53" t="s">
        <v>378</v>
      </c>
      <c r="E53" s="73">
        <v>-760887458.20419884</v>
      </c>
      <c r="F53" s="111">
        <f t="shared" si="1"/>
        <v>9.6088829019801082E-5</v>
      </c>
    </row>
    <row r="54" spans="1:8">
      <c r="A54" s="304"/>
      <c r="C54" s="8"/>
      <c r="D54" s="9" t="s">
        <v>379</v>
      </c>
      <c r="E54" s="72">
        <v>-760777799.56385696</v>
      </c>
      <c r="F54" s="135">
        <f t="shared" si="1"/>
        <v>-4.8044414510135576E-5</v>
      </c>
    </row>
    <row r="55" spans="1:8">
      <c r="A55" s="304"/>
      <c r="C55" s="6" t="s">
        <v>629</v>
      </c>
      <c r="D55" t="s">
        <v>378</v>
      </c>
      <c r="E55" s="25">
        <v>-783964744.24908161</v>
      </c>
      <c r="F55" s="96">
        <f t="shared" si="1"/>
        <v>3.0428437280059655E-2</v>
      </c>
    </row>
    <row r="56" spans="1:8">
      <c r="A56" s="304"/>
      <c r="C56" s="6"/>
      <c r="D56" s="9" t="s">
        <v>379</v>
      </c>
      <c r="E56" s="25">
        <v>-749239156.54141569</v>
      </c>
      <c r="F56" s="135">
        <f t="shared" si="1"/>
        <v>-1.5214218640029906E-2</v>
      </c>
    </row>
    <row r="57" spans="1:8">
      <c r="A57" s="304"/>
      <c r="B57" s="25"/>
      <c r="C57" s="70" t="s">
        <v>603</v>
      </c>
      <c r="D57" t="s">
        <v>378</v>
      </c>
      <c r="E57" s="73">
        <v>-705604659.56106901</v>
      </c>
      <c r="F57" s="96">
        <f t="shared" si="1"/>
        <v>-7.2566576465798019E-2</v>
      </c>
    </row>
    <row r="58" spans="1:8">
      <c r="A58" s="304"/>
      <c r="C58" s="8"/>
      <c r="D58" s="9" t="s">
        <v>379</v>
      </c>
      <c r="E58" s="72">
        <v>-788419198.88542187</v>
      </c>
      <c r="F58" s="135">
        <f t="shared" si="1"/>
        <v>3.6283288232898774E-2</v>
      </c>
    </row>
    <row r="59" spans="1:8">
      <c r="A59" s="304"/>
      <c r="C59" s="6" t="s">
        <v>359</v>
      </c>
      <c r="D59" s="97">
        <v>1</v>
      </c>
      <c r="E59" s="25">
        <v>-680823221.58958733</v>
      </c>
      <c r="F59" s="111">
        <f t="shared" si="1"/>
        <v>-0.10513882998845572</v>
      </c>
    </row>
    <row r="60" spans="1:8">
      <c r="A60" s="304"/>
      <c r="B60" s="25"/>
      <c r="C60" s="6"/>
      <c r="D60" s="97">
        <v>1.5</v>
      </c>
      <c r="E60" s="25">
        <v>-840805483.29835439</v>
      </c>
      <c r="F60" s="96">
        <f t="shared" ref="F60:F64" si="2">(E60-$D$5)/$D$5</f>
        <v>0.10513882998845525</v>
      </c>
    </row>
    <row r="61" spans="1:8">
      <c r="A61" s="304"/>
      <c r="C61" s="6"/>
      <c r="D61" s="97">
        <v>2</v>
      </c>
      <c r="E61" s="25">
        <v>-1000787745.0071216</v>
      </c>
      <c r="F61" s="133">
        <f t="shared" si="2"/>
        <v>0.31541648996536642</v>
      </c>
    </row>
    <row r="62" spans="1:8">
      <c r="A62" s="304"/>
      <c r="C62" s="70" t="s">
        <v>491</v>
      </c>
      <c r="D62" s="137">
        <v>0</v>
      </c>
      <c r="E62" s="73">
        <v>-899240343.83057737</v>
      </c>
      <c r="F62" s="136">
        <f t="shared" si="2"/>
        <v>0.18194450583370206</v>
      </c>
    </row>
    <row r="63" spans="1:8">
      <c r="A63" s="304"/>
      <c r="C63" s="6"/>
      <c r="D63" s="97">
        <v>3.5000000000000003E-2</v>
      </c>
      <c r="E63" s="25">
        <v>-639216632.1227771</v>
      </c>
      <c r="F63" s="133">
        <f t="shared" si="2"/>
        <v>-0.15982574452043977</v>
      </c>
    </row>
    <row r="64" spans="1:8">
      <c r="A64" s="304"/>
      <c r="C64" s="8"/>
      <c r="D64" s="112">
        <v>7.0000000000000007E-2</v>
      </c>
      <c r="E64" s="72">
        <v>-456969648.2861979</v>
      </c>
      <c r="F64" s="134">
        <f t="shared" si="2"/>
        <v>-0.39936773429908357</v>
      </c>
    </row>
    <row r="67" spans="3:7">
      <c r="C67" s="9"/>
      <c r="D67" s="9"/>
      <c r="E67" s="9"/>
      <c r="F67" s="9"/>
    </row>
    <row r="68" spans="3:7">
      <c r="C68" s="19" t="s">
        <v>377</v>
      </c>
      <c r="D68" s="19" t="s">
        <v>751</v>
      </c>
      <c r="E68" s="19" t="s">
        <v>336</v>
      </c>
      <c r="F68" s="19" t="s">
        <v>373</v>
      </c>
      <c r="G68" s="19" t="s">
        <v>741</v>
      </c>
    </row>
    <row r="69" spans="3:7">
      <c r="C69" t="s">
        <v>733</v>
      </c>
      <c r="D69" t="s">
        <v>752</v>
      </c>
      <c r="E69" t="s">
        <v>743</v>
      </c>
      <c r="F69" s="25">
        <v>-1412901522.6601706</v>
      </c>
      <c r="G69" s="213">
        <v>0.85709104740400044</v>
      </c>
    </row>
    <row r="70" spans="3:7">
      <c r="C70" s="9"/>
      <c r="D70" s="9" t="s">
        <v>753</v>
      </c>
      <c r="E70" s="9" t="s">
        <v>745</v>
      </c>
      <c r="F70" s="72">
        <v>-434770767.33587128</v>
      </c>
      <c r="G70" s="212">
        <v>-0.42854552370200022</v>
      </c>
    </row>
    <row r="71" spans="3:7">
      <c r="C71" t="s">
        <v>734</v>
      </c>
      <c r="D71" t="s">
        <v>754</v>
      </c>
      <c r="E71" t="s">
        <v>743</v>
      </c>
      <c r="F71" s="25">
        <v>-1368835841.5559742</v>
      </c>
      <c r="G71" s="213">
        <f>(F71-$D$5)/$D$5</f>
        <v>0.79917194931831936</v>
      </c>
    </row>
    <row r="72" spans="3:7">
      <c r="C72" s="9"/>
      <c r="D72" s="9" t="s">
        <v>755</v>
      </c>
      <c r="E72" s="9" t="s">
        <v>745</v>
      </c>
      <c r="F72" s="72">
        <v>-472196091.75450313</v>
      </c>
      <c r="G72" s="212">
        <f>(F72-$D$5)/$D$5</f>
        <v>-0.37935438489341949</v>
      </c>
    </row>
    <row r="73" spans="3:7">
      <c r="C73" t="s">
        <v>742</v>
      </c>
      <c r="D73" t="s">
        <v>756</v>
      </c>
      <c r="E73" t="s">
        <v>743</v>
      </c>
      <c r="F73" s="25">
        <v>-66391113.376093268</v>
      </c>
      <c r="G73" s="213">
        <f t="shared" ref="G73:G90" si="3">(F73-$D$5)/$D$5</f>
        <v>-0.91273677584705848</v>
      </c>
    </row>
    <row r="74" spans="3:7">
      <c r="C74" s="9"/>
      <c r="D74" s="9" t="s">
        <v>593</v>
      </c>
      <c r="E74" s="9" t="s">
        <v>745</v>
      </c>
      <c r="F74" s="72">
        <v>-2149660830.5797253</v>
      </c>
      <c r="G74" s="212">
        <f t="shared" si="3"/>
        <v>1.8254735516941152</v>
      </c>
    </row>
    <row r="75" spans="3:7">
      <c r="C75" t="s">
        <v>773</v>
      </c>
      <c r="D75" t="s">
        <v>757</v>
      </c>
      <c r="E75" t="s">
        <v>743</v>
      </c>
      <c r="F75" s="25">
        <v>-1508586215.2457566</v>
      </c>
      <c r="G75" s="213">
        <f t="shared" si="3"/>
        <v>0.98285719821098416</v>
      </c>
    </row>
    <row r="76" spans="3:7">
      <c r="C76" s="9"/>
      <c r="D76" s="9" t="s">
        <v>758</v>
      </c>
      <c r="E76" s="9" t="s">
        <v>745</v>
      </c>
      <c r="F76" s="72">
        <v>-377293291.4634034</v>
      </c>
      <c r="G76" s="212">
        <f t="shared" si="3"/>
        <v>-0.50409283125190707</v>
      </c>
    </row>
    <row r="77" spans="3:7">
      <c r="C77" t="s">
        <v>735</v>
      </c>
      <c r="D77" t="s">
        <v>759</v>
      </c>
      <c r="E77" t="s">
        <v>744</v>
      </c>
      <c r="F77" s="25">
        <v>-66391113.376093268</v>
      </c>
      <c r="G77" s="213">
        <f t="shared" si="3"/>
        <v>-0.91273677584705848</v>
      </c>
    </row>
    <row r="78" spans="3:7">
      <c r="C78" s="9"/>
      <c r="D78" s="9" t="s">
        <v>760</v>
      </c>
      <c r="E78" s="9" t="s">
        <v>745</v>
      </c>
      <c r="F78" s="72">
        <v>-2149660830.5797253</v>
      </c>
      <c r="G78" s="212">
        <f t="shared" si="3"/>
        <v>1.8254735516941152</v>
      </c>
    </row>
    <row r="79" spans="3:7">
      <c r="C79" t="s">
        <v>736</v>
      </c>
      <c r="D79" t="s">
        <v>761</v>
      </c>
      <c r="E79" t="s">
        <v>744</v>
      </c>
      <c r="F79" s="25">
        <v>-1418952554.5462883</v>
      </c>
      <c r="G79" s="213">
        <f t="shared" si="3"/>
        <v>0.86504440930717685</v>
      </c>
    </row>
    <row r="80" spans="3:7">
      <c r="C80" s="9"/>
      <c r="D80" s="9" t="s">
        <v>762</v>
      </c>
      <c r="E80" s="9" t="s">
        <v>745</v>
      </c>
      <c r="F80" s="72">
        <v>-431745251.39281338</v>
      </c>
      <c r="G80" s="212">
        <f t="shared" si="3"/>
        <v>-0.43252220465358721</v>
      </c>
    </row>
    <row r="81" spans="3:7">
      <c r="C81" s="88" t="s">
        <v>774</v>
      </c>
      <c r="D81" s="19" t="s">
        <v>763</v>
      </c>
      <c r="E81" s="19" t="s">
        <v>743</v>
      </c>
      <c r="F81" s="214">
        <v>-647020552.24112928</v>
      </c>
      <c r="G81" s="215">
        <f t="shared" si="3"/>
        <v>-0.14956841946698413</v>
      </c>
    </row>
    <row r="82" spans="3:7">
      <c r="C82" t="s">
        <v>740</v>
      </c>
      <c r="D82" t="s">
        <v>764</v>
      </c>
      <c r="E82" t="s">
        <v>743</v>
      </c>
      <c r="F82" s="25">
        <v>-219387443.78073004</v>
      </c>
      <c r="G82" s="213">
        <f t="shared" si="3"/>
        <v>-0.71164129189205005</v>
      </c>
    </row>
    <row r="83" spans="3:7">
      <c r="C83" s="9"/>
      <c r="D83" s="9" t="s">
        <v>765</v>
      </c>
      <c r="E83" s="9" t="s">
        <v>745</v>
      </c>
      <c r="F83" s="72">
        <v>-1031527806.7755915</v>
      </c>
      <c r="G83" s="212">
        <f t="shared" si="3"/>
        <v>0.35582064594602492</v>
      </c>
    </row>
    <row r="84" spans="3:7">
      <c r="C84" t="s">
        <v>737</v>
      </c>
      <c r="D84" t="s">
        <v>766</v>
      </c>
      <c r="E84" t="s">
        <v>743</v>
      </c>
      <c r="F84" s="25">
        <v>-23026920.163325578</v>
      </c>
      <c r="G84" s="213">
        <f t="shared" si="3"/>
        <v>-0.96973385151140223</v>
      </c>
    </row>
    <row r="85" spans="3:7">
      <c r="C85" s="9"/>
      <c r="D85" s="9" t="s">
        <v>767</v>
      </c>
      <c r="E85" s="9" t="s">
        <v>745</v>
      </c>
      <c r="F85" s="72">
        <v>-1129708068.5842936</v>
      </c>
      <c r="G85" s="212">
        <f t="shared" si="3"/>
        <v>0.48486692575570089</v>
      </c>
    </row>
    <row r="86" spans="3:7">
      <c r="C86" t="s">
        <v>738</v>
      </c>
      <c r="D86" s="71" t="s">
        <v>768</v>
      </c>
      <c r="E86" t="s">
        <v>746</v>
      </c>
      <c r="F86" s="25">
        <v>-1000787745.0071216</v>
      </c>
      <c r="G86" s="213">
        <f t="shared" si="3"/>
        <v>0.31541648996536642</v>
      </c>
    </row>
    <row r="87" spans="3:7">
      <c r="C87" s="9"/>
      <c r="D87" s="9" t="s">
        <v>769</v>
      </c>
      <c r="E87" s="9"/>
      <c r="F87" s="72"/>
      <c r="G87" s="212"/>
    </row>
    <row r="88" spans="3:7">
      <c r="C88" t="s">
        <v>739</v>
      </c>
      <c r="D88" t="s">
        <v>770</v>
      </c>
      <c r="E88" t="s">
        <v>747</v>
      </c>
      <c r="F88" s="25">
        <v>-899240343.83057737</v>
      </c>
      <c r="G88" s="213">
        <f t="shared" si="3"/>
        <v>0.18194450583370206</v>
      </c>
    </row>
    <row r="89" spans="3:7">
      <c r="D89" t="s">
        <v>771</v>
      </c>
      <c r="E89" t="s">
        <v>748</v>
      </c>
      <c r="F89" s="25">
        <v>-639216632.1227771</v>
      </c>
      <c r="G89" s="213">
        <f t="shared" si="3"/>
        <v>-0.15982574452043977</v>
      </c>
    </row>
    <row r="90" spans="3:7">
      <c r="C90" s="9"/>
      <c r="D90" s="9"/>
      <c r="E90" s="9" t="s">
        <v>749</v>
      </c>
      <c r="F90" s="72">
        <v>-456969648.2861979</v>
      </c>
      <c r="G90" s="212">
        <f t="shared" si="3"/>
        <v>-0.39936773429908357</v>
      </c>
    </row>
  </sheetData>
  <mergeCells count="1">
    <mergeCell ref="A9:A64"/>
  </mergeCells>
  <conditionalFormatting sqref="A9:A64">
    <cfRule type="expression" dxfId="0" priority="1">
      <formula>$D$7&lt;&gt;0</formula>
    </cfRule>
  </conditionalFormatting>
  <hyperlinks>
    <hyperlink ref="A1" location="Contents!A1" display="Back to content overview" xr:uid="{8CD91B95-7A66-4950-BE56-F2963DD3058A}"/>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FAE8F-33DD-43B9-9F8C-DF34AE854718}">
  <dimension ref="A1:AS25001"/>
  <sheetViews>
    <sheetView zoomScale="70" zoomScaleNormal="70" workbookViewId="0">
      <selection activeCell="B3" sqref="B3"/>
    </sheetView>
  </sheetViews>
  <sheetFormatPr defaultColWidth="10.7109375" defaultRowHeight="15"/>
  <cols>
    <col min="1" max="1" width="10.7109375" style="5"/>
    <col min="2" max="2" width="15.28515625" style="5" bestFit="1" customWidth="1"/>
    <col min="3" max="3" width="5.85546875" style="5" customWidth="1"/>
    <col min="4" max="11" width="9" style="5" bestFit="1" customWidth="1"/>
    <col min="12" max="23" width="7" style="5" bestFit="1" customWidth="1"/>
    <col min="24" max="24" width="12.5703125" style="5" customWidth="1"/>
    <col min="25" max="25" width="16.7109375" style="5" customWidth="1"/>
    <col min="26" max="28" width="7" style="5" bestFit="1" customWidth="1"/>
    <col min="29" max="29" width="0.140625" style="5" customWidth="1"/>
    <col min="30" max="30" width="7.85546875" style="5" customWidth="1"/>
    <col min="31" max="33" width="7.42578125" style="5" bestFit="1" customWidth="1"/>
    <col min="34" max="34" width="12.28515625" style="5" bestFit="1" customWidth="1"/>
    <col min="35" max="35" width="11.7109375" style="5" bestFit="1" customWidth="1"/>
    <col min="36" max="36" width="17.28515625" style="5" bestFit="1" customWidth="1"/>
    <col min="37" max="39" width="14.28515625" style="5" customWidth="1"/>
    <col min="40" max="40" width="17.28515625" style="5" bestFit="1" customWidth="1"/>
    <col min="41" max="41" width="11.28515625" style="5" customWidth="1"/>
    <col min="42" max="42" width="15.7109375" style="5" bestFit="1" customWidth="1"/>
    <col min="43" max="43" width="15.7109375" style="5" customWidth="1"/>
    <col min="44" max="44" width="5.42578125" style="5" customWidth="1"/>
    <col min="45" max="45" width="15.42578125" style="5" bestFit="1" customWidth="1"/>
    <col min="46" max="46" width="17.28515625" style="5" bestFit="1" customWidth="1"/>
    <col min="47" max="16384" width="10.7109375" style="5"/>
  </cols>
  <sheetData>
    <row r="1" spans="1:45" ht="15.75" thickBot="1">
      <c r="A1" s="2" t="s">
        <v>0</v>
      </c>
      <c r="AF1" s="5" t="s">
        <v>374</v>
      </c>
      <c r="AG1" s="5">
        <f>CBA_4!I43</f>
        <v>-760814352.44397104</v>
      </c>
      <c r="AH1" s="5">
        <f>CBA_4!I44</f>
        <v>-5.9974622431596591</v>
      </c>
      <c r="AK1" s="114" t="s">
        <v>781</v>
      </c>
      <c r="AL1" s="5" t="s">
        <v>374</v>
      </c>
      <c r="AM1" s="5" t="s">
        <v>373</v>
      </c>
      <c r="AN1" s="5" t="s">
        <v>430</v>
      </c>
    </row>
    <row r="2" spans="1:45" ht="15.75" thickBot="1">
      <c r="AF2" s="25">
        <v>1</v>
      </c>
      <c r="AG2" s="25"/>
      <c r="AJ2" s="25"/>
      <c r="AL2" s="5">
        <v>1</v>
      </c>
      <c r="AM2" s="25">
        <v>-274340103.06806207</v>
      </c>
      <c r="AN2" s="5">
        <v>-0.27013001971841077</v>
      </c>
      <c r="AP2" s="115"/>
      <c r="AQ2" s="115" t="s">
        <v>373</v>
      </c>
      <c r="AR2" s="102" t="s">
        <v>430</v>
      </c>
    </row>
    <row r="3" spans="1:45" ht="19.5" thickBot="1">
      <c r="B3" s="266" t="s">
        <v>800</v>
      </c>
      <c r="AF3" s="25">
        <v>2</v>
      </c>
      <c r="AG3" s="25"/>
      <c r="AJ3" s="25"/>
      <c r="AL3" s="5">
        <v>2</v>
      </c>
      <c r="AM3" s="25">
        <v>1627068601.5517926</v>
      </c>
      <c r="AN3" s="5">
        <v>15.652428114513592</v>
      </c>
      <c r="AP3" s="140" t="s">
        <v>371</v>
      </c>
      <c r="AQ3" s="142">
        <f>AVERAGE(AM2:AM25001)</f>
        <v>-287605787.23610008</v>
      </c>
      <c r="AR3" s="141">
        <f>AVERAGE(AN2:AN25001)</f>
        <v>-0.69027561988339026</v>
      </c>
    </row>
    <row r="4" spans="1:45">
      <c r="C4" s="305" t="s">
        <v>467</v>
      </c>
      <c r="D4" s="306"/>
      <c r="E4" s="306"/>
      <c r="F4" s="306"/>
      <c r="G4" s="306"/>
      <c r="H4" s="306"/>
      <c r="I4" s="307"/>
      <c r="K4" s="305" t="s">
        <v>731</v>
      </c>
      <c r="L4" s="306"/>
      <c r="M4" s="306"/>
      <c r="N4" s="306"/>
      <c r="O4" s="307"/>
      <c r="P4" s="305" t="s">
        <v>780</v>
      </c>
      <c r="Q4" s="306"/>
      <c r="R4" s="306"/>
      <c r="S4" s="306"/>
      <c r="T4" s="306"/>
      <c r="U4" s="306"/>
      <c r="V4" s="307"/>
      <c r="Y4" s="305" t="s">
        <v>660</v>
      </c>
      <c r="Z4" s="306"/>
      <c r="AA4" s="307"/>
      <c r="AF4" s="25">
        <v>3</v>
      </c>
      <c r="AG4" s="25"/>
      <c r="AJ4" s="25"/>
      <c r="AL4" s="5">
        <v>3</v>
      </c>
      <c r="AM4" s="25">
        <v>-1422574218.140913</v>
      </c>
      <c r="AN4" s="5">
        <v>-11.662846907387284</v>
      </c>
      <c r="AP4" s="115" t="s">
        <v>596</v>
      </c>
      <c r="AQ4" s="78">
        <f>COUNTIF(AM2:AM10001, "&gt;0") / COUNT(AM2:AM10001)</f>
        <v>0.3231</v>
      </c>
      <c r="AR4" s="78">
        <f>COUNTIF(AN2:AN10001, "&gt;1") / COUNT(AN2:AN10001)</f>
        <v>0.3231</v>
      </c>
      <c r="AS4" s="113"/>
    </row>
    <row r="5" spans="1:45">
      <c r="B5" s="99" t="s">
        <v>372</v>
      </c>
      <c r="C5" s="99" t="s">
        <v>513</v>
      </c>
      <c r="D5" s="100" t="s">
        <v>514</v>
      </c>
      <c r="E5" s="100" t="s">
        <v>515</v>
      </c>
      <c r="F5" s="100" t="s">
        <v>516</v>
      </c>
      <c r="G5" s="100" t="s">
        <v>517</v>
      </c>
      <c r="H5" s="100" t="s">
        <v>518</v>
      </c>
      <c r="I5" s="188" t="s">
        <v>519</v>
      </c>
      <c r="J5" s="219" t="s">
        <v>730</v>
      </c>
      <c r="K5" s="99" t="s">
        <v>479</v>
      </c>
      <c r="L5" s="100" t="s">
        <v>477</v>
      </c>
      <c r="M5" s="100" t="s">
        <v>478</v>
      </c>
      <c r="N5" s="100" t="s">
        <v>480</v>
      </c>
      <c r="O5" s="188" t="s">
        <v>481</v>
      </c>
      <c r="P5" s="99" t="s">
        <v>604</v>
      </c>
      <c r="Q5" s="100" t="s">
        <v>606</v>
      </c>
      <c r="R5" s="100" t="s">
        <v>605</v>
      </c>
      <c r="S5" s="100" t="s">
        <v>727</v>
      </c>
      <c r="T5" s="100" t="s">
        <v>779</v>
      </c>
      <c r="U5" s="100" t="s">
        <v>603</v>
      </c>
      <c r="V5" s="188" t="s">
        <v>487</v>
      </c>
      <c r="W5" s="100" t="s">
        <v>722</v>
      </c>
      <c r="X5" s="100" t="s">
        <v>775</v>
      </c>
      <c r="Y5" s="99" t="s">
        <v>776</v>
      </c>
      <c r="Z5" s="100" t="s">
        <v>777</v>
      </c>
      <c r="AA5" s="188" t="s">
        <v>778</v>
      </c>
      <c r="AB5" s="100" t="s">
        <v>359</v>
      </c>
      <c r="AC5" s="100" t="s">
        <v>491</v>
      </c>
      <c r="AD5" s="188" t="s">
        <v>438</v>
      </c>
      <c r="AF5" s="25">
        <v>4</v>
      </c>
      <c r="AG5" s="25"/>
      <c r="AJ5" s="25"/>
      <c r="AL5" s="5">
        <v>4</v>
      </c>
      <c r="AM5" s="25">
        <v>98369042.22125107</v>
      </c>
      <c r="AN5" s="5">
        <v>1.4223910501679087</v>
      </c>
      <c r="AP5" s="5" t="s">
        <v>597</v>
      </c>
      <c r="AQ5" s="78">
        <f>COUNTIF(AM2:AM10001, "&lt;0") / COUNT(AM2:AM10001)</f>
        <v>0.67689999999999995</v>
      </c>
      <c r="AR5" s="78">
        <f>COUNTIF(AN2:AN10001, "&lt;1") / COUNT(AN2:AN10001)</f>
        <v>0.67689999999999995</v>
      </c>
    </row>
    <row r="6" spans="1:45">
      <c r="B6" s="101" t="s">
        <v>370</v>
      </c>
      <c r="C6" s="229">
        <v>0.28898468301682056</v>
      </c>
      <c r="D6" s="51">
        <v>1.1781588009250255</v>
      </c>
      <c r="E6" s="51">
        <v>1.969848086114345</v>
      </c>
      <c r="F6" s="51">
        <v>2.0225866826182242</v>
      </c>
      <c r="G6" s="51">
        <v>2.0852974283708683</v>
      </c>
      <c r="H6" s="51">
        <v>2.4405026044427718</v>
      </c>
      <c r="I6" s="230">
        <v>2.4405026044427718</v>
      </c>
      <c r="J6" s="79">
        <v>-0.55947486253088341</v>
      </c>
      <c r="K6" s="224">
        <v>8.3687882352941168E-2</v>
      </c>
      <c r="L6" s="223">
        <v>0.12948132528296125</v>
      </c>
      <c r="M6" s="223">
        <v>7.0273794583092478E-2</v>
      </c>
      <c r="N6" s="223">
        <v>3.1957855541957014E-2</v>
      </c>
      <c r="O6" s="225">
        <v>0.35742603329749867</v>
      </c>
      <c r="P6" s="101">
        <v>1.5107260742471334E-2</v>
      </c>
      <c r="Q6" s="79">
        <v>1.3399837934023365E-2</v>
      </c>
      <c r="R6" s="79">
        <v>2.4740746919137795E-2</v>
      </c>
      <c r="S6" s="79">
        <v>7.0216236393789447E-2</v>
      </c>
      <c r="T6" s="79">
        <v>1.3507448843426362E-2</v>
      </c>
      <c r="U6" s="79">
        <v>6.5804062242082488E-3</v>
      </c>
      <c r="V6" s="102">
        <v>9.167527309623778E-3</v>
      </c>
      <c r="W6" s="79">
        <v>10.157801508348571</v>
      </c>
      <c r="X6" s="79">
        <v>1992.9081884283919</v>
      </c>
      <c r="Y6" s="101">
        <v>2.5</v>
      </c>
      <c r="Z6" s="79">
        <v>0.1391484942886812</v>
      </c>
      <c r="AA6" s="102">
        <v>0.13254386565359252</v>
      </c>
      <c r="AB6" s="79">
        <v>1.25</v>
      </c>
      <c r="AC6" s="220">
        <v>1.7000000000000001E-2</v>
      </c>
      <c r="AD6" s="104">
        <v>0</v>
      </c>
      <c r="AF6" s="25">
        <v>5</v>
      </c>
      <c r="AG6" s="25"/>
      <c r="AJ6" s="25"/>
      <c r="AL6" s="5">
        <v>5</v>
      </c>
      <c r="AM6" s="25">
        <v>1308308066.2444181</v>
      </c>
      <c r="AN6" s="5">
        <v>6.7895146729889646</v>
      </c>
      <c r="AP6" s="11" t="s">
        <v>525</v>
      </c>
      <c r="AQ6" s="129">
        <f>MEDIAN($AM$2:$AM$10001)</f>
        <v>-350519109.32556915</v>
      </c>
      <c r="AR6" s="104">
        <f>MEDIAN(AN2:AN10001)</f>
        <v>-1.1426790912111813</v>
      </c>
    </row>
    <row r="7" spans="1:45">
      <c r="B7" s="101" t="s">
        <v>369</v>
      </c>
      <c r="C7" s="101" t="s">
        <v>366</v>
      </c>
      <c r="D7" s="79" t="s">
        <v>366</v>
      </c>
      <c r="E7" s="79" t="s">
        <v>366</v>
      </c>
      <c r="F7" s="79" t="s">
        <v>366</v>
      </c>
      <c r="G7" s="79" t="s">
        <v>366</v>
      </c>
      <c r="H7" s="79" t="s">
        <v>366</v>
      </c>
      <c r="I7" s="102" t="s">
        <v>366</v>
      </c>
      <c r="J7" s="79" t="s">
        <v>366</v>
      </c>
      <c r="K7" s="101" t="s">
        <v>368</v>
      </c>
      <c r="L7" s="79" t="s">
        <v>368</v>
      </c>
      <c r="M7" s="79" t="s">
        <v>368</v>
      </c>
      <c r="N7" s="79" t="s">
        <v>368</v>
      </c>
      <c r="O7" s="102" t="s">
        <v>368</v>
      </c>
      <c r="P7" s="101" t="s">
        <v>368</v>
      </c>
      <c r="Q7" s="79" t="s">
        <v>368</v>
      </c>
      <c r="R7" s="79" t="s">
        <v>368</v>
      </c>
      <c r="S7" s="79" t="s">
        <v>368</v>
      </c>
      <c r="T7" s="79" t="s">
        <v>368</v>
      </c>
      <c r="U7" s="79" t="s">
        <v>368</v>
      </c>
      <c r="V7" s="102" t="s">
        <v>368</v>
      </c>
      <c r="W7" s="79" t="s">
        <v>366</v>
      </c>
      <c r="X7" s="79" t="s">
        <v>366</v>
      </c>
      <c r="Y7" s="101" t="s">
        <v>368</v>
      </c>
      <c r="Z7" s="79" t="s">
        <v>368</v>
      </c>
      <c r="AA7" s="102" t="s">
        <v>368</v>
      </c>
      <c r="AB7" s="79" t="s">
        <v>367</v>
      </c>
      <c r="AC7" s="79" t="s">
        <v>367</v>
      </c>
      <c r="AD7" s="79" t="s">
        <v>367</v>
      </c>
      <c r="AF7" s="25">
        <v>6</v>
      </c>
      <c r="AG7" s="25"/>
      <c r="AJ7" s="25"/>
      <c r="AL7" s="5">
        <v>6</v>
      </c>
      <c r="AM7" s="25">
        <v>-513329167.11167914</v>
      </c>
      <c r="AN7" s="5">
        <v>-1.5914708713481116</v>
      </c>
      <c r="AP7" s="11" t="s">
        <v>433</v>
      </c>
      <c r="AQ7" s="129">
        <f>_xlfn.PERCENTILE.INC($AM$2:$AM$10001,0.75)</f>
        <v>190434264.93715522</v>
      </c>
      <c r="AR7" s="104">
        <f>_xlfn.PERCENTILE.INC(AN2:AN10001,0.75)</f>
        <v>2.2291681042345584</v>
      </c>
    </row>
    <row r="8" spans="1:45">
      <c r="B8" s="103" t="s">
        <v>365</v>
      </c>
      <c r="C8" s="103">
        <f>MIN(DATA_1!D30:D37)</f>
        <v>8.4591123609752739E-2</v>
      </c>
      <c r="D8" s="5">
        <f>MIN(DATA_1!E30:E37)</f>
        <v>8.4591123609752739E-2</v>
      </c>
      <c r="E8" s="5">
        <f>MIN(DATA_1!F30:F37)</f>
        <v>0.39218413184062306</v>
      </c>
      <c r="F8" s="5">
        <f>MIN(DATA_1!G30:G37)</f>
        <v>0.79016384635890136</v>
      </c>
      <c r="G8" s="5">
        <f>MIN(DATA_1!H30:H37)</f>
        <v>0.79016384635890136</v>
      </c>
      <c r="H8" s="5">
        <f>MIN(DATA_1!I30:I37)</f>
        <v>0.79016384635890136</v>
      </c>
      <c r="I8" s="104">
        <f>MIN(DATA_1!I30:I37)</f>
        <v>0.79016384635890136</v>
      </c>
      <c r="J8" s="5">
        <v>0.4</v>
      </c>
      <c r="K8" s="103"/>
      <c r="O8" s="104"/>
      <c r="P8" s="103"/>
      <c r="V8" s="104"/>
      <c r="W8" s="5">
        <v>7.5289644054645279</v>
      </c>
      <c r="X8" s="25">
        <v>914.11406007166636</v>
      </c>
      <c r="Y8" s="98"/>
      <c r="Z8" s="25"/>
      <c r="AA8" s="233"/>
      <c r="AB8" s="5">
        <v>1</v>
      </c>
      <c r="AC8" s="5">
        <v>0</v>
      </c>
      <c r="AD8" s="104">
        <v>-1.4</v>
      </c>
      <c r="AF8" s="25">
        <v>7</v>
      </c>
      <c r="AG8" s="25"/>
      <c r="AJ8" s="25"/>
      <c r="AL8" s="5">
        <v>7</v>
      </c>
      <c r="AM8" s="25">
        <v>187786851.64848447</v>
      </c>
      <c r="AN8" s="5">
        <v>2.1267913568126673</v>
      </c>
      <c r="AP8" s="11" t="s">
        <v>434</v>
      </c>
      <c r="AQ8" s="129">
        <f>_xlfn.PERCENTILE.INC($AM$2:$AM$10001,0.9)</f>
        <v>699235065.62354302</v>
      </c>
      <c r="AR8" s="104">
        <f>_xlfn.PERCENTILE.INC(AN2:AN10001,0.9)</f>
        <v>5.8477551122323765</v>
      </c>
    </row>
    <row r="9" spans="1:45">
      <c r="B9" s="103" t="s">
        <v>364</v>
      </c>
      <c r="C9" s="103">
        <f>DATA_1!D38</f>
        <v>0.28898468301682056</v>
      </c>
      <c r="D9" s="5">
        <f>DATA_1!E38</f>
        <v>1.1781588009250255</v>
      </c>
      <c r="E9" s="5">
        <f>DATA_1!F38</f>
        <v>1.969848086114345</v>
      </c>
      <c r="F9" s="5">
        <f>DATA_1!G38</f>
        <v>2.0225866826182237</v>
      </c>
      <c r="G9" s="5">
        <f>DATA_1!H38</f>
        <v>2.0852974283708683</v>
      </c>
      <c r="H9" s="5">
        <f>DATA_1!I38</f>
        <v>2.4405026044427718</v>
      </c>
      <c r="I9" s="104">
        <f>DATA_1!I38</f>
        <v>2.4405026044427718</v>
      </c>
      <c r="J9" s="5">
        <f>-J6</f>
        <v>0.55947486253088341</v>
      </c>
      <c r="K9" s="103">
        <f>K6</f>
        <v>8.3687882352941168E-2</v>
      </c>
      <c r="L9" s="5">
        <f t="shared" ref="L9:O9" si="0">L6</f>
        <v>0.12948132528296125</v>
      </c>
      <c r="M9" s="5">
        <f t="shared" si="0"/>
        <v>7.0273794583092478E-2</v>
      </c>
      <c r="N9" s="5">
        <f t="shared" si="0"/>
        <v>3.1957855541957014E-2</v>
      </c>
      <c r="O9" s="104">
        <f t="shared" si="0"/>
        <v>0.35742603329749867</v>
      </c>
      <c r="P9" s="103">
        <f>P6</f>
        <v>1.5107260742471334E-2</v>
      </c>
      <c r="Q9" s="5">
        <f t="shared" ref="Q9:V9" si="1">Q6</f>
        <v>1.3399837934023365E-2</v>
      </c>
      <c r="R9" s="5">
        <f t="shared" si="1"/>
        <v>2.4740746919137795E-2</v>
      </c>
      <c r="S9" s="5">
        <f t="shared" si="1"/>
        <v>7.0216236393789447E-2</v>
      </c>
      <c r="T9" s="5">
        <f t="shared" si="1"/>
        <v>1.3507448843426362E-2</v>
      </c>
      <c r="U9" s="5">
        <f t="shared" si="1"/>
        <v>6.5804062242082488E-3</v>
      </c>
      <c r="V9" s="104">
        <f t="shared" si="1"/>
        <v>9.167527309623778E-3</v>
      </c>
      <c r="W9" s="5">
        <f>W6</f>
        <v>10.157801508348571</v>
      </c>
      <c r="X9" s="5">
        <f>X6</f>
        <v>1992.9081884283919</v>
      </c>
      <c r="Y9" s="103">
        <f>Y6</f>
        <v>2.5</v>
      </c>
      <c r="Z9" s="5">
        <f t="shared" ref="Z9:AA9" si="2">Z6</f>
        <v>0.1391484942886812</v>
      </c>
      <c r="AA9" s="104">
        <f t="shared" si="2"/>
        <v>0.13254386565359252</v>
      </c>
      <c r="AC9" s="221"/>
      <c r="AD9" s="104"/>
      <c r="AF9" s="25">
        <v>8</v>
      </c>
      <c r="AG9" s="25"/>
      <c r="AJ9" s="25"/>
      <c r="AL9" s="5">
        <v>8</v>
      </c>
      <c r="AM9" s="25">
        <v>-974638245.90417528</v>
      </c>
      <c r="AN9" s="5">
        <v>-12.327900839905158</v>
      </c>
      <c r="AP9" s="11" t="s">
        <v>361</v>
      </c>
      <c r="AQ9" s="129">
        <f>_xlfn.PERCENTILE.INC($AM$2:$AM$10001,0.95)</f>
        <v>1019051209.4008802</v>
      </c>
      <c r="AR9" s="104">
        <f>_xlfn.PERCENTILE.INC(AN2:AN10001,0.95)</f>
        <v>8.837609722453859</v>
      </c>
    </row>
    <row r="10" spans="1:45">
      <c r="B10" s="103" t="s">
        <v>363</v>
      </c>
      <c r="C10" s="103">
        <f>MAX(DATA_1!D30:D37)</f>
        <v>0.67001675041876052</v>
      </c>
      <c r="D10" s="5">
        <f>MAX(DATA_1!E30:E37)</f>
        <v>2.5518341307814993</v>
      </c>
      <c r="E10" s="5">
        <f>MAX(DATA_1!F30:F37)</f>
        <v>5.6947608200455582</v>
      </c>
      <c r="F10" s="5">
        <f>MAX(DATA_1!G30:G37)</f>
        <v>5.6947608200455582</v>
      </c>
      <c r="G10" s="5">
        <f>MAX(DATA_1!H30:H37)</f>
        <v>5.6947608200455582</v>
      </c>
      <c r="H10" s="5">
        <f>MAX(DATA_1!I30:I37)</f>
        <v>5.6947608200455582</v>
      </c>
      <c r="I10" s="104">
        <f>MAX(DATA_1!I30:I37)</f>
        <v>5.6947608200455582</v>
      </c>
      <c r="J10" s="5">
        <f>0.53*1.59</f>
        <v>0.84270000000000012</v>
      </c>
      <c r="K10" s="226"/>
      <c r="L10" s="227"/>
      <c r="M10" s="227"/>
      <c r="N10" s="227"/>
      <c r="O10" s="228"/>
      <c r="P10" s="103"/>
      <c r="V10" s="104"/>
      <c r="W10" s="5">
        <v>13.479885057471265</v>
      </c>
      <c r="X10" s="5">
        <v>7560.1603000000005</v>
      </c>
      <c r="Y10" s="103"/>
      <c r="AA10" s="104"/>
      <c r="AB10" s="5">
        <v>2.12</v>
      </c>
      <c r="AC10" s="5">
        <v>7.0000000000000007E-2</v>
      </c>
      <c r="AD10" s="104">
        <v>1.4027983881123802</v>
      </c>
      <c r="AF10" s="25">
        <v>9</v>
      </c>
      <c r="AG10" s="25"/>
      <c r="AJ10" s="25"/>
      <c r="AL10" s="5">
        <v>9</v>
      </c>
      <c r="AM10" s="25">
        <v>157442155.52769867</v>
      </c>
      <c r="AN10" s="5">
        <v>2.3598812844341981</v>
      </c>
      <c r="AP10" s="12" t="s">
        <v>435</v>
      </c>
      <c r="AQ10" s="152">
        <f>_xlfn.PERCENTILE.INC($AM$2:$AM$10001,0.99)</f>
        <v>1593517141.8793287</v>
      </c>
      <c r="AR10" s="106">
        <f>_xlfn.PERCENTILE.INC(AN2:AN10001,0.99)</f>
        <v>15.776507124889864</v>
      </c>
    </row>
    <row r="11" spans="1:45">
      <c r="B11" s="105" t="s">
        <v>362</v>
      </c>
      <c r="C11" s="231"/>
      <c r="D11" s="77"/>
      <c r="E11" s="77"/>
      <c r="F11" s="77"/>
      <c r="G11" s="77"/>
      <c r="H11" s="77"/>
      <c r="I11" s="232"/>
      <c r="J11" s="76"/>
      <c r="K11" s="105">
        <f>0.25*K9</f>
        <v>2.0921970588235292E-2</v>
      </c>
      <c r="L11" s="76">
        <f t="shared" ref="L11:O11" si="3">0.25*L9</f>
        <v>3.2370331320740311E-2</v>
      </c>
      <c r="M11" s="76">
        <f t="shared" si="3"/>
        <v>1.7568448645773119E-2</v>
      </c>
      <c r="N11" s="76">
        <f t="shared" si="3"/>
        <v>7.9894638854892536E-3</v>
      </c>
      <c r="O11" s="106">
        <f t="shared" si="3"/>
        <v>8.9356508324374667E-2</v>
      </c>
      <c r="P11" s="105">
        <f>0.25*P9</f>
        <v>3.7768151856178334E-3</v>
      </c>
      <c r="Q11" s="76">
        <f t="shared" ref="Q11:V11" si="4">0.25*Q9</f>
        <v>3.3499594835058413E-3</v>
      </c>
      <c r="R11" s="76">
        <f t="shared" si="4"/>
        <v>6.1851867297844487E-3</v>
      </c>
      <c r="S11" s="76">
        <f t="shared" si="4"/>
        <v>1.7554059098447362E-2</v>
      </c>
      <c r="T11" s="76">
        <f t="shared" si="4"/>
        <v>3.3768622108565904E-3</v>
      </c>
      <c r="U11" s="76">
        <f t="shared" si="4"/>
        <v>1.6451015560520622E-3</v>
      </c>
      <c r="V11" s="106">
        <f t="shared" si="4"/>
        <v>2.2918818274059445E-3</v>
      </c>
      <c r="W11" s="76"/>
      <c r="X11" s="76"/>
      <c r="Y11" s="105">
        <f>0.25*Y9</f>
        <v>0.625</v>
      </c>
      <c r="Z11" s="76">
        <f t="shared" ref="Z11:AA11" si="5">0.25*Z9</f>
        <v>3.47871235721703E-2</v>
      </c>
      <c r="AA11" s="106">
        <f t="shared" si="5"/>
        <v>3.3135966413398131E-2</v>
      </c>
      <c r="AB11" s="76"/>
      <c r="AC11" s="76"/>
      <c r="AD11" s="106"/>
      <c r="AF11" s="25">
        <v>10</v>
      </c>
      <c r="AG11" s="25"/>
      <c r="AJ11" s="25"/>
      <c r="AL11" s="5">
        <v>10</v>
      </c>
      <c r="AM11" s="25">
        <v>-1425449999.1807027</v>
      </c>
      <c r="AN11" s="5">
        <v>-10.487953117642205</v>
      </c>
      <c r="AP11" s="140" t="s">
        <v>436</v>
      </c>
      <c r="AQ11" s="140">
        <f>MAX(AM2:AM25001)</f>
        <v>2800020610.882103</v>
      </c>
      <c r="AR11" s="141">
        <f>MAX(AN2:AN25001)</f>
        <v>33.392298062714872</v>
      </c>
    </row>
    <row r="12" spans="1:45">
      <c r="B12" s="105" t="s">
        <v>360</v>
      </c>
      <c r="C12" s="105">
        <f t="shared" ref="C12:I12" ca="1" si="6">_xlfn.LET(_xlpm.rand, RAND(), IF(_xlpm.rand&lt;(C9-C8)/(C10-C8), C8+SQRT(_xlpm.rand*(C10-C8)*(C9-C8)), C10-SQRT((1-_xlpm.rand)*(C10-C8)*(C10-C9))))</f>
        <v>0.46109570604890948</v>
      </c>
      <c r="D12" s="76">
        <f t="shared" ca="1" si="6"/>
        <v>1.7915671000175664</v>
      </c>
      <c r="E12" s="76">
        <f t="shared" ca="1" si="6"/>
        <v>3.3351100955195445</v>
      </c>
      <c r="F12" s="76">
        <f t="shared" ca="1" si="6"/>
        <v>4.2025570162967982</v>
      </c>
      <c r="G12" s="76">
        <f t="shared" ca="1" si="6"/>
        <v>3.8016419784059949</v>
      </c>
      <c r="H12" s="76">
        <f t="shared" ca="1" si="6"/>
        <v>4.380280555506662</v>
      </c>
      <c r="I12" s="106">
        <f t="shared" ca="1" si="6"/>
        <v>1.2044472136950675</v>
      </c>
      <c r="J12" s="76">
        <f ca="1">-_xlfn.LET(_xlpm.rand, RAND(), IF(_xlpm.rand&lt;(J9-J8)/(J10-J8), J8+SQRT(_xlpm.rand*(J10-J8)*(J9-J8)), J10-SQRT((1-_xlpm.rand)*(J10-J8)*(J10-J9))))</f>
        <v>-0.49278530275363219</v>
      </c>
      <c r="K12" s="105">
        <f ca="1">_xlfn.NORM.INV(RAND(), K9, K11)</f>
        <v>9.5945840863499915E-2</v>
      </c>
      <c r="L12" s="76">
        <f t="shared" ref="L12:O12" ca="1" si="7">_xlfn.NORM.INV(RAND(), L9, L11)</f>
        <v>9.5201843448740803E-2</v>
      </c>
      <c r="M12" s="76">
        <f t="shared" ca="1" si="7"/>
        <v>5.153082761922699E-2</v>
      </c>
      <c r="N12" s="76">
        <f t="shared" ca="1" si="7"/>
        <v>2.6552183076789693E-2</v>
      </c>
      <c r="O12" s="106">
        <f t="shared" ca="1" si="7"/>
        <v>0.39903141359328348</v>
      </c>
      <c r="P12" s="105">
        <f ca="1">_xlfn.NORM.INV(RAND(), P9, P11)</f>
        <v>1.9185058403365231E-2</v>
      </c>
      <c r="Q12" s="76">
        <f t="shared" ref="Q12:V12" ca="1" si="8">_xlfn.NORM.INV(RAND(), Q9, Q11)</f>
        <v>8.9192526739489547E-3</v>
      </c>
      <c r="R12" s="76">
        <f t="shared" ca="1" si="8"/>
        <v>2.7570635371191487E-2</v>
      </c>
      <c r="S12" s="76">
        <f t="shared" ca="1" si="8"/>
        <v>6.1678405435439954E-2</v>
      </c>
      <c r="T12" s="76">
        <f t="shared" ca="1" si="8"/>
        <v>1.5035556316051012E-2</v>
      </c>
      <c r="U12" s="76">
        <f t="shared" ca="1" si="8"/>
        <v>4.6247819229191358E-3</v>
      </c>
      <c r="V12" s="106">
        <f t="shared" ca="1" si="8"/>
        <v>7.8400398682251012E-3</v>
      </c>
      <c r="W12" s="76">
        <f t="shared" ref="W12:X12" ca="1" si="9">_xlfn.LET(_xlpm.rand, RAND(), IF(_xlpm.rand&lt;(W9-W8)/(W10-W8), W8+SQRT(_xlpm.rand*(W10-W8)*(W9-W8)), W10-SQRT((1-_xlpm.rand)*(W10-W8)*(W10-W9))))</f>
        <v>10.679983597034305</v>
      </c>
      <c r="X12" s="76">
        <f t="shared" ca="1" si="9"/>
        <v>2820.0061819055172</v>
      </c>
      <c r="Y12" s="105">
        <f ca="1">_xlfn.NORM.INV(RAND(), Y9, Y11)</f>
        <v>2.4768841775510855</v>
      </c>
      <c r="Z12" s="76">
        <f t="shared" ref="Z12:AA12" ca="1" si="10">_xlfn.NORM.INV(RAND(), Z9, Z11)</f>
        <v>0.18479533348604615</v>
      </c>
      <c r="AA12" s="106">
        <f t="shared" ca="1" si="10"/>
        <v>0.17424267973950416</v>
      </c>
      <c r="AB12" s="222">
        <f ca="1">RAND()*(AB10 - AB8)+AB8</f>
        <v>1.4926506881641444</v>
      </c>
      <c r="AC12" s="89">
        <f ca="1">RAND()*(AC10 - AC8)+AC8</f>
        <v>6.5618306509631449E-2</v>
      </c>
      <c r="AD12" s="76">
        <f ca="1">_xlfn.LET(_xlpm.rand, RAND(), IF(_xlpm.rand&lt;(AD9-AD8)/(AD10-AD8), AD8+SQRT(_xlpm.rand*(AD10-AD8)*(AD9-AD8)), AD10-SQRT((1-_xlpm.rand)*(AD10-AD8)*(AD10-AD9))))</f>
        <v>0.9501336743062081</v>
      </c>
      <c r="AF12" s="25">
        <v>11</v>
      </c>
      <c r="AG12" s="25"/>
      <c r="AJ12" s="25"/>
      <c r="AL12" s="5">
        <v>11</v>
      </c>
      <c r="AM12" s="25">
        <v>971429751.52964759</v>
      </c>
      <c r="AN12" s="5">
        <v>5.0098472834482859</v>
      </c>
      <c r="AP12" s="12" t="s">
        <v>437</v>
      </c>
      <c r="AQ12" s="12">
        <f>MIN(AM2:AM25001)</f>
        <v>-2841729568.9952817</v>
      </c>
      <c r="AR12" s="106">
        <f>MIN(AN2:AN25001)</f>
        <v>-26.696065759335543</v>
      </c>
    </row>
    <row r="13" spans="1:45" ht="12.75" customHeight="1">
      <c r="AF13" s="25">
        <v>12</v>
      </c>
      <c r="AG13" s="25"/>
      <c r="AJ13" s="25"/>
      <c r="AL13" s="5">
        <v>12</v>
      </c>
      <c r="AM13" s="25">
        <v>391788654.55088294</v>
      </c>
      <c r="AN13" s="5">
        <v>4.2222555516064872</v>
      </c>
    </row>
    <row r="14" spans="1:45">
      <c r="AF14" s="25">
        <v>13</v>
      </c>
      <c r="AG14" s="25"/>
      <c r="AJ14" s="25"/>
      <c r="AL14" s="5">
        <v>13</v>
      </c>
      <c r="AM14" s="25">
        <v>-552997782.72693729</v>
      </c>
      <c r="AN14" s="5">
        <v>-6.7307730923793896</v>
      </c>
    </row>
    <row r="15" spans="1:45">
      <c r="AF15" s="25">
        <v>14</v>
      </c>
      <c r="AG15" s="25"/>
      <c r="AJ15" s="25"/>
      <c r="AL15" s="5">
        <v>14</v>
      </c>
      <c r="AM15" s="25">
        <v>83800300.384281218</v>
      </c>
      <c r="AN15" s="5">
        <v>1.3424688677650904</v>
      </c>
    </row>
    <row r="16" spans="1:45">
      <c r="F16" s="25"/>
      <c r="G16" s="25"/>
      <c r="AF16" s="25">
        <v>15</v>
      </c>
      <c r="AG16" s="25"/>
      <c r="AJ16" s="25"/>
      <c r="AL16" s="5">
        <v>15</v>
      </c>
      <c r="AM16" s="25">
        <v>-1151712921.246592</v>
      </c>
      <c r="AN16" s="5">
        <v>-4.8331988942642488</v>
      </c>
    </row>
    <row r="17" spans="6:40">
      <c r="F17" s="25"/>
      <c r="G17" s="25"/>
      <c r="AF17" s="25">
        <v>16</v>
      </c>
      <c r="AG17" s="25"/>
      <c r="AJ17" s="25"/>
      <c r="AL17" s="5">
        <v>16</v>
      </c>
      <c r="AM17" s="25">
        <v>293664537.94438004</v>
      </c>
      <c r="AN17" s="5">
        <v>4.9401558386271303</v>
      </c>
    </row>
    <row r="18" spans="6:40">
      <c r="F18" s="25"/>
      <c r="G18" s="25"/>
      <c r="AF18" s="25">
        <v>17</v>
      </c>
      <c r="AG18" s="25"/>
      <c r="AJ18" s="25"/>
      <c r="AL18" s="5">
        <v>17</v>
      </c>
      <c r="AM18" s="25">
        <v>1248054674.2735643</v>
      </c>
      <c r="AN18" s="5">
        <v>6.1278421592331433</v>
      </c>
    </row>
    <row r="19" spans="6:40">
      <c r="F19" s="25"/>
      <c r="G19" s="234"/>
      <c r="AF19" s="25">
        <v>18</v>
      </c>
      <c r="AG19" s="25"/>
      <c r="AJ19" s="25"/>
      <c r="AL19" s="5">
        <v>18</v>
      </c>
      <c r="AM19" s="25">
        <v>-1117626357.9610164</v>
      </c>
      <c r="AN19" s="5">
        <v>-4.9294800485562762</v>
      </c>
    </row>
    <row r="20" spans="6:40">
      <c r="AF20" s="25">
        <v>19</v>
      </c>
      <c r="AG20" s="25"/>
      <c r="AJ20" s="25"/>
      <c r="AL20" s="5">
        <v>19</v>
      </c>
      <c r="AM20" s="25">
        <v>241178363.5737831</v>
      </c>
      <c r="AN20" s="5">
        <v>2.9825362846267836</v>
      </c>
    </row>
    <row r="21" spans="6:40">
      <c r="AF21" s="25">
        <v>20</v>
      </c>
      <c r="AG21" s="25"/>
      <c r="AJ21" s="25"/>
      <c r="AL21" s="5">
        <v>20</v>
      </c>
      <c r="AM21" s="25">
        <v>409826432.61437601</v>
      </c>
      <c r="AN21" s="5">
        <v>2.919367611789649</v>
      </c>
    </row>
    <row r="22" spans="6:40">
      <c r="AF22" s="25">
        <v>21</v>
      </c>
      <c r="AG22" s="25"/>
      <c r="AJ22" s="25"/>
      <c r="AL22" s="5">
        <v>21</v>
      </c>
      <c r="AM22" s="25">
        <v>-811257725.4023782</v>
      </c>
      <c r="AN22" s="5">
        <v>-3.8817321462837575</v>
      </c>
    </row>
    <row r="23" spans="6:40">
      <c r="AF23" s="25">
        <v>22</v>
      </c>
      <c r="AG23" s="25"/>
      <c r="AJ23" s="25"/>
      <c r="AL23" s="5">
        <v>22</v>
      </c>
      <c r="AM23" s="25">
        <v>-905169365.85734153</v>
      </c>
      <c r="AN23" s="5">
        <v>-5.2333046552959708</v>
      </c>
    </row>
    <row r="24" spans="6:40">
      <c r="AF24" s="25">
        <v>23</v>
      </c>
      <c r="AG24" s="25"/>
      <c r="AJ24" s="25"/>
      <c r="AL24" s="5">
        <v>23</v>
      </c>
      <c r="AM24" s="25">
        <v>-495831211.31224632</v>
      </c>
      <c r="AN24" s="5">
        <v>-2.3495314683318411</v>
      </c>
    </row>
    <row r="25" spans="6:40">
      <c r="AF25" s="25">
        <v>24</v>
      </c>
      <c r="AG25" s="25"/>
      <c r="AJ25" s="25"/>
      <c r="AL25" s="5">
        <v>24</v>
      </c>
      <c r="AM25" s="25">
        <v>-730755576.95772314</v>
      </c>
      <c r="AN25" s="5">
        <v>-3.7622579495749338</v>
      </c>
    </row>
    <row r="26" spans="6:40">
      <c r="AF26" s="25">
        <v>25</v>
      </c>
      <c r="AG26" s="25"/>
      <c r="AJ26" s="25"/>
      <c r="AL26" s="5">
        <v>25</v>
      </c>
      <c r="AM26" s="25">
        <v>-592560491.55390429</v>
      </c>
      <c r="AN26" s="5">
        <v>-1.7315237654446367</v>
      </c>
    </row>
    <row r="27" spans="6:40">
      <c r="AF27" s="25">
        <v>26</v>
      </c>
      <c r="AG27" s="25"/>
      <c r="AJ27" s="25"/>
      <c r="AL27" s="5">
        <v>26</v>
      </c>
      <c r="AM27" s="25">
        <v>-1442127530.5624127</v>
      </c>
      <c r="AN27" s="5">
        <v>-8.1261169660746599</v>
      </c>
    </row>
    <row r="28" spans="6:40">
      <c r="AF28" s="25">
        <v>27</v>
      </c>
      <c r="AG28" s="25"/>
      <c r="AJ28" s="25"/>
      <c r="AL28" s="5">
        <v>27</v>
      </c>
      <c r="AM28" s="25">
        <v>-563155184.98826289</v>
      </c>
      <c r="AN28" s="5">
        <v>-2.1260488047355968</v>
      </c>
    </row>
    <row r="29" spans="6:40">
      <c r="AF29" s="25">
        <v>28</v>
      </c>
      <c r="AG29" s="25"/>
      <c r="AJ29" s="25"/>
      <c r="AL29" s="5">
        <v>28</v>
      </c>
      <c r="AM29" s="25">
        <v>318282988.13991141</v>
      </c>
      <c r="AN29" s="5">
        <v>2.9999445646172385</v>
      </c>
    </row>
    <row r="30" spans="6:40">
      <c r="AF30" s="25">
        <v>29</v>
      </c>
      <c r="AG30" s="25"/>
      <c r="AJ30" s="25"/>
      <c r="AL30" s="5">
        <v>29</v>
      </c>
      <c r="AM30" s="25">
        <v>-521774042.96680951</v>
      </c>
      <c r="AN30" s="5">
        <v>-1.1554967730649839</v>
      </c>
    </row>
    <row r="31" spans="6:40">
      <c r="AF31" s="25">
        <v>30</v>
      </c>
      <c r="AG31" s="25"/>
      <c r="AJ31" s="25"/>
      <c r="AL31" s="5">
        <v>30</v>
      </c>
      <c r="AM31" s="25">
        <v>679832940.37305892</v>
      </c>
      <c r="AN31" s="5">
        <v>4.1507641989754598</v>
      </c>
    </row>
    <row r="32" spans="6:40">
      <c r="AF32" s="25">
        <v>31</v>
      </c>
      <c r="AG32" s="25"/>
      <c r="AJ32" s="25"/>
      <c r="AL32" s="5">
        <v>31</v>
      </c>
      <c r="AM32" s="25">
        <v>-685487287.91156828</v>
      </c>
      <c r="AN32" s="5">
        <v>-2.0421084925022126</v>
      </c>
    </row>
    <row r="33" spans="32:40">
      <c r="AF33" s="25">
        <v>32</v>
      </c>
      <c r="AG33" s="25"/>
      <c r="AJ33" s="25"/>
      <c r="AL33" s="5">
        <v>32</v>
      </c>
      <c r="AM33" s="25">
        <v>697989095.93468344</v>
      </c>
      <c r="AN33" s="5">
        <v>6.516958471656535</v>
      </c>
    </row>
    <row r="34" spans="32:40">
      <c r="AF34" s="25">
        <v>33</v>
      </c>
      <c r="AG34" s="25"/>
      <c r="AJ34" s="25"/>
      <c r="AL34" s="5">
        <v>33</v>
      </c>
      <c r="AM34" s="25">
        <v>794543373.91548979</v>
      </c>
      <c r="AN34" s="5">
        <v>8.1097195960158786</v>
      </c>
    </row>
    <row r="35" spans="32:40">
      <c r="AF35" s="25">
        <v>34</v>
      </c>
      <c r="AG35" s="25"/>
      <c r="AJ35" s="25"/>
      <c r="AL35" s="5">
        <v>34</v>
      </c>
      <c r="AM35" s="25">
        <v>746954725.29782534</v>
      </c>
      <c r="AN35" s="5">
        <v>4.3771881156433787</v>
      </c>
    </row>
    <row r="36" spans="32:40">
      <c r="AF36" s="25">
        <v>35</v>
      </c>
      <c r="AG36" s="25"/>
      <c r="AJ36" s="25"/>
      <c r="AL36" s="5">
        <v>35</v>
      </c>
      <c r="AM36" s="25">
        <v>-560391678.0104531</v>
      </c>
      <c r="AN36" s="5">
        <v>-2.6662547940871537</v>
      </c>
    </row>
    <row r="37" spans="32:40">
      <c r="AF37" s="25">
        <v>36</v>
      </c>
      <c r="AG37" s="25"/>
      <c r="AJ37" s="25"/>
      <c r="AL37" s="5">
        <v>36</v>
      </c>
      <c r="AM37" s="25">
        <v>-447551850.05608869</v>
      </c>
      <c r="AN37" s="5">
        <v>-1.0572523119870532</v>
      </c>
    </row>
    <row r="38" spans="32:40">
      <c r="AF38" s="25">
        <v>37</v>
      </c>
      <c r="AG38" s="25"/>
      <c r="AJ38" s="25"/>
      <c r="AL38" s="5">
        <v>37</v>
      </c>
      <c r="AM38" s="25">
        <v>-509508512.74479258</v>
      </c>
      <c r="AN38" s="5">
        <v>-3.9095314340378091</v>
      </c>
    </row>
    <row r="39" spans="32:40">
      <c r="AF39" s="25">
        <v>38</v>
      </c>
      <c r="AG39" s="25"/>
      <c r="AJ39" s="25"/>
      <c r="AL39" s="5">
        <v>38</v>
      </c>
      <c r="AM39" s="25">
        <v>68426357.870968431</v>
      </c>
      <c r="AN39" s="5">
        <v>2.0878334323744716</v>
      </c>
    </row>
    <row r="40" spans="32:40">
      <c r="AF40" s="25">
        <v>39</v>
      </c>
      <c r="AG40" s="25"/>
      <c r="AJ40" s="25"/>
      <c r="AL40" s="5">
        <v>39</v>
      </c>
      <c r="AM40" s="25">
        <v>-193323605.18617538</v>
      </c>
      <c r="AN40" s="5">
        <v>7.0221597493747873E-2</v>
      </c>
    </row>
    <row r="41" spans="32:40">
      <c r="AF41" s="25">
        <v>40</v>
      </c>
      <c r="AG41" s="25"/>
      <c r="AJ41" s="25"/>
      <c r="AL41" s="5">
        <v>40</v>
      </c>
      <c r="AM41" s="25">
        <v>845502128.1447084</v>
      </c>
      <c r="AN41" s="5">
        <v>4.5285505026826876</v>
      </c>
    </row>
    <row r="42" spans="32:40">
      <c r="AF42" s="25">
        <v>41</v>
      </c>
      <c r="AG42" s="25"/>
      <c r="AJ42" s="25"/>
      <c r="AL42" s="5">
        <v>41</v>
      </c>
      <c r="AM42" s="25">
        <v>-704078680.71555996</v>
      </c>
      <c r="AN42" s="5">
        <v>-3.8477419665991675</v>
      </c>
    </row>
    <row r="43" spans="32:40">
      <c r="AF43" s="25">
        <v>42</v>
      </c>
      <c r="AG43" s="25"/>
      <c r="AJ43" s="25"/>
      <c r="AL43" s="5">
        <v>42</v>
      </c>
      <c r="AM43" s="25">
        <v>-671509292.9215939</v>
      </c>
      <c r="AN43" s="5">
        <v>-1.9331988134095617</v>
      </c>
    </row>
    <row r="44" spans="32:40">
      <c r="AF44" s="25">
        <v>43</v>
      </c>
      <c r="AG44" s="25"/>
      <c r="AJ44" s="25"/>
      <c r="AL44" s="5">
        <v>43</v>
      </c>
      <c r="AM44" s="25">
        <v>-1344730094.664412</v>
      </c>
      <c r="AN44" s="5">
        <v>-6.0416540424911078</v>
      </c>
    </row>
    <row r="45" spans="32:40">
      <c r="AF45" s="25">
        <v>44</v>
      </c>
      <c r="AG45" s="25"/>
      <c r="AJ45" s="25"/>
      <c r="AL45" s="5">
        <v>44</v>
      </c>
      <c r="AM45" s="25">
        <v>-457097608.77912879</v>
      </c>
      <c r="AN45" s="5">
        <v>-2.1803448114722279</v>
      </c>
    </row>
    <row r="46" spans="32:40">
      <c r="AF46" s="25">
        <v>45</v>
      </c>
      <c r="AG46" s="25"/>
      <c r="AJ46" s="25"/>
      <c r="AL46" s="5">
        <v>45</v>
      </c>
      <c r="AM46" s="25">
        <v>-1582806131.8225281</v>
      </c>
      <c r="AN46" s="5">
        <v>-13.523917552326505</v>
      </c>
    </row>
    <row r="47" spans="32:40">
      <c r="AF47" s="25">
        <v>46</v>
      </c>
      <c r="AG47" s="25"/>
      <c r="AJ47" s="25"/>
      <c r="AL47" s="5">
        <v>46</v>
      </c>
      <c r="AM47" s="25">
        <v>-1409625991.1961567</v>
      </c>
      <c r="AN47" s="5">
        <v>-4.5957824098634417</v>
      </c>
    </row>
    <row r="48" spans="32:40">
      <c r="AF48" s="25">
        <v>47</v>
      </c>
      <c r="AG48" s="25"/>
      <c r="AJ48" s="25"/>
      <c r="AL48" s="5">
        <v>47</v>
      </c>
      <c r="AM48" s="25">
        <v>-1043318157.6154826</v>
      </c>
      <c r="AN48" s="5">
        <v>-3.1748579875426723</v>
      </c>
    </row>
    <row r="49" spans="32:40">
      <c r="AF49" s="25">
        <v>48</v>
      </c>
      <c r="AG49" s="25"/>
      <c r="AJ49" s="25"/>
      <c r="AL49" s="5">
        <v>48</v>
      </c>
      <c r="AM49" s="25">
        <v>-833556758.63527274</v>
      </c>
      <c r="AN49" s="5">
        <v>-2.2481306655207751</v>
      </c>
    </row>
    <row r="50" spans="32:40">
      <c r="AF50" s="25">
        <v>49</v>
      </c>
      <c r="AG50" s="25"/>
      <c r="AJ50" s="25"/>
      <c r="AL50" s="5">
        <v>49</v>
      </c>
      <c r="AM50" s="25">
        <v>-796631595.84812474</v>
      </c>
      <c r="AN50" s="5">
        <v>-2.3857318565394068</v>
      </c>
    </row>
    <row r="51" spans="32:40">
      <c r="AF51" s="25">
        <v>50</v>
      </c>
      <c r="AG51" s="25"/>
      <c r="AJ51" s="25"/>
      <c r="AL51" s="5">
        <v>50</v>
      </c>
      <c r="AM51" s="25">
        <v>-252428828.67323381</v>
      </c>
      <c r="AN51" s="5">
        <v>-1.2276443638241348</v>
      </c>
    </row>
    <row r="52" spans="32:40">
      <c r="AF52" s="25">
        <v>51</v>
      </c>
      <c r="AG52" s="25"/>
      <c r="AJ52" s="25"/>
      <c r="AL52" s="5">
        <v>51</v>
      </c>
      <c r="AM52" s="25">
        <v>1281111553.6490445</v>
      </c>
      <c r="AN52" s="5">
        <v>6.9787328293038184</v>
      </c>
    </row>
    <row r="53" spans="32:40">
      <c r="AF53" s="25">
        <v>52</v>
      </c>
      <c r="AG53" s="25"/>
      <c r="AJ53" s="25"/>
      <c r="AL53" s="5">
        <v>52</v>
      </c>
      <c r="AM53" s="25">
        <v>-720800748.84562016</v>
      </c>
      <c r="AN53" s="5">
        <v>-3.3089038498984347</v>
      </c>
    </row>
    <row r="54" spans="32:40">
      <c r="AF54" s="25">
        <v>53</v>
      </c>
      <c r="AG54" s="25"/>
      <c r="AJ54" s="25"/>
      <c r="AL54" s="5">
        <v>53</v>
      </c>
      <c r="AM54" s="25">
        <v>-120347596.87148222</v>
      </c>
      <c r="AN54" s="5">
        <v>0.50524179636194655</v>
      </c>
    </row>
    <row r="55" spans="32:40">
      <c r="AF55" s="25">
        <v>54</v>
      </c>
      <c r="AG55" s="25"/>
      <c r="AJ55" s="25"/>
      <c r="AL55" s="5">
        <v>54</v>
      </c>
      <c r="AM55" s="25">
        <v>-812394369.43306482</v>
      </c>
      <c r="AN55" s="5">
        <v>-3.3694471255133509</v>
      </c>
    </row>
    <row r="56" spans="32:40">
      <c r="AF56" s="25">
        <v>55</v>
      </c>
      <c r="AG56" s="25"/>
      <c r="AJ56" s="25"/>
      <c r="AL56" s="5">
        <v>55</v>
      </c>
      <c r="AM56" s="25">
        <v>1232888840.7946265</v>
      </c>
      <c r="AN56" s="5">
        <v>9.9054603325789596</v>
      </c>
    </row>
    <row r="57" spans="32:40">
      <c r="AF57" s="25">
        <v>56</v>
      </c>
      <c r="AG57" s="25"/>
      <c r="AJ57" s="25"/>
      <c r="AL57" s="5">
        <v>56</v>
      </c>
      <c r="AM57" s="25">
        <v>143882134.99750197</v>
      </c>
      <c r="AN57" s="5">
        <v>1.5854684254727662</v>
      </c>
    </row>
    <row r="58" spans="32:40">
      <c r="AF58" s="25">
        <v>57</v>
      </c>
      <c r="AG58" s="25"/>
      <c r="AJ58" s="25"/>
      <c r="AL58" s="5">
        <v>57</v>
      </c>
      <c r="AM58" s="25">
        <v>-1152977893.39661</v>
      </c>
      <c r="AN58" s="5">
        <v>-5.4313026797099511</v>
      </c>
    </row>
    <row r="59" spans="32:40">
      <c r="AF59" s="25">
        <v>58</v>
      </c>
      <c r="AG59" s="25"/>
      <c r="AJ59" s="25"/>
      <c r="AL59" s="5">
        <v>58</v>
      </c>
      <c r="AM59" s="25">
        <v>-224003180.71232957</v>
      </c>
      <c r="AN59" s="5">
        <v>-1.319330859591469</v>
      </c>
    </row>
    <row r="60" spans="32:40">
      <c r="AF60" s="25">
        <v>59</v>
      </c>
      <c r="AG60" s="25"/>
      <c r="AJ60" s="25"/>
      <c r="AL60" s="5">
        <v>59</v>
      </c>
      <c r="AM60" s="25">
        <v>-716340505.20520461</v>
      </c>
      <c r="AN60" s="5">
        <v>-6.5404811138796166</v>
      </c>
    </row>
    <row r="61" spans="32:40">
      <c r="AF61" s="25">
        <v>60</v>
      </c>
      <c r="AG61" s="25"/>
      <c r="AJ61" s="25"/>
      <c r="AL61" s="5">
        <v>60</v>
      </c>
      <c r="AM61" s="25">
        <v>-1330783115.3483145</v>
      </c>
      <c r="AN61" s="5">
        <v>-5.0459936681414046</v>
      </c>
    </row>
    <row r="62" spans="32:40">
      <c r="AF62" s="25">
        <v>61</v>
      </c>
      <c r="AG62" s="25"/>
      <c r="AJ62" s="25"/>
      <c r="AL62" s="5">
        <v>61</v>
      </c>
      <c r="AM62" s="25">
        <v>-924655718.18215299</v>
      </c>
      <c r="AN62" s="5">
        <v>-4.6297937930702586</v>
      </c>
    </row>
    <row r="63" spans="32:40">
      <c r="AF63" s="25">
        <v>62</v>
      </c>
      <c r="AG63" s="25"/>
      <c r="AJ63" s="25"/>
      <c r="AL63" s="5">
        <v>62</v>
      </c>
      <c r="AM63" s="25">
        <v>449181750.71866381</v>
      </c>
      <c r="AN63" s="5">
        <v>3.7962406391525083</v>
      </c>
    </row>
    <row r="64" spans="32:40">
      <c r="AF64" s="25">
        <v>63</v>
      </c>
      <c r="AG64" s="25"/>
      <c r="AJ64" s="25"/>
      <c r="AL64" s="5">
        <v>63</v>
      </c>
      <c r="AM64" s="25">
        <v>-1081502457.3909514</v>
      </c>
      <c r="AN64" s="5">
        <v>-5.6646431751390365</v>
      </c>
    </row>
    <row r="65" spans="32:40">
      <c r="AF65" s="25">
        <v>64</v>
      </c>
      <c r="AG65" s="25"/>
      <c r="AJ65" s="25"/>
      <c r="AL65" s="5">
        <v>64</v>
      </c>
      <c r="AM65" s="25">
        <v>-446913658.95836771</v>
      </c>
      <c r="AN65" s="5">
        <v>-2.3716352896647779</v>
      </c>
    </row>
    <row r="66" spans="32:40">
      <c r="AF66" s="25">
        <v>65</v>
      </c>
      <c r="AG66" s="25"/>
      <c r="AJ66" s="25"/>
      <c r="AL66" s="5">
        <v>65</v>
      </c>
      <c r="AM66" s="25">
        <v>-1266785059.939729</v>
      </c>
      <c r="AN66" s="5">
        <v>-3.9914933933609635</v>
      </c>
    </row>
    <row r="67" spans="32:40">
      <c r="AF67" s="25">
        <v>66</v>
      </c>
      <c r="AG67" s="25"/>
      <c r="AJ67" s="25"/>
      <c r="AL67" s="5">
        <v>66</v>
      </c>
      <c r="AM67" s="25">
        <v>-1285758324.3010175</v>
      </c>
      <c r="AN67" s="5">
        <v>-10.561488610388865</v>
      </c>
    </row>
    <row r="68" spans="32:40">
      <c r="AF68" s="25">
        <v>67</v>
      </c>
      <c r="AG68" s="25"/>
      <c r="AJ68" s="25"/>
      <c r="AL68" s="5">
        <v>67</v>
      </c>
      <c r="AM68" s="25">
        <v>-920423700.64463735</v>
      </c>
      <c r="AN68" s="5">
        <v>-2.7141411210627209</v>
      </c>
    </row>
    <row r="69" spans="32:40">
      <c r="AF69" s="25">
        <v>68</v>
      </c>
      <c r="AG69" s="25"/>
      <c r="AJ69" s="25"/>
      <c r="AL69" s="5">
        <v>68</v>
      </c>
      <c r="AM69" s="25">
        <v>240720881.42810729</v>
      </c>
      <c r="AN69" s="5">
        <v>2.4587700424344492</v>
      </c>
    </row>
    <row r="70" spans="32:40">
      <c r="AF70" s="25">
        <v>69</v>
      </c>
      <c r="AG70" s="25"/>
      <c r="AJ70" s="25"/>
      <c r="AL70" s="5">
        <v>69</v>
      </c>
      <c r="AM70" s="25">
        <v>-30401229.963732243</v>
      </c>
      <c r="AN70" s="5">
        <v>0.85252767467331647</v>
      </c>
    </row>
    <row r="71" spans="32:40">
      <c r="AF71" s="25">
        <v>70</v>
      </c>
      <c r="AG71" s="25"/>
      <c r="AJ71" s="25"/>
      <c r="AL71" s="5">
        <v>70</v>
      </c>
      <c r="AM71" s="25">
        <v>166450314.18761763</v>
      </c>
      <c r="AN71" s="5">
        <v>2.4135074215872132</v>
      </c>
    </row>
    <row r="72" spans="32:40">
      <c r="AF72" s="25">
        <v>71</v>
      </c>
      <c r="AG72" s="25"/>
      <c r="AJ72" s="25"/>
      <c r="AL72" s="5">
        <v>71</v>
      </c>
      <c r="AM72" s="25">
        <v>-103189542.05159286</v>
      </c>
      <c r="AN72" s="5">
        <v>-0.40526148168899151</v>
      </c>
    </row>
    <row r="73" spans="32:40">
      <c r="AF73" s="25">
        <v>72</v>
      </c>
      <c r="AG73" s="25"/>
      <c r="AJ73" s="25"/>
      <c r="AL73" s="5">
        <v>72</v>
      </c>
      <c r="AM73" s="25">
        <v>862430586.19196105</v>
      </c>
      <c r="AN73" s="5">
        <v>5.993300008611814</v>
      </c>
    </row>
    <row r="74" spans="32:40">
      <c r="AF74" s="25">
        <v>73</v>
      </c>
      <c r="AG74" s="25"/>
      <c r="AJ74" s="25"/>
      <c r="AL74" s="5">
        <v>73</v>
      </c>
      <c r="AM74" s="25">
        <v>-566657463.10531616</v>
      </c>
      <c r="AN74" s="5">
        <v>-1.5975886444465626</v>
      </c>
    </row>
    <row r="75" spans="32:40">
      <c r="AF75" s="25">
        <v>74</v>
      </c>
      <c r="AG75" s="25"/>
      <c r="AJ75" s="25"/>
      <c r="AL75" s="5">
        <v>74</v>
      </c>
      <c r="AM75" s="25">
        <v>115530676.2016637</v>
      </c>
      <c r="AN75" s="5">
        <v>2.2855094387217325</v>
      </c>
    </row>
    <row r="76" spans="32:40">
      <c r="AF76" s="25">
        <v>75</v>
      </c>
      <c r="AG76" s="25"/>
      <c r="AJ76" s="25"/>
      <c r="AL76" s="5">
        <v>75</v>
      </c>
      <c r="AM76" s="25">
        <v>-496694537.17624563</v>
      </c>
      <c r="AN76" s="5">
        <v>-1.2235749828105011</v>
      </c>
    </row>
    <row r="77" spans="32:40">
      <c r="AF77" s="25">
        <v>76</v>
      </c>
      <c r="AG77" s="25"/>
      <c r="AJ77" s="25"/>
      <c r="AL77" s="5">
        <v>76</v>
      </c>
      <c r="AM77" s="25">
        <v>-40826250.787514433</v>
      </c>
      <c r="AN77" s="5">
        <v>0.45701951115086692</v>
      </c>
    </row>
    <row r="78" spans="32:40">
      <c r="AF78" s="25">
        <v>77</v>
      </c>
      <c r="AG78" s="25"/>
      <c r="AJ78" s="25"/>
      <c r="AL78" s="5">
        <v>77</v>
      </c>
      <c r="AM78" s="25">
        <v>-482900281.08810365</v>
      </c>
      <c r="AN78" s="5">
        <v>-1.7006844090275242</v>
      </c>
    </row>
    <row r="79" spans="32:40">
      <c r="AF79" s="25">
        <v>78</v>
      </c>
      <c r="AG79" s="25"/>
      <c r="AJ79" s="25"/>
      <c r="AL79" s="5">
        <v>78</v>
      </c>
      <c r="AM79" s="25">
        <v>-949435260.8746649</v>
      </c>
      <c r="AN79" s="5">
        <v>-9.4481957802254257</v>
      </c>
    </row>
    <row r="80" spans="32:40">
      <c r="AF80" s="25">
        <v>79</v>
      </c>
      <c r="AG80" s="25"/>
      <c r="AJ80" s="25"/>
      <c r="AL80" s="5">
        <v>79</v>
      </c>
      <c r="AM80" s="25">
        <v>-351944058.59348899</v>
      </c>
      <c r="AN80" s="5">
        <v>-3.6611130941208914</v>
      </c>
    </row>
    <row r="81" spans="32:40">
      <c r="AF81" s="25">
        <v>80</v>
      </c>
      <c r="AG81" s="25"/>
      <c r="AJ81" s="25"/>
      <c r="AL81" s="5">
        <v>80</v>
      </c>
      <c r="AM81" s="25">
        <v>302007662.34630948</v>
      </c>
      <c r="AN81" s="5">
        <v>2.6692866413326444</v>
      </c>
    </row>
    <row r="82" spans="32:40">
      <c r="AF82" s="25">
        <v>81</v>
      </c>
      <c r="AG82" s="25"/>
      <c r="AJ82" s="25"/>
      <c r="AL82" s="5">
        <v>81</v>
      </c>
      <c r="AM82" s="25">
        <v>-1410424707.9969845</v>
      </c>
      <c r="AN82" s="5">
        <v>-5.2985866651491653</v>
      </c>
    </row>
    <row r="83" spans="32:40">
      <c r="AF83" s="25">
        <v>82</v>
      </c>
      <c r="AG83" s="25"/>
      <c r="AJ83" s="25"/>
      <c r="AL83" s="5">
        <v>82</v>
      </c>
      <c r="AM83" s="25">
        <v>-1742570176.9371667</v>
      </c>
      <c r="AN83" s="5">
        <v>-8.658871681614654</v>
      </c>
    </row>
    <row r="84" spans="32:40">
      <c r="AF84" s="25">
        <v>83</v>
      </c>
      <c r="AG84" s="25"/>
      <c r="AJ84" s="25"/>
      <c r="AL84" s="5">
        <v>83</v>
      </c>
      <c r="AM84" s="25">
        <v>-847914001.56453955</v>
      </c>
      <c r="AN84" s="5">
        <v>-4.8476444488903656</v>
      </c>
    </row>
    <row r="85" spans="32:40">
      <c r="AF85" s="25">
        <v>84</v>
      </c>
      <c r="AG85" s="25"/>
      <c r="AJ85" s="25"/>
      <c r="AL85" s="5">
        <v>84</v>
      </c>
      <c r="AM85" s="25">
        <v>-1257891835.4647317</v>
      </c>
      <c r="AN85" s="5">
        <v>-6.8182757095676561</v>
      </c>
    </row>
    <row r="86" spans="32:40">
      <c r="AF86" s="25">
        <v>85</v>
      </c>
      <c r="AG86" s="25"/>
      <c r="AJ86" s="25"/>
      <c r="AL86" s="5">
        <v>85</v>
      </c>
      <c r="AM86" s="25">
        <v>-764364465.12246871</v>
      </c>
      <c r="AN86" s="5">
        <v>-1.9341837122195351</v>
      </c>
    </row>
    <row r="87" spans="32:40">
      <c r="AF87" s="25">
        <v>86</v>
      </c>
      <c r="AG87" s="25"/>
      <c r="AJ87" s="25"/>
      <c r="AL87" s="5">
        <v>86</v>
      </c>
      <c r="AM87" s="25">
        <v>-532075111.60562348</v>
      </c>
      <c r="AN87" s="5">
        <v>-6.4617827683076223</v>
      </c>
    </row>
    <row r="88" spans="32:40">
      <c r="AF88" s="25">
        <v>87</v>
      </c>
      <c r="AG88" s="25"/>
      <c r="AJ88" s="25"/>
      <c r="AL88" s="5">
        <v>87</v>
      </c>
      <c r="AM88" s="25">
        <v>950441457.00006342</v>
      </c>
      <c r="AN88" s="5">
        <v>10.831335983395272</v>
      </c>
    </row>
    <row r="89" spans="32:40">
      <c r="AF89" s="25">
        <v>88</v>
      </c>
      <c r="AG89" s="25"/>
      <c r="AJ89" s="25"/>
      <c r="AL89" s="5">
        <v>88</v>
      </c>
      <c r="AM89" s="25">
        <v>-342235976.382985</v>
      </c>
      <c r="AN89" s="5">
        <v>-2.9864702040095259</v>
      </c>
    </row>
    <row r="90" spans="32:40">
      <c r="AF90" s="25">
        <v>89</v>
      </c>
      <c r="AG90" s="25"/>
      <c r="AJ90" s="25"/>
      <c r="AL90" s="5">
        <v>89</v>
      </c>
      <c r="AM90" s="25">
        <v>830612052.31818819</v>
      </c>
      <c r="AN90" s="5">
        <v>6.3322245996874456</v>
      </c>
    </row>
    <row r="91" spans="32:40">
      <c r="AF91" s="25">
        <v>90</v>
      </c>
      <c r="AG91" s="25"/>
      <c r="AJ91" s="25"/>
      <c r="AL91" s="5">
        <v>90</v>
      </c>
      <c r="AM91" s="25">
        <v>483901522.6858899</v>
      </c>
      <c r="AN91" s="5">
        <v>5.0463558390712251</v>
      </c>
    </row>
    <row r="92" spans="32:40">
      <c r="AF92" s="25">
        <v>91</v>
      </c>
      <c r="AG92" s="25"/>
      <c r="AJ92" s="25"/>
      <c r="AL92" s="5">
        <v>91</v>
      </c>
      <c r="AM92" s="25">
        <v>-834895886.06062233</v>
      </c>
      <c r="AN92" s="5">
        <v>-3.8369529331220948</v>
      </c>
    </row>
    <row r="93" spans="32:40">
      <c r="AF93" s="25">
        <v>92</v>
      </c>
      <c r="AG93" s="25"/>
      <c r="AJ93" s="25"/>
      <c r="AL93" s="5">
        <v>92</v>
      </c>
      <c r="AM93" s="25">
        <v>83448686.951335132</v>
      </c>
      <c r="AN93" s="5">
        <v>1.3573948861017737</v>
      </c>
    </row>
    <row r="94" spans="32:40">
      <c r="AF94" s="25">
        <v>93</v>
      </c>
      <c r="AG94" s="25"/>
      <c r="AJ94" s="25"/>
      <c r="AL94" s="5">
        <v>93</v>
      </c>
      <c r="AM94" s="25">
        <v>-116332484.05943134</v>
      </c>
      <c r="AN94" s="5">
        <v>0.51593122751733489</v>
      </c>
    </row>
    <row r="95" spans="32:40">
      <c r="AF95" s="25">
        <v>94</v>
      </c>
      <c r="AG95" s="25"/>
      <c r="AJ95" s="25"/>
      <c r="AL95" s="5">
        <v>94</v>
      </c>
      <c r="AM95" s="25">
        <v>747488629.10616171</v>
      </c>
      <c r="AN95" s="5">
        <v>5.3202820255924905</v>
      </c>
    </row>
    <row r="96" spans="32:40">
      <c r="AF96" s="25">
        <v>95</v>
      </c>
      <c r="AG96" s="25"/>
      <c r="AJ96" s="25"/>
      <c r="AL96" s="5">
        <v>95</v>
      </c>
      <c r="AM96" s="25">
        <v>-277194909.520796</v>
      </c>
      <c r="AN96" s="5">
        <v>-8.66585660429052E-2</v>
      </c>
    </row>
    <row r="97" spans="32:40">
      <c r="AF97" s="25">
        <v>96</v>
      </c>
      <c r="AG97" s="25"/>
      <c r="AJ97" s="25"/>
      <c r="AL97" s="5">
        <v>96</v>
      </c>
      <c r="AM97" s="25">
        <v>-358826479.05402225</v>
      </c>
      <c r="AN97" s="5">
        <v>-0.64891006335176071</v>
      </c>
    </row>
    <row r="98" spans="32:40">
      <c r="AF98" s="25">
        <v>97</v>
      </c>
      <c r="AG98" s="25"/>
      <c r="AJ98" s="25"/>
      <c r="AL98" s="5">
        <v>97</v>
      </c>
      <c r="AM98" s="25">
        <v>-801399745.3534919</v>
      </c>
      <c r="AN98" s="5">
        <v>-4.4404922369280699</v>
      </c>
    </row>
    <row r="99" spans="32:40">
      <c r="AF99" s="25">
        <v>98</v>
      </c>
      <c r="AG99" s="25"/>
      <c r="AJ99" s="25"/>
      <c r="AL99" s="5">
        <v>98</v>
      </c>
      <c r="AM99" s="25">
        <v>1275933730.560415</v>
      </c>
      <c r="AN99" s="5">
        <v>11.971446485581989</v>
      </c>
    </row>
    <row r="100" spans="32:40">
      <c r="AF100" s="25">
        <v>99</v>
      </c>
      <c r="AG100" s="25"/>
      <c r="AJ100" s="25"/>
      <c r="AL100" s="5">
        <v>99</v>
      </c>
      <c r="AM100" s="25">
        <v>-45706902.965698123</v>
      </c>
      <c r="AN100" s="5">
        <v>0.49881949307005236</v>
      </c>
    </row>
    <row r="101" spans="32:40">
      <c r="AF101" s="25">
        <v>100</v>
      </c>
      <c r="AG101" s="25"/>
      <c r="AJ101" s="25"/>
      <c r="AL101" s="5">
        <v>100</v>
      </c>
      <c r="AM101" s="25">
        <v>-323458254.51117182</v>
      </c>
      <c r="AN101" s="5">
        <v>-0.24584051947180607</v>
      </c>
    </row>
    <row r="102" spans="32:40">
      <c r="AF102" s="25">
        <v>101</v>
      </c>
      <c r="AG102" s="25"/>
      <c r="AJ102" s="25"/>
      <c r="AL102" s="5">
        <v>101</v>
      </c>
      <c r="AM102" s="25">
        <v>-305544316.77854586</v>
      </c>
      <c r="AN102" s="5">
        <v>-0.59055366825456101</v>
      </c>
    </row>
    <row r="103" spans="32:40">
      <c r="AF103" s="25">
        <v>102</v>
      </c>
      <c r="AG103" s="25"/>
      <c r="AJ103" s="25"/>
      <c r="AL103" s="5">
        <v>102</v>
      </c>
      <c r="AM103" s="25">
        <v>-585222615.13119996</v>
      </c>
      <c r="AN103" s="5">
        <v>-2.5804866366381152</v>
      </c>
    </row>
    <row r="104" spans="32:40">
      <c r="AF104" s="25">
        <v>103</v>
      </c>
      <c r="AG104" s="25"/>
      <c r="AJ104" s="25"/>
      <c r="AL104" s="5">
        <v>103</v>
      </c>
      <c r="AM104" s="25">
        <v>-1072509584.7057339</v>
      </c>
      <c r="AN104" s="5">
        <v>-5.420605555481826</v>
      </c>
    </row>
    <row r="105" spans="32:40">
      <c r="AF105" s="25">
        <v>104</v>
      </c>
      <c r="AG105" s="25"/>
      <c r="AJ105" s="25"/>
      <c r="AL105" s="5">
        <v>104</v>
      </c>
      <c r="AM105" s="25">
        <v>-38530514.205411464</v>
      </c>
      <c r="AN105" s="5">
        <v>0.61517896351186041</v>
      </c>
    </row>
    <row r="106" spans="32:40">
      <c r="AF106" s="25">
        <v>105</v>
      </c>
      <c r="AG106" s="25"/>
      <c r="AJ106" s="25"/>
      <c r="AL106" s="5">
        <v>105</v>
      </c>
      <c r="AM106" s="25">
        <v>-1951659432.182337</v>
      </c>
      <c r="AN106" s="5">
        <v>-17.263529273547729</v>
      </c>
    </row>
    <row r="107" spans="32:40">
      <c r="AF107" s="25">
        <v>106</v>
      </c>
      <c r="AG107" s="25"/>
      <c r="AJ107" s="25"/>
      <c r="AL107" s="5">
        <v>106</v>
      </c>
      <c r="AM107" s="25">
        <v>-1631145321.4327505</v>
      </c>
      <c r="AN107" s="5">
        <v>-17.401259218216993</v>
      </c>
    </row>
    <row r="108" spans="32:40">
      <c r="AF108" s="25">
        <v>107</v>
      </c>
      <c r="AG108" s="25"/>
      <c r="AJ108" s="25"/>
      <c r="AL108" s="5">
        <v>107</v>
      </c>
      <c r="AM108" s="25">
        <v>-260563188.14233649</v>
      </c>
      <c r="AN108" s="5">
        <v>-2.2883307290663519</v>
      </c>
    </row>
    <row r="109" spans="32:40">
      <c r="AF109" s="25">
        <v>108</v>
      </c>
      <c r="AG109" s="25"/>
      <c r="AJ109" s="25"/>
      <c r="AL109" s="5">
        <v>108</v>
      </c>
      <c r="AM109" s="25">
        <v>-1106778527.6575534</v>
      </c>
      <c r="AN109" s="5">
        <v>-13.099479606254331</v>
      </c>
    </row>
    <row r="110" spans="32:40">
      <c r="AF110" s="25">
        <v>109</v>
      </c>
      <c r="AG110" s="25"/>
      <c r="AJ110" s="25"/>
      <c r="AL110" s="5">
        <v>109</v>
      </c>
      <c r="AM110" s="25">
        <v>480452776.88635445</v>
      </c>
      <c r="AN110" s="5">
        <v>3.8163837901001094</v>
      </c>
    </row>
    <row r="111" spans="32:40">
      <c r="AF111" s="25">
        <v>110</v>
      </c>
      <c r="AG111" s="25"/>
      <c r="AJ111" s="25"/>
      <c r="AL111" s="5">
        <v>110</v>
      </c>
      <c r="AM111" s="25">
        <v>-470384024.27387667</v>
      </c>
      <c r="AN111" s="5">
        <v>-0.89345132035733188</v>
      </c>
    </row>
    <row r="112" spans="32:40">
      <c r="AF112" s="25">
        <v>111</v>
      </c>
      <c r="AG112" s="25"/>
      <c r="AJ112" s="25"/>
      <c r="AL112" s="5">
        <v>111</v>
      </c>
      <c r="AM112" s="25">
        <v>-1114080334.2133994</v>
      </c>
      <c r="AN112" s="5">
        <v>-3.2603879777989979</v>
      </c>
    </row>
    <row r="113" spans="32:40">
      <c r="AF113" s="25">
        <v>112</v>
      </c>
      <c r="AG113" s="25"/>
      <c r="AJ113" s="25"/>
      <c r="AL113" s="5">
        <v>112</v>
      </c>
      <c r="AM113" s="25">
        <v>-75719586.472255737</v>
      </c>
      <c r="AN113" s="5">
        <v>0.50505142734762576</v>
      </c>
    </row>
    <row r="114" spans="32:40">
      <c r="AF114" s="25">
        <v>113</v>
      </c>
      <c r="AG114" s="25"/>
      <c r="AJ114" s="25"/>
      <c r="AL114" s="5">
        <v>113</v>
      </c>
      <c r="AM114" s="25">
        <v>-564360733.63906646</v>
      </c>
      <c r="AN114" s="5">
        <v>-2.5145187615001907</v>
      </c>
    </row>
    <row r="115" spans="32:40">
      <c r="AF115" s="25">
        <v>114</v>
      </c>
      <c r="AG115" s="25"/>
      <c r="AJ115" s="25"/>
      <c r="AL115" s="5">
        <v>114</v>
      </c>
      <c r="AM115" s="25">
        <v>163423513.14469826</v>
      </c>
      <c r="AN115" s="5">
        <v>2.8859740429939023</v>
      </c>
    </row>
    <row r="116" spans="32:40">
      <c r="AF116" s="25">
        <v>115</v>
      </c>
      <c r="AG116" s="25"/>
      <c r="AJ116" s="25"/>
      <c r="AL116" s="5">
        <v>115</v>
      </c>
      <c r="AM116" s="25">
        <v>-339478121.48705113</v>
      </c>
      <c r="AN116" s="5">
        <v>-0.40150553740987321</v>
      </c>
    </row>
    <row r="117" spans="32:40">
      <c r="AF117" s="25">
        <v>116</v>
      </c>
      <c r="AG117" s="25"/>
      <c r="AJ117" s="25"/>
      <c r="AL117" s="5">
        <v>116</v>
      </c>
      <c r="AM117" s="25">
        <v>885807949.4193511</v>
      </c>
      <c r="AN117" s="5">
        <v>8.1872125607838182</v>
      </c>
    </row>
    <row r="118" spans="32:40">
      <c r="AF118" s="25">
        <v>117</v>
      </c>
      <c r="AG118" s="25"/>
      <c r="AJ118" s="25"/>
      <c r="AL118" s="5">
        <v>117</v>
      </c>
      <c r="AM118" s="25">
        <v>-207117449.7253626</v>
      </c>
      <c r="AN118" s="5">
        <v>-0.52902808734539997</v>
      </c>
    </row>
    <row r="119" spans="32:40">
      <c r="AF119" s="25">
        <v>118</v>
      </c>
      <c r="AG119" s="25"/>
      <c r="AJ119" s="25"/>
      <c r="AL119" s="5">
        <v>118</v>
      </c>
      <c r="AM119" s="25">
        <v>938375832.2216959</v>
      </c>
      <c r="AN119" s="5">
        <v>8.5598911135717977</v>
      </c>
    </row>
    <row r="120" spans="32:40">
      <c r="AF120" s="25">
        <v>119</v>
      </c>
      <c r="AG120" s="25"/>
      <c r="AJ120" s="25"/>
      <c r="AL120" s="5">
        <v>119</v>
      </c>
      <c r="AM120" s="25">
        <v>-906691881.1301384</v>
      </c>
      <c r="AN120" s="5">
        <v>-4.4512873362479031</v>
      </c>
    </row>
    <row r="121" spans="32:40">
      <c r="AF121" s="25">
        <v>120</v>
      </c>
      <c r="AG121" s="25"/>
      <c r="AJ121" s="25"/>
      <c r="AL121" s="5">
        <v>120</v>
      </c>
      <c r="AM121" s="25">
        <v>564164235.04157722</v>
      </c>
      <c r="AN121" s="5">
        <v>5.564556326874122</v>
      </c>
    </row>
    <row r="122" spans="32:40">
      <c r="AF122" s="25">
        <v>121</v>
      </c>
      <c r="AG122" s="25"/>
      <c r="AJ122" s="25"/>
      <c r="AL122" s="5">
        <v>121</v>
      </c>
      <c r="AM122" s="25">
        <v>251034998.67792299</v>
      </c>
      <c r="AN122" s="5">
        <v>3.446303510268899</v>
      </c>
    </row>
    <row r="123" spans="32:40">
      <c r="AF123" s="25">
        <v>122</v>
      </c>
      <c r="AG123" s="25"/>
      <c r="AJ123" s="25"/>
      <c r="AL123" s="5">
        <v>122</v>
      </c>
      <c r="AM123" s="25">
        <v>-1836387400.2011809</v>
      </c>
      <c r="AN123" s="5">
        <v>-6.0567104799581024</v>
      </c>
    </row>
    <row r="124" spans="32:40">
      <c r="AF124" s="25">
        <v>123</v>
      </c>
      <c r="AG124" s="25"/>
      <c r="AJ124" s="25"/>
      <c r="AL124" s="5">
        <v>123</v>
      </c>
      <c r="AM124" s="25">
        <v>1375604484.3359475</v>
      </c>
      <c r="AN124" s="5">
        <v>24.093215289552649</v>
      </c>
    </row>
    <row r="125" spans="32:40">
      <c r="AF125" s="25">
        <v>124</v>
      </c>
      <c r="AG125" s="25"/>
      <c r="AJ125" s="25"/>
      <c r="AL125" s="5">
        <v>124</v>
      </c>
      <c r="AM125" s="25">
        <v>771899157.44662869</v>
      </c>
      <c r="AN125" s="5">
        <v>8.7533704956893921</v>
      </c>
    </row>
    <row r="126" spans="32:40">
      <c r="AF126" s="25">
        <v>125</v>
      </c>
      <c r="AG126" s="25"/>
      <c r="AJ126" s="25"/>
      <c r="AL126" s="5">
        <v>125</v>
      </c>
      <c r="AM126" s="25">
        <v>-39936381.485191137</v>
      </c>
      <c r="AN126" s="5">
        <v>0.56620254221730937</v>
      </c>
    </row>
    <row r="127" spans="32:40">
      <c r="AF127" s="25">
        <v>126</v>
      </c>
      <c r="AG127" s="25"/>
      <c r="AJ127" s="25"/>
      <c r="AL127" s="5">
        <v>126</v>
      </c>
      <c r="AM127" s="25">
        <v>202545505.53028536</v>
      </c>
      <c r="AN127" s="5">
        <v>3.1353884728745554</v>
      </c>
    </row>
    <row r="128" spans="32:40">
      <c r="AF128" s="25">
        <v>127</v>
      </c>
      <c r="AG128" s="25"/>
      <c r="AJ128" s="25"/>
      <c r="AL128" s="5">
        <v>127</v>
      </c>
      <c r="AM128" s="25">
        <v>-1267465489.1818595</v>
      </c>
      <c r="AN128" s="5">
        <v>-4.5682717862694968</v>
      </c>
    </row>
    <row r="129" spans="32:40">
      <c r="AF129" s="25">
        <v>128</v>
      </c>
      <c r="AG129" s="25"/>
      <c r="AJ129" s="25"/>
      <c r="AL129" s="5">
        <v>128</v>
      </c>
      <c r="AM129" s="25">
        <v>-744295609.89934552</v>
      </c>
      <c r="AN129" s="5">
        <v>-7.5507451765557807</v>
      </c>
    </row>
    <row r="130" spans="32:40">
      <c r="AF130" s="25">
        <v>129</v>
      </c>
      <c r="AG130" s="25"/>
      <c r="AJ130" s="25"/>
      <c r="AL130" s="5">
        <v>129</v>
      </c>
      <c r="AM130" s="25">
        <v>-353662702.66221702</v>
      </c>
      <c r="AN130" s="5">
        <v>-2.4246611842662769</v>
      </c>
    </row>
    <row r="131" spans="32:40">
      <c r="AF131" s="25">
        <v>130</v>
      </c>
      <c r="AG131" s="25"/>
      <c r="AJ131" s="25"/>
      <c r="AL131" s="5">
        <v>130</v>
      </c>
      <c r="AM131" s="25">
        <v>-1025532025.0642495</v>
      </c>
      <c r="AN131" s="5">
        <v>-3.0959086617134863</v>
      </c>
    </row>
    <row r="132" spans="32:40">
      <c r="AF132" s="25">
        <v>131</v>
      </c>
      <c r="AG132" s="25"/>
      <c r="AJ132" s="25"/>
      <c r="AL132" s="5">
        <v>131</v>
      </c>
      <c r="AM132" s="25">
        <v>1440175299.8561022</v>
      </c>
      <c r="AN132" s="5">
        <v>7.0298208297985108</v>
      </c>
    </row>
    <row r="133" spans="32:40">
      <c r="AF133" s="25">
        <v>132</v>
      </c>
      <c r="AG133" s="25"/>
      <c r="AJ133" s="25"/>
      <c r="AL133" s="5">
        <v>132</v>
      </c>
      <c r="AM133" s="25">
        <v>-79233840.039068818</v>
      </c>
      <c r="AN133" s="5">
        <v>0.4984517810603778</v>
      </c>
    </row>
    <row r="134" spans="32:40">
      <c r="AF134" s="25">
        <v>133</v>
      </c>
      <c r="AG134" s="25"/>
      <c r="AJ134" s="25"/>
      <c r="AL134" s="5">
        <v>133</v>
      </c>
      <c r="AM134" s="25">
        <v>1558267493.766938</v>
      </c>
      <c r="AN134" s="5">
        <v>21.846717988324585</v>
      </c>
    </row>
    <row r="135" spans="32:40">
      <c r="AF135" s="25">
        <v>134</v>
      </c>
      <c r="AG135" s="25"/>
      <c r="AJ135" s="25"/>
      <c r="AL135" s="5">
        <v>134</v>
      </c>
      <c r="AM135" s="25">
        <v>64474392.139417917</v>
      </c>
      <c r="AN135" s="5">
        <v>1.7947108568440924</v>
      </c>
    </row>
    <row r="136" spans="32:40">
      <c r="AF136" s="25">
        <v>135</v>
      </c>
      <c r="AG136" s="25"/>
      <c r="AJ136" s="25"/>
      <c r="AL136" s="5">
        <v>135</v>
      </c>
      <c r="AM136" s="25">
        <v>-1159897583.6588924</v>
      </c>
      <c r="AN136" s="5">
        <v>-4.8374353763771403</v>
      </c>
    </row>
    <row r="137" spans="32:40">
      <c r="AF137" s="25">
        <v>136</v>
      </c>
      <c r="AG137" s="25"/>
      <c r="AJ137" s="25"/>
      <c r="AL137" s="5">
        <v>136</v>
      </c>
      <c r="AM137" s="25">
        <v>397752378.56272262</v>
      </c>
      <c r="AN137" s="5">
        <v>4.1503476744313481</v>
      </c>
    </row>
    <row r="138" spans="32:40">
      <c r="AF138" s="25">
        <v>137</v>
      </c>
      <c r="AG138" s="25"/>
      <c r="AJ138" s="25"/>
      <c r="AL138" s="5">
        <v>137</v>
      </c>
      <c r="AM138" s="25">
        <v>-1825366962.423502</v>
      </c>
      <c r="AN138" s="5">
        <v>-10.25469193269708</v>
      </c>
    </row>
    <row r="139" spans="32:40">
      <c r="AF139" s="25">
        <v>138</v>
      </c>
      <c r="AG139" s="25"/>
      <c r="AJ139" s="25"/>
      <c r="AL139" s="5">
        <v>138</v>
      </c>
      <c r="AM139" s="25">
        <v>-481013770.91465628</v>
      </c>
      <c r="AN139" s="5">
        <v>-0.96568939650353369</v>
      </c>
    </row>
    <row r="140" spans="32:40">
      <c r="AF140" s="25">
        <v>139</v>
      </c>
      <c r="AG140" s="25"/>
      <c r="AJ140" s="25"/>
      <c r="AL140" s="5">
        <v>139</v>
      </c>
      <c r="AM140" s="25">
        <v>-574036915.0099225</v>
      </c>
      <c r="AN140" s="5">
        <v>-2.6049485369498218</v>
      </c>
    </row>
    <row r="141" spans="32:40">
      <c r="AF141" s="25">
        <v>140</v>
      </c>
      <c r="AG141" s="25"/>
      <c r="AJ141" s="25"/>
      <c r="AL141" s="5">
        <v>140</v>
      </c>
      <c r="AM141" s="25">
        <v>-1118559815.4658535</v>
      </c>
      <c r="AN141" s="5">
        <v>-7.3259314094195664</v>
      </c>
    </row>
    <row r="142" spans="32:40">
      <c r="AF142" s="25">
        <v>141</v>
      </c>
      <c r="AG142" s="25"/>
      <c r="AJ142" s="25"/>
      <c r="AL142" s="5">
        <v>141</v>
      </c>
      <c r="AM142" s="25">
        <v>331259663.02679527</v>
      </c>
      <c r="AN142" s="5">
        <v>4.3700420503094248</v>
      </c>
    </row>
    <row r="143" spans="32:40">
      <c r="AF143" s="25">
        <v>142</v>
      </c>
      <c r="AG143" s="25"/>
      <c r="AJ143" s="25"/>
      <c r="AL143" s="5">
        <v>142</v>
      </c>
      <c r="AM143" s="25">
        <v>-1059136510.9496047</v>
      </c>
      <c r="AN143" s="5">
        <v>-6.7332197822130837</v>
      </c>
    </row>
    <row r="144" spans="32:40">
      <c r="AF144" s="25">
        <v>143</v>
      </c>
      <c r="AG144" s="25"/>
      <c r="AJ144" s="25"/>
      <c r="AL144" s="5">
        <v>143</v>
      </c>
      <c r="AM144" s="25">
        <v>-1068871352.143106</v>
      </c>
      <c r="AN144" s="5">
        <v>-10.587183312673224</v>
      </c>
    </row>
    <row r="145" spans="32:40">
      <c r="AF145" s="25">
        <v>144</v>
      </c>
      <c r="AG145" s="25"/>
      <c r="AJ145" s="25"/>
      <c r="AL145" s="5">
        <v>144</v>
      </c>
      <c r="AM145" s="25">
        <v>101092573.65076494</v>
      </c>
      <c r="AN145" s="5">
        <v>2.5917801150073791</v>
      </c>
    </row>
    <row r="146" spans="32:40">
      <c r="AF146" s="25">
        <v>145</v>
      </c>
      <c r="AG146" s="25"/>
      <c r="AJ146" s="25"/>
      <c r="AL146" s="5">
        <v>145</v>
      </c>
      <c r="AM146" s="25">
        <v>391741631.07738173</v>
      </c>
      <c r="AN146" s="5">
        <v>5.1485255809751118</v>
      </c>
    </row>
    <row r="147" spans="32:40">
      <c r="AF147" s="25">
        <v>146</v>
      </c>
      <c r="AG147" s="25"/>
      <c r="AJ147" s="25"/>
      <c r="AL147" s="5">
        <v>146</v>
      </c>
      <c r="AM147" s="25">
        <v>-365215666.41995049</v>
      </c>
      <c r="AN147" s="5">
        <v>-1.4243382353334859</v>
      </c>
    </row>
    <row r="148" spans="32:40">
      <c r="AF148" s="25">
        <v>147</v>
      </c>
      <c r="AG148" s="25"/>
      <c r="AJ148" s="25"/>
      <c r="AL148" s="5">
        <v>147</v>
      </c>
      <c r="AM148" s="25">
        <v>-832480066.80456376</v>
      </c>
      <c r="AN148" s="5">
        <v>-4.4656771732114215</v>
      </c>
    </row>
    <row r="149" spans="32:40">
      <c r="AF149" s="25">
        <v>148</v>
      </c>
      <c r="AG149" s="25"/>
      <c r="AJ149" s="25"/>
      <c r="AL149" s="5">
        <v>148</v>
      </c>
      <c r="AM149" s="25">
        <v>-863623612.50105</v>
      </c>
      <c r="AN149" s="5">
        <v>-2.7813540958081577</v>
      </c>
    </row>
    <row r="150" spans="32:40">
      <c r="AF150" s="25">
        <v>149</v>
      </c>
      <c r="AG150" s="25"/>
      <c r="AJ150" s="25"/>
      <c r="AL150" s="5">
        <v>149</v>
      </c>
      <c r="AM150" s="25">
        <v>-876820510.50302672</v>
      </c>
      <c r="AN150" s="5">
        <v>-3.054440950774111</v>
      </c>
    </row>
    <row r="151" spans="32:40">
      <c r="AF151" s="25">
        <v>150</v>
      </c>
      <c r="AG151" s="25"/>
      <c r="AJ151" s="25"/>
      <c r="AL151" s="5">
        <v>150</v>
      </c>
      <c r="AM151" s="25">
        <v>-313443994.83971244</v>
      </c>
      <c r="AN151" s="5">
        <v>-0.23148937543714093</v>
      </c>
    </row>
    <row r="152" spans="32:40">
      <c r="AF152" s="25">
        <v>151</v>
      </c>
      <c r="AG152" s="25"/>
      <c r="AJ152" s="25"/>
      <c r="AL152" s="5">
        <v>151</v>
      </c>
      <c r="AM152" s="25">
        <v>501787125.8515321</v>
      </c>
      <c r="AN152" s="5">
        <v>7.2367144407750041</v>
      </c>
    </row>
    <row r="153" spans="32:40">
      <c r="AF153" s="25">
        <v>152</v>
      </c>
      <c r="AG153" s="25"/>
      <c r="AJ153" s="25"/>
      <c r="AL153" s="5">
        <v>152</v>
      </c>
      <c r="AM153" s="25">
        <v>-456136780.46742809</v>
      </c>
      <c r="AN153" s="5">
        <v>-1.4139967885586711</v>
      </c>
    </row>
    <row r="154" spans="32:40">
      <c r="AF154" s="25">
        <v>153</v>
      </c>
      <c r="AG154" s="25"/>
      <c r="AJ154" s="25"/>
      <c r="AL154" s="5">
        <v>153</v>
      </c>
      <c r="AM154" s="25">
        <v>-392893628.60414773</v>
      </c>
      <c r="AN154" s="5">
        <v>-0.64900073384892654</v>
      </c>
    </row>
    <row r="155" spans="32:40">
      <c r="AF155" s="25">
        <v>154</v>
      </c>
      <c r="AG155" s="25"/>
      <c r="AJ155" s="25"/>
      <c r="AL155" s="5">
        <v>154</v>
      </c>
      <c r="AM155" s="25">
        <v>-1117799665.9089117</v>
      </c>
      <c r="AN155" s="5">
        <v>-6.1477830886609741</v>
      </c>
    </row>
    <row r="156" spans="32:40">
      <c r="AF156" s="25">
        <v>155</v>
      </c>
      <c r="AG156" s="25"/>
      <c r="AJ156" s="25"/>
      <c r="AL156" s="5">
        <v>155</v>
      </c>
      <c r="AM156" s="25">
        <v>-1679939611.38153</v>
      </c>
      <c r="AN156" s="5">
        <v>-17.16037347469647</v>
      </c>
    </row>
    <row r="157" spans="32:40">
      <c r="AF157" s="25">
        <v>156</v>
      </c>
      <c r="AG157" s="25"/>
      <c r="AJ157" s="25"/>
      <c r="AL157" s="5">
        <v>156</v>
      </c>
      <c r="AM157" s="25">
        <v>132453294.94186676</v>
      </c>
      <c r="AN157" s="5">
        <v>1.5746413022068353</v>
      </c>
    </row>
    <row r="158" spans="32:40">
      <c r="AF158" s="25">
        <v>157</v>
      </c>
      <c r="AG158" s="25"/>
      <c r="AJ158" s="25"/>
      <c r="AL158" s="5">
        <v>157</v>
      </c>
      <c r="AM158" s="25">
        <v>36485386.833345413</v>
      </c>
      <c r="AN158" s="5">
        <v>1.478744616899673</v>
      </c>
    </row>
    <row r="159" spans="32:40">
      <c r="AF159" s="25">
        <v>158</v>
      </c>
      <c r="AG159" s="25"/>
      <c r="AJ159" s="25"/>
      <c r="AL159" s="5">
        <v>158</v>
      </c>
      <c r="AM159" s="25">
        <v>-820998243.58093739</v>
      </c>
      <c r="AN159" s="5">
        <v>-2.7692465403737532</v>
      </c>
    </row>
    <row r="160" spans="32:40">
      <c r="AF160" s="25">
        <v>159</v>
      </c>
      <c r="AG160" s="25"/>
      <c r="AJ160" s="25"/>
      <c r="AL160" s="5">
        <v>159</v>
      </c>
      <c r="AM160" s="25">
        <v>912011148.13201404</v>
      </c>
      <c r="AN160" s="5">
        <v>5.168760638910415</v>
      </c>
    </row>
    <row r="161" spans="32:40">
      <c r="AF161" s="25">
        <v>160</v>
      </c>
      <c r="AG161" s="25"/>
      <c r="AJ161" s="25"/>
      <c r="AL161" s="5">
        <v>160</v>
      </c>
      <c r="AM161" s="25">
        <v>-212517169.98675776</v>
      </c>
      <c r="AN161" s="5">
        <v>1.6931353511071466E-2</v>
      </c>
    </row>
    <row r="162" spans="32:40">
      <c r="AF162" s="25">
        <v>161</v>
      </c>
      <c r="AG162" s="25"/>
      <c r="AJ162" s="25"/>
      <c r="AL162" s="5">
        <v>161</v>
      </c>
      <c r="AM162" s="25">
        <v>-268119164.85097408</v>
      </c>
      <c r="AN162" s="5">
        <v>-0.20033668522275963</v>
      </c>
    </row>
    <row r="163" spans="32:40">
      <c r="AF163" s="25">
        <v>162</v>
      </c>
      <c r="AG163" s="25"/>
      <c r="AJ163" s="25"/>
      <c r="AL163" s="5">
        <v>162</v>
      </c>
      <c r="AM163" s="25">
        <v>-389169300.4100852</v>
      </c>
      <c r="AN163" s="5">
        <v>-1.5677851069890674</v>
      </c>
    </row>
    <row r="164" spans="32:40">
      <c r="AF164" s="25">
        <v>163</v>
      </c>
      <c r="AG164" s="25"/>
      <c r="AJ164" s="25"/>
      <c r="AL164" s="5">
        <v>163</v>
      </c>
      <c r="AM164" s="25">
        <v>-1077377351.0316887</v>
      </c>
      <c r="AN164" s="5">
        <v>-4.5581527872174323</v>
      </c>
    </row>
    <row r="165" spans="32:40">
      <c r="AF165" s="25">
        <v>164</v>
      </c>
      <c r="AG165" s="25"/>
      <c r="AJ165" s="25"/>
      <c r="AL165" s="5">
        <v>164</v>
      </c>
      <c r="AM165" s="25">
        <v>649757524.31850994</v>
      </c>
      <c r="AN165" s="5">
        <v>5.0218786389103096</v>
      </c>
    </row>
    <row r="166" spans="32:40">
      <c r="AF166" s="25">
        <v>165</v>
      </c>
      <c r="AG166" s="25"/>
      <c r="AJ166" s="25"/>
      <c r="AL166" s="5">
        <v>165</v>
      </c>
      <c r="AM166" s="25">
        <v>294083977.03996772</v>
      </c>
      <c r="AN166" s="5">
        <v>3.501556773230583</v>
      </c>
    </row>
    <row r="167" spans="32:40">
      <c r="AF167" s="25">
        <v>166</v>
      </c>
      <c r="AG167" s="25"/>
      <c r="AJ167" s="25"/>
      <c r="AL167" s="5">
        <v>166</v>
      </c>
      <c r="AM167" s="25">
        <v>-1987734040.6169052</v>
      </c>
      <c r="AN167" s="5">
        <v>-9.7652229721215935</v>
      </c>
    </row>
    <row r="168" spans="32:40">
      <c r="AF168" s="25">
        <v>167</v>
      </c>
      <c r="AG168" s="25"/>
      <c r="AJ168" s="25"/>
      <c r="AL168" s="5">
        <v>167</v>
      </c>
      <c r="AM168" s="25">
        <v>-270940970.24997443</v>
      </c>
      <c r="AN168" s="5">
        <v>-0.18845671949799558</v>
      </c>
    </row>
    <row r="169" spans="32:40">
      <c r="AF169" s="25">
        <v>168</v>
      </c>
      <c r="AG169" s="25"/>
      <c r="AJ169" s="25"/>
      <c r="AL169" s="5">
        <v>168</v>
      </c>
      <c r="AM169" s="25">
        <v>187560586.56872085</v>
      </c>
      <c r="AN169" s="5">
        <v>3.0667419557115703</v>
      </c>
    </row>
    <row r="170" spans="32:40">
      <c r="AF170" s="25">
        <v>169</v>
      </c>
      <c r="AG170" s="25"/>
      <c r="AJ170" s="25"/>
      <c r="AL170" s="5">
        <v>169</v>
      </c>
      <c r="AM170" s="25">
        <v>-1228625622.1742918</v>
      </c>
      <c r="AN170" s="5">
        <v>-4.4964844975528475</v>
      </c>
    </row>
    <row r="171" spans="32:40">
      <c r="AF171" s="25">
        <v>170</v>
      </c>
      <c r="AG171" s="25"/>
      <c r="AJ171" s="25"/>
      <c r="AL171" s="5">
        <v>170</v>
      </c>
      <c r="AM171" s="25">
        <v>-1459896721.5833139</v>
      </c>
      <c r="AN171" s="5">
        <v>-8.5755485250232155</v>
      </c>
    </row>
    <row r="172" spans="32:40">
      <c r="AF172" s="25">
        <v>171</v>
      </c>
      <c r="AG172" s="25"/>
      <c r="AJ172" s="25"/>
      <c r="AL172" s="5">
        <v>171</v>
      </c>
      <c r="AM172" s="25">
        <v>-1448192466.9737611</v>
      </c>
      <c r="AN172" s="5">
        <v>-10.865149744745876</v>
      </c>
    </row>
    <row r="173" spans="32:40">
      <c r="AF173" s="25">
        <v>172</v>
      </c>
      <c r="AG173" s="25"/>
      <c r="AJ173" s="25"/>
      <c r="AL173" s="5">
        <v>172</v>
      </c>
      <c r="AM173" s="25">
        <v>-426194636.92266148</v>
      </c>
      <c r="AN173" s="5">
        <v>-2.0762180514024791</v>
      </c>
    </row>
    <row r="174" spans="32:40">
      <c r="AF174" s="25">
        <v>173</v>
      </c>
      <c r="AG174" s="25"/>
      <c r="AJ174" s="25"/>
      <c r="AL174" s="5">
        <v>173</v>
      </c>
      <c r="AM174" s="25">
        <v>-1582381301.5189176</v>
      </c>
      <c r="AN174" s="5">
        <v>-5.4624163274294952</v>
      </c>
    </row>
    <row r="175" spans="32:40">
      <c r="AF175" s="25">
        <v>174</v>
      </c>
      <c r="AG175" s="25"/>
      <c r="AJ175" s="25"/>
      <c r="AL175" s="5">
        <v>174</v>
      </c>
      <c r="AM175" s="25">
        <v>616297017.67392552</v>
      </c>
      <c r="AN175" s="5">
        <v>8.0088623011982545</v>
      </c>
    </row>
    <row r="176" spans="32:40">
      <c r="AF176" s="25">
        <v>175</v>
      </c>
      <c r="AG176" s="25"/>
      <c r="AJ176" s="25"/>
      <c r="AL176" s="5">
        <v>175</v>
      </c>
      <c r="AM176" s="25">
        <v>186231459.30965415</v>
      </c>
      <c r="AN176" s="5">
        <v>3.5380143169799334</v>
      </c>
    </row>
    <row r="177" spans="32:40">
      <c r="AF177" s="25">
        <v>176</v>
      </c>
      <c r="AG177" s="25"/>
      <c r="AJ177" s="25"/>
      <c r="AL177" s="5">
        <v>176</v>
      </c>
      <c r="AM177" s="25">
        <v>265597173.33703592</v>
      </c>
      <c r="AN177" s="5">
        <v>2.1247069467727009</v>
      </c>
    </row>
    <row r="178" spans="32:40">
      <c r="AF178" s="25">
        <v>177</v>
      </c>
      <c r="AG178" s="25"/>
      <c r="AJ178" s="25"/>
      <c r="AL178" s="5">
        <v>177</v>
      </c>
      <c r="AM178" s="25">
        <v>-881842469.32470632</v>
      </c>
      <c r="AN178" s="5">
        <v>-7.3229893548314129</v>
      </c>
    </row>
    <row r="179" spans="32:40">
      <c r="AF179" s="25">
        <v>178</v>
      </c>
      <c r="AG179" s="25"/>
      <c r="AJ179" s="25"/>
      <c r="AL179" s="5">
        <v>178</v>
      </c>
      <c r="AM179" s="25">
        <v>-964025611.4355545</v>
      </c>
      <c r="AN179" s="5">
        <v>-8.9110862248320775</v>
      </c>
    </row>
    <row r="180" spans="32:40">
      <c r="AF180" s="25">
        <v>179</v>
      </c>
      <c r="AG180" s="25"/>
      <c r="AJ180" s="25"/>
      <c r="AL180" s="5">
        <v>179</v>
      </c>
      <c r="AM180" s="25">
        <v>-1555524423.366271</v>
      </c>
      <c r="AN180" s="5">
        <v>-7.5974906285831985</v>
      </c>
    </row>
    <row r="181" spans="32:40">
      <c r="AF181" s="25">
        <v>180</v>
      </c>
      <c r="AG181" s="25"/>
      <c r="AJ181" s="25"/>
      <c r="AL181" s="5">
        <v>180</v>
      </c>
      <c r="AM181" s="25">
        <v>-1341411478.1623294</v>
      </c>
      <c r="AN181" s="5">
        <v>-16.602907435516201</v>
      </c>
    </row>
    <row r="182" spans="32:40">
      <c r="AF182" s="25">
        <v>181</v>
      </c>
      <c r="AG182" s="25"/>
      <c r="AJ182" s="25"/>
      <c r="AL182" s="5">
        <v>181</v>
      </c>
      <c r="AM182" s="25">
        <v>-570076225.40188861</v>
      </c>
      <c r="AN182" s="5">
        <v>-5.0175362449240311</v>
      </c>
    </row>
    <row r="183" spans="32:40">
      <c r="AF183" s="25">
        <v>182</v>
      </c>
      <c r="AG183" s="25"/>
      <c r="AJ183" s="25"/>
      <c r="AL183" s="5">
        <v>182</v>
      </c>
      <c r="AM183" s="25">
        <v>-604342488.21258318</v>
      </c>
      <c r="AN183" s="5">
        <v>-1.6381025361729333</v>
      </c>
    </row>
    <row r="184" spans="32:40">
      <c r="AF184" s="25">
        <v>183</v>
      </c>
      <c r="AG184" s="25"/>
      <c r="AJ184" s="25"/>
      <c r="AL184" s="5">
        <v>183</v>
      </c>
      <c r="AM184" s="25">
        <v>77503121.659639955</v>
      </c>
      <c r="AN184" s="5">
        <v>2.2010713322866096</v>
      </c>
    </row>
    <row r="185" spans="32:40">
      <c r="AF185" s="25">
        <v>184</v>
      </c>
      <c r="AG185" s="25"/>
      <c r="AJ185" s="25"/>
      <c r="AL185" s="5">
        <v>184</v>
      </c>
      <c r="AM185" s="25">
        <v>-302888421.80418992</v>
      </c>
      <c r="AN185" s="5">
        <v>-0.34002005952523157</v>
      </c>
    </row>
    <row r="186" spans="32:40">
      <c r="AF186" s="25">
        <v>185</v>
      </c>
      <c r="AG186" s="25"/>
      <c r="AJ186" s="25"/>
      <c r="AL186" s="5">
        <v>185</v>
      </c>
      <c r="AM186" s="25">
        <v>-1032457695.0750093</v>
      </c>
      <c r="AN186" s="5">
        <v>-3.338699050483958</v>
      </c>
    </row>
    <row r="187" spans="32:40">
      <c r="AF187" s="25">
        <v>186</v>
      </c>
      <c r="AG187" s="25"/>
      <c r="AJ187" s="25"/>
      <c r="AL187" s="5">
        <v>186</v>
      </c>
      <c r="AM187" s="25">
        <v>-561609902.57917511</v>
      </c>
      <c r="AN187" s="5">
        <v>-2.4401074935159719</v>
      </c>
    </row>
    <row r="188" spans="32:40">
      <c r="AF188" s="25">
        <v>187</v>
      </c>
      <c r="AG188" s="25"/>
      <c r="AJ188" s="25"/>
      <c r="AL188" s="5">
        <v>187</v>
      </c>
      <c r="AM188" s="25">
        <v>997900076.90031528</v>
      </c>
      <c r="AN188" s="5">
        <v>13.993902799209637</v>
      </c>
    </row>
    <row r="189" spans="32:40">
      <c r="AF189" s="25">
        <v>188</v>
      </c>
      <c r="AG189" s="25"/>
      <c r="AJ189" s="25"/>
      <c r="AL189" s="5">
        <v>188</v>
      </c>
      <c r="AM189" s="25">
        <v>-958945852.27252948</v>
      </c>
      <c r="AN189" s="5">
        <v>-2.6949232141899326</v>
      </c>
    </row>
    <row r="190" spans="32:40">
      <c r="AF190" s="25">
        <v>189</v>
      </c>
      <c r="AG190" s="25"/>
      <c r="AJ190" s="25"/>
      <c r="AL190" s="5">
        <v>189</v>
      </c>
      <c r="AM190" s="25">
        <v>-571950162.83682013</v>
      </c>
      <c r="AN190" s="5">
        <v>-1.4360822376342606</v>
      </c>
    </row>
    <row r="191" spans="32:40">
      <c r="AF191" s="25">
        <v>190</v>
      </c>
      <c r="AG191" s="25"/>
      <c r="AJ191" s="25"/>
      <c r="AL191" s="5">
        <v>190</v>
      </c>
      <c r="AM191" s="25">
        <v>2800020610.882103</v>
      </c>
      <c r="AN191" s="5">
        <v>30.345846104277701</v>
      </c>
    </row>
    <row r="192" spans="32:40">
      <c r="AF192" s="25">
        <v>191</v>
      </c>
      <c r="AG192" s="25"/>
      <c r="AJ192" s="25"/>
      <c r="AL192" s="5">
        <v>191</v>
      </c>
      <c r="AM192" s="25">
        <v>-1324888304.4831128</v>
      </c>
      <c r="AN192" s="5">
        <v>-5.9355288018876395</v>
      </c>
    </row>
    <row r="193" spans="32:40">
      <c r="AF193" s="25">
        <v>192</v>
      </c>
      <c r="AG193" s="25"/>
      <c r="AJ193" s="25"/>
      <c r="AL193" s="5">
        <v>192</v>
      </c>
      <c r="AM193" s="25">
        <v>629498815.46555245</v>
      </c>
      <c r="AN193" s="5">
        <v>6.3799038738669083</v>
      </c>
    </row>
    <row r="194" spans="32:40">
      <c r="AF194" s="25">
        <v>193</v>
      </c>
      <c r="AG194" s="25"/>
      <c r="AJ194" s="25"/>
      <c r="AL194" s="5">
        <v>193</v>
      </c>
      <c r="AM194" s="25">
        <v>-626186933.66230845</v>
      </c>
      <c r="AN194" s="5">
        <v>-1.9912210800067962</v>
      </c>
    </row>
    <row r="195" spans="32:40">
      <c r="AF195" s="25">
        <v>194</v>
      </c>
      <c r="AG195" s="25"/>
      <c r="AJ195" s="25"/>
      <c r="AL195" s="5">
        <v>194</v>
      </c>
      <c r="AM195" s="25">
        <v>148128099.61327523</v>
      </c>
      <c r="AN195" s="5">
        <v>1.7267978462659521</v>
      </c>
    </row>
    <row r="196" spans="32:40">
      <c r="AF196" s="25">
        <v>195</v>
      </c>
      <c r="AG196" s="25"/>
      <c r="AJ196" s="25"/>
      <c r="AL196" s="5">
        <v>195</v>
      </c>
      <c r="AM196" s="25">
        <v>27151875.070341378</v>
      </c>
      <c r="AN196" s="5">
        <v>1.3412265821175018</v>
      </c>
    </row>
    <row r="197" spans="32:40">
      <c r="AF197" s="25">
        <v>196</v>
      </c>
      <c r="AG197" s="25"/>
      <c r="AJ197" s="25"/>
      <c r="AL197" s="5">
        <v>196</v>
      </c>
      <c r="AM197" s="25">
        <v>420775096.32826269</v>
      </c>
      <c r="AN197" s="5">
        <v>3.991924218911969</v>
      </c>
    </row>
    <row r="198" spans="32:40">
      <c r="AF198" s="25">
        <v>197</v>
      </c>
      <c r="AG198" s="25"/>
      <c r="AJ198" s="25"/>
      <c r="AL198" s="5">
        <v>197</v>
      </c>
      <c r="AM198" s="25">
        <v>901784858.47959292</v>
      </c>
      <c r="AN198" s="5">
        <v>8.2572834371877111</v>
      </c>
    </row>
    <row r="199" spans="32:40">
      <c r="AF199" s="25">
        <v>198</v>
      </c>
      <c r="AG199" s="25"/>
      <c r="AJ199" s="25"/>
      <c r="AL199" s="5">
        <v>198</v>
      </c>
      <c r="AM199" s="25">
        <v>-1394563660.905535</v>
      </c>
      <c r="AN199" s="5">
        <v>-7.5039557339758929</v>
      </c>
    </row>
    <row r="200" spans="32:40">
      <c r="AF200" s="25">
        <v>199</v>
      </c>
      <c r="AG200" s="25"/>
      <c r="AJ200" s="25"/>
      <c r="AL200" s="5">
        <v>199</v>
      </c>
      <c r="AM200" s="25">
        <v>285613818.87497294</v>
      </c>
      <c r="AN200" s="5">
        <v>2.1717078194325286</v>
      </c>
    </row>
    <row r="201" spans="32:40">
      <c r="AF201" s="25">
        <v>200</v>
      </c>
      <c r="AG201" s="25"/>
      <c r="AJ201" s="25"/>
      <c r="AL201" s="5">
        <v>200</v>
      </c>
      <c r="AM201" s="25">
        <v>-2796655.5121148229</v>
      </c>
      <c r="AN201" s="5">
        <v>0.9848121212920985</v>
      </c>
    </row>
    <row r="202" spans="32:40">
      <c r="AF202" s="25">
        <v>201</v>
      </c>
      <c r="AG202" s="25"/>
      <c r="AJ202" s="25"/>
      <c r="AL202" s="5">
        <v>201</v>
      </c>
      <c r="AM202" s="25">
        <v>-248542729.50788984</v>
      </c>
      <c r="AN202" s="5">
        <v>3.8262060953184088E-2</v>
      </c>
    </row>
    <row r="203" spans="32:40">
      <c r="AF203" s="25">
        <v>202</v>
      </c>
      <c r="AG203" s="25"/>
      <c r="AJ203" s="25"/>
      <c r="AL203" s="5">
        <v>202</v>
      </c>
      <c r="AM203" s="25">
        <v>-832645597.90975499</v>
      </c>
      <c r="AN203" s="5">
        <v>-7.3350506703131977</v>
      </c>
    </row>
    <row r="204" spans="32:40">
      <c r="AF204" s="25">
        <v>203</v>
      </c>
      <c r="AG204" s="25"/>
      <c r="AJ204" s="25"/>
      <c r="AL204" s="5">
        <v>203</v>
      </c>
      <c r="AM204" s="25">
        <v>371516823.93564671</v>
      </c>
      <c r="AN204" s="5">
        <v>3.6816770726391419</v>
      </c>
    </row>
    <row r="205" spans="32:40">
      <c r="AF205" s="25">
        <v>204</v>
      </c>
      <c r="AG205" s="25"/>
      <c r="AJ205" s="25"/>
      <c r="AL205" s="5">
        <v>204</v>
      </c>
      <c r="AM205" s="25">
        <v>416558800.21623737</v>
      </c>
      <c r="AN205" s="5">
        <v>4.9583162091552202</v>
      </c>
    </row>
    <row r="206" spans="32:40">
      <c r="AF206" s="25">
        <v>205</v>
      </c>
      <c r="AG206" s="25"/>
      <c r="AJ206" s="25"/>
      <c r="AL206" s="5">
        <v>205</v>
      </c>
      <c r="AM206" s="25">
        <v>529367879.74721825</v>
      </c>
      <c r="AN206" s="5">
        <v>5.4631128424724196</v>
      </c>
    </row>
    <row r="207" spans="32:40">
      <c r="AF207" s="25">
        <v>206</v>
      </c>
      <c r="AG207" s="25"/>
      <c r="AJ207" s="25"/>
      <c r="AL207" s="5">
        <v>206</v>
      </c>
      <c r="AM207" s="25">
        <v>-219759281.50190774</v>
      </c>
      <c r="AN207" s="5">
        <v>-0.11648915038700465</v>
      </c>
    </row>
    <row r="208" spans="32:40">
      <c r="AF208" s="25">
        <v>207</v>
      </c>
      <c r="AG208" s="25"/>
      <c r="AJ208" s="25"/>
      <c r="AL208" s="5">
        <v>207</v>
      </c>
      <c r="AM208" s="25">
        <v>-1264752342.8702466</v>
      </c>
      <c r="AN208" s="5">
        <v>-12.604928723666095</v>
      </c>
    </row>
    <row r="209" spans="32:40">
      <c r="AF209" s="25">
        <v>208</v>
      </c>
      <c r="AG209" s="25"/>
      <c r="AJ209" s="25"/>
      <c r="AL209" s="5">
        <v>208</v>
      </c>
      <c r="AM209" s="25">
        <v>-587598104.05508256</v>
      </c>
      <c r="AN209" s="5">
        <v>-1.9183143557254498</v>
      </c>
    </row>
    <row r="210" spans="32:40">
      <c r="AF210" s="25">
        <v>209</v>
      </c>
      <c r="AG210" s="25"/>
      <c r="AJ210" s="25"/>
      <c r="AL210" s="5">
        <v>209</v>
      </c>
      <c r="AM210" s="25">
        <v>-1841770676.8464537</v>
      </c>
      <c r="AN210" s="5">
        <v>-6.4673659612515459</v>
      </c>
    </row>
    <row r="211" spans="32:40">
      <c r="AF211" s="25">
        <v>210</v>
      </c>
      <c r="AG211" s="25"/>
      <c r="AJ211" s="25"/>
      <c r="AL211" s="5">
        <v>210</v>
      </c>
      <c r="AM211" s="25">
        <v>-75588582.737729698</v>
      </c>
      <c r="AN211" s="5">
        <v>0.69861648962746936</v>
      </c>
    </row>
    <row r="212" spans="32:40">
      <c r="AF212" s="25">
        <v>211</v>
      </c>
      <c r="AG212" s="25"/>
      <c r="AJ212" s="25"/>
      <c r="AL212" s="5">
        <v>211</v>
      </c>
      <c r="AM212" s="25">
        <v>-507702268.61493421</v>
      </c>
      <c r="AN212" s="5">
        <v>-5.6896115548906483</v>
      </c>
    </row>
    <row r="213" spans="32:40">
      <c r="AF213" s="25">
        <v>212</v>
      </c>
      <c r="AG213" s="25"/>
      <c r="AJ213" s="25"/>
      <c r="AL213" s="5">
        <v>212</v>
      </c>
      <c r="AM213" s="25">
        <v>-798034269.87222946</v>
      </c>
      <c r="AN213" s="5">
        <v>-3.5540584565849267</v>
      </c>
    </row>
    <row r="214" spans="32:40">
      <c r="AF214" s="25">
        <v>213</v>
      </c>
      <c r="AG214" s="25"/>
      <c r="AJ214" s="25"/>
      <c r="AL214" s="5">
        <v>213</v>
      </c>
      <c r="AM214" s="25">
        <v>256606918.39766636</v>
      </c>
      <c r="AN214" s="5">
        <v>3.7088786914204674</v>
      </c>
    </row>
    <row r="215" spans="32:40">
      <c r="AF215" s="25">
        <v>214</v>
      </c>
      <c r="AG215" s="25"/>
      <c r="AJ215" s="25"/>
      <c r="AL215" s="5">
        <v>214</v>
      </c>
      <c r="AM215" s="25">
        <v>-251960412.5052433</v>
      </c>
      <c r="AN215" s="5">
        <v>-2.3352885851315888</v>
      </c>
    </row>
    <row r="216" spans="32:40">
      <c r="AF216" s="25">
        <v>215</v>
      </c>
      <c r="AG216" s="25"/>
      <c r="AJ216" s="25"/>
      <c r="AL216" s="5">
        <v>215</v>
      </c>
      <c r="AM216" s="25">
        <v>-1042121685.0801473</v>
      </c>
      <c r="AN216" s="5">
        <v>-3.1983355886081597</v>
      </c>
    </row>
    <row r="217" spans="32:40">
      <c r="AF217" s="25">
        <v>216</v>
      </c>
      <c r="AG217" s="25"/>
      <c r="AJ217" s="25"/>
      <c r="AL217" s="5">
        <v>216</v>
      </c>
      <c r="AM217" s="25">
        <v>981988230.51673305</v>
      </c>
      <c r="AN217" s="5">
        <v>5.568374565071605</v>
      </c>
    </row>
    <row r="218" spans="32:40">
      <c r="AF218" s="25">
        <v>217</v>
      </c>
      <c r="AG218" s="25"/>
      <c r="AJ218" s="25"/>
      <c r="AL218" s="5">
        <v>217</v>
      </c>
      <c r="AM218" s="25">
        <v>-398673263.49970847</v>
      </c>
      <c r="AN218" s="5">
        <v>-1.1902790335558719</v>
      </c>
    </row>
    <row r="219" spans="32:40">
      <c r="AF219" s="25">
        <v>218</v>
      </c>
      <c r="AG219" s="25"/>
      <c r="AJ219" s="25"/>
      <c r="AL219" s="5">
        <v>218</v>
      </c>
      <c r="AM219" s="25">
        <v>-459711486.81944424</v>
      </c>
      <c r="AN219" s="5">
        <v>-3.5681957733540508</v>
      </c>
    </row>
    <row r="220" spans="32:40">
      <c r="AF220" s="25">
        <v>219</v>
      </c>
      <c r="AG220" s="25"/>
      <c r="AJ220" s="25"/>
      <c r="AL220" s="5">
        <v>219</v>
      </c>
      <c r="AM220" s="25">
        <v>-36121916.416289687</v>
      </c>
      <c r="AN220" s="5">
        <v>0.81880071209900107</v>
      </c>
    </row>
    <row r="221" spans="32:40">
      <c r="AF221" s="25">
        <v>220</v>
      </c>
      <c r="AG221" s="25"/>
      <c r="AJ221" s="25"/>
      <c r="AL221" s="5">
        <v>220</v>
      </c>
      <c r="AM221" s="25">
        <v>-18924742.385956049</v>
      </c>
      <c r="AN221" s="5">
        <v>0.90487372791823306</v>
      </c>
    </row>
    <row r="222" spans="32:40">
      <c r="AF222" s="25">
        <v>221</v>
      </c>
      <c r="AG222" s="25"/>
      <c r="AJ222" s="25"/>
      <c r="AL222" s="5">
        <v>221</v>
      </c>
      <c r="AM222" s="25">
        <v>-495345454.89912271</v>
      </c>
      <c r="AN222" s="5">
        <v>-2.4745586614106725</v>
      </c>
    </row>
    <row r="223" spans="32:40">
      <c r="AF223" s="25">
        <v>222</v>
      </c>
      <c r="AG223" s="25"/>
      <c r="AJ223" s="25"/>
      <c r="AL223" s="5">
        <v>222</v>
      </c>
      <c r="AM223" s="25">
        <v>-1315789933.5140944</v>
      </c>
      <c r="AN223" s="5">
        <v>-16.640283941014307</v>
      </c>
    </row>
    <row r="224" spans="32:40">
      <c r="AF224" s="25">
        <v>223</v>
      </c>
      <c r="AG224" s="25"/>
      <c r="AJ224" s="25"/>
      <c r="AL224" s="5">
        <v>223</v>
      </c>
      <c r="AM224" s="25">
        <v>-503287487.94709396</v>
      </c>
      <c r="AN224" s="5">
        <v>-1.3875903505128477</v>
      </c>
    </row>
    <row r="225" spans="32:40">
      <c r="AF225" s="25">
        <v>224</v>
      </c>
      <c r="AG225" s="25"/>
      <c r="AJ225" s="25"/>
      <c r="AL225" s="5">
        <v>224</v>
      </c>
      <c r="AM225" s="25">
        <v>273278670.75584787</v>
      </c>
      <c r="AN225" s="5">
        <v>4.9913461636887488</v>
      </c>
    </row>
    <row r="226" spans="32:40">
      <c r="AF226" s="25">
        <v>225</v>
      </c>
      <c r="AG226" s="25"/>
      <c r="AJ226" s="25"/>
      <c r="AL226" s="5">
        <v>225</v>
      </c>
      <c r="AM226" s="25">
        <v>-282744194.43004733</v>
      </c>
      <c r="AN226" s="5">
        <v>-0.8710420861797582</v>
      </c>
    </row>
    <row r="227" spans="32:40">
      <c r="AF227" s="25">
        <v>226</v>
      </c>
      <c r="AG227" s="25"/>
      <c r="AJ227" s="25"/>
      <c r="AL227" s="5">
        <v>226</v>
      </c>
      <c r="AM227" s="25">
        <v>-1067319813.5455606</v>
      </c>
      <c r="AN227" s="5">
        <v>-3.3576155252628719</v>
      </c>
    </row>
    <row r="228" spans="32:40">
      <c r="AF228" s="25">
        <v>227</v>
      </c>
      <c r="AG228" s="25"/>
      <c r="AJ228" s="25"/>
      <c r="AL228" s="5">
        <v>227</v>
      </c>
      <c r="AM228" s="25">
        <v>139402103.56650987</v>
      </c>
      <c r="AN228" s="5">
        <v>1.6317613875202117</v>
      </c>
    </row>
    <row r="229" spans="32:40">
      <c r="AF229" s="25">
        <v>228</v>
      </c>
      <c r="AG229" s="25"/>
      <c r="AJ229" s="25"/>
      <c r="AL229" s="5">
        <v>228</v>
      </c>
      <c r="AM229" s="25">
        <v>-208653676.778229</v>
      </c>
      <c r="AN229" s="5">
        <v>0.15421866729098474</v>
      </c>
    </row>
    <row r="230" spans="32:40">
      <c r="AF230" s="25">
        <v>229</v>
      </c>
      <c r="AG230" s="25"/>
      <c r="AJ230" s="25"/>
      <c r="AL230" s="5">
        <v>229</v>
      </c>
      <c r="AM230" s="25">
        <v>-234222738.82479709</v>
      </c>
      <c r="AN230" s="5">
        <v>-0.23454736705546134</v>
      </c>
    </row>
    <row r="231" spans="32:40">
      <c r="AF231" s="25">
        <v>230</v>
      </c>
      <c r="AG231" s="25"/>
      <c r="AJ231" s="25"/>
      <c r="AL231" s="5">
        <v>230</v>
      </c>
      <c r="AM231" s="25">
        <v>-117551268.01971528</v>
      </c>
      <c r="AN231" s="5">
        <v>0.31629544287673478</v>
      </c>
    </row>
    <row r="232" spans="32:40">
      <c r="AF232" s="25">
        <v>231</v>
      </c>
      <c r="AG232" s="25"/>
      <c r="AJ232" s="25"/>
      <c r="AL232" s="5">
        <v>231</v>
      </c>
      <c r="AM232" s="25">
        <v>362347259.38873255</v>
      </c>
      <c r="AN232" s="5">
        <v>2.8405149779695775</v>
      </c>
    </row>
    <row r="233" spans="32:40">
      <c r="AF233" s="25">
        <v>232</v>
      </c>
      <c r="AG233" s="25"/>
      <c r="AJ233" s="25"/>
      <c r="AL233" s="5">
        <v>232</v>
      </c>
      <c r="AM233" s="25">
        <v>798138861.35941219</v>
      </c>
      <c r="AN233" s="5">
        <v>6.6056337901379685</v>
      </c>
    </row>
    <row r="234" spans="32:40">
      <c r="AF234" s="25">
        <v>233</v>
      </c>
      <c r="AG234" s="25"/>
      <c r="AJ234" s="25"/>
      <c r="AL234" s="5">
        <v>233</v>
      </c>
      <c r="AM234" s="25">
        <v>-416885874.46845907</v>
      </c>
      <c r="AN234" s="5">
        <v>-1.9982153951220862</v>
      </c>
    </row>
    <row r="235" spans="32:40">
      <c r="AF235" s="25">
        <v>234</v>
      </c>
      <c r="AG235" s="25"/>
      <c r="AJ235" s="25"/>
      <c r="AL235" s="5">
        <v>234</v>
      </c>
      <c r="AM235" s="25">
        <v>-33597608.703243971</v>
      </c>
      <c r="AN235" s="5">
        <v>0.83247086479271271</v>
      </c>
    </row>
    <row r="236" spans="32:40">
      <c r="AF236" s="25">
        <v>235</v>
      </c>
      <c r="AG236" s="25"/>
      <c r="AJ236" s="25"/>
      <c r="AL236" s="5">
        <v>235</v>
      </c>
      <c r="AM236" s="25">
        <v>-282413187.76883709</v>
      </c>
      <c r="AN236" s="5">
        <v>-1.1660799617493409</v>
      </c>
    </row>
    <row r="237" spans="32:40">
      <c r="AF237" s="25">
        <v>236</v>
      </c>
      <c r="AG237" s="25"/>
      <c r="AJ237" s="25"/>
      <c r="AL237" s="5">
        <v>236</v>
      </c>
      <c r="AM237" s="25">
        <v>42021398.312145591</v>
      </c>
      <c r="AN237" s="5">
        <v>1.1739362906404511</v>
      </c>
    </row>
    <row r="238" spans="32:40">
      <c r="AF238" s="25">
        <v>237</v>
      </c>
      <c r="AG238" s="25"/>
      <c r="AJ238" s="25"/>
      <c r="AL238" s="5">
        <v>237</v>
      </c>
      <c r="AM238" s="25">
        <v>-970252499.15604854</v>
      </c>
      <c r="AN238" s="5">
        <v>-3.1256680882582764</v>
      </c>
    </row>
    <row r="239" spans="32:40">
      <c r="AF239" s="25">
        <v>238</v>
      </c>
      <c r="AG239" s="25"/>
      <c r="AJ239" s="25"/>
      <c r="AL239" s="5">
        <v>238</v>
      </c>
      <c r="AM239" s="25">
        <v>-810755997.19802952</v>
      </c>
      <c r="AN239" s="5">
        <v>-7.1171788596370824</v>
      </c>
    </row>
    <row r="240" spans="32:40">
      <c r="AF240" s="25">
        <v>239</v>
      </c>
      <c r="AG240" s="25"/>
      <c r="AJ240" s="25"/>
      <c r="AL240" s="5">
        <v>239</v>
      </c>
      <c r="AM240" s="25">
        <v>-365065741.11908346</v>
      </c>
      <c r="AN240" s="5">
        <v>-0.69038055943867693</v>
      </c>
    </row>
    <row r="241" spans="32:40">
      <c r="AF241" s="25">
        <v>240</v>
      </c>
      <c r="AG241" s="25"/>
      <c r="AJ241" s="25"/>
      <c r="AL241" s="5">
        <v>240</v>
      </c>
      <c r="AM241" s="25">
        <v>-1369395540.2819219</v>
      </c>
      <c r="AN241" s="5">
        <v>-12.676470881647063</v>
      </c>
    </row>
    <row r="242" spans="32:40">
      <c r="AF242" s="25">
        <v>241</v>
      </c>
      <c r="AG242" s="25"/>
      <c r="AJ242" s="25"/>
      <c r="AL242" s="5">
        <v>241</v>
      </c>
      <c r="AM242" s="25">
        <v>-593188244.05089688</v>
      </c>
      <c r="AN242" s="5">
        <v>-3.3512646518851383</v>
      </c>
    </row>
    <row r="243" spans="32:40">
      <c r="AF243" s="25">
        <v>242</v>
      </c>
      <c r="AG243" s="25"/>
      <c r="AJ243" s="25"/>
      <c r="AL243" s="5">
        <v>242</v>
      </c>
      <c r="AM243" s="25">
        <v>-457893484.6647616</v>
      </c>
      <c r="AN243" s="5">
        <v>-2.1177246303344432</v>
      </c>
    </row>
    <row r="244" spans="32:40">
      <c r="AF244" s="25">
        <v>243</v>
      </c>
      <c r="AG244" s="25"/>
      <c r="AJ244" s="25"/>
      <c r="AL244" s="5">
        <v>243</v>
      </c>
      <c r="AM244" s="25">
        <v>586000867.07935786</v>
      </c>
      <c r="AN244" s="5">
        <v>6.2605731656391947</v>
      </c>
    </row>
    <row r="245" spans="32:40">
      <c r="AF245" s="25">
        <v>244</v>
      </c>
      <c r="AG245" s="25"/>
      <c r="AJ245" s="25"/>
      <c r="AL245" s="5">
        <v>244</v>
      </c>
      <c r="AM245" s="25">
        <v>457348199.34506971</v>
      </c>
      <c r="AN245" s="5">
        <v>6.6230195799250016</v>
      </c>
    </row>
    <row r="246" spans="32:40">
      <c r="AF246" s="25">
        <v>245</v>
      </c>
      <c r="AG246" s="25"/>
      <c r="AJ246" s="25"/>
      <c r="AL246" s="5">
        <v>245</v>
      </c>
      <c r="AM246" s="25">
        <v>-75516069.369427055</v>
      </c>
      <c r="AN246" s="5">
        <v>0.63151126622379417</v>
      </c>
    </row>
    <row r="247" spans="32:40">
      <c r="AF247" s="25">
        <v>246</v>
      </c>
      <c r="AG247" s="25"/>
      <c r="AJ247" s="25"/>
      <c r="AL247" s="5">
        <v>246</v>
      </c>
      <c r="AM247" s="25">
        <v>1193980418.3936365</v>
      </c>
      <c r="AN247" s="5">
        <v>8.9349990081100863</v>
      </c>
    </row>
    <row r="248" spans="32:40">
      <c r="AF248" s="25">
        <v>247</v>
      </c>
      <c r="AG248" s="25"/>
      <c r="AJ248" s="25"/>
      <c r="AL248" s="5">
        <v>247</v>
      </c>
      <c r="AM248" s="25">
        <v>-704918599.25308299</v>
      </c>
      <c r="AN248" s="5">
        <v>-2.2417050874472899</v>
      </c>
    </row>
    <row r="249" spans="32:40">
      <c r="AF249" s="25">
        <v>248</v>
      </c>
      <c r="AG249" s="25"/>
      <c r="AJ249" s="25"/>
      <c r="AL249" s="5">
        <v>248</v>
      </c>
      <c r="AM249" s="25">
        <v>-961649274.05422211</v>
      </c>
      <c r="AN249" s="5">
        <v>-9.0663105846353673</v>
      </c>
    </row>
    <row r="250" spans="32:40">
      <c r="AF250" s="25">
        <v>249</v>
      </c>
      <c r="AG250" s="25"/>
      <c r="AJ250" s="25"/>
      <c r="AL250" s="5">
        <v>249</v>
      </c>
      <c r="AM250" s="25">
        <v>-1343624845.9702921</v>
      </c>
      <c r="AN250" s="5">
        <v>-6.5624468268221552</v>
      </c>
    </row>
    <row r="251" spans="32:40">
      <c r="AF251" s="25">
        <v>250</v>
      </c>
      <c r="AG251" s="25"/>
      <c r="AJ251" s="25"/>
      <c r="AL251" s="5">
        <v>250</v>
      </c>
      <c r="AM251" s="25">
        <v>-795532792.22670245</v>
      </c>
      <c r="AN251" s="5">
        <v>-4.3482220643101774</v>
      </c>
    </row>
    <row r="252" spans="32:40">
      <c r="AF252" s="25">
        <v>251</v>
      </c>
      <c r="AG252" s="25"/>
      <c r="AJ252" s="25"/>
      <c r="AL252" s="5">
        <v>251</v>
      </c>
      <c r="AM252" s="25">
        <v>-278071732.51373059</v>
      </c>
      <c r="AN252" s="5">
        <v>-0.97794498995765045</v>
      </c>
    </row>
    <row r="253" spans="32:40">
      <c r="AF253" s="25">
        <v>252</v>
      </c>
      <c r="AG253" s="25"/>
      <c r="AJ253" s="25"/>
      <c r="AL253" s="5">
        <v>252</v>
      </c>
      <c r="AM253" s="25">
        <v>-82417793.70191732</v>
      </c>
      <c r="AN253" s="5">
        <v>5.26744700636088E-2</v>
      </c>
    </row>
    <row r="254" spans="32:40">
      <c r="AF254" s="25">
        <v>253</v>
      </c>
      <c r="AG254" s="25"/>
      <c r="AJ254" s="25"/>
      <c r="AL254" s="5">
        <v>253</v>
      </c>
      <c r="AM254" s="25">
        <v>632013580.01906037</v>
      </c>
      <c r="AN254" s="5">
        <v>6.8287823678175981</v>
      </c>
    </row>
    <row r="255" spans="32:40">
      <c r="AF255" s="25">
        <v>254</v>
      </c>
      <c r="AG255" s="25"/>
      <c r="AJ255" s="25"/>
      <c r="AL255" s="5">
        <v>254</v>
      </c>
      <c r="AM255" s="25">
        <v>294095168.8724218</v>
      </c>
      <c r="AN255" s="5">
        <v>2.5286451662626193</v>
      </c>
    </row>
    <row r="256" spans="32:40">
      <c r="AF256" s="25">
        <v>255</v>
      </c>
      <c r="AG256" s="25"/>
      <c r="AJ256" s="25"/>
      <c r="AL256" s="5">
        <v>255</v>
      </c>
      <c r="AM256" s="25">
        <v>-10512455.566765845</v>
      </c>
      <c r="AN256" s="5">
        <v>0.94087924522593624</v>
      </c>
    </row>
    <row r="257" spans="32:40">
      <c r="AF257" s="25">
        <v>256</v>
      </c>
      <c r="AG257" s="25"/>
      <c r="AJ257" s="25"/>
      <c r="AL257" s="5">
        <v>256</v>
      </c>
      <c r="AM257" s="25">
        <v>896221969.44718456</v>
      </c>
      <c r="AN257" s="5">
        <v>12.514737366741583</v>
      </c>
    </row>
    <row r="258" spans="32:40">
      <c r="AF258" s="25">
        <v>257</v>
      </c>
      <c r="AG258" s="25"/>
      <c r="AJ258" s="25"/>
      <c r="AL258" s="5">
        <v>257</v>
      </c>
      <c r="AM258" s="25">
        <v>-327903109.14953434</v>
      </c>
      <c r="AN258" s="5">
        <v>-1.4265795948987647</v>
      </c>
    </row>
    <row r="259" spans="32:40">
      <c r="AF259" s="25">
        <v>258</v>
      </c>
      <c r="AG259" s="25"/>
      <c r="AJ259" s="25"/>
      <c r="AL259" s="5">
        <v>258</v>
      </c>
      <c r="AM259" s="25">
        <v>567818145.92800093</v>
      </c>
      <c r="AN259" s="5">
        <v>5.6921419769685633</v>
      </c>
    </row>
    <row r="260" spans="32:40">
      <c r="AF260" s="25">
        <v>259</v>
      </c>
      <c r="AG260" s="25"/>
      <c r="AJ260" s="25"/>
      <c r="AL260" s="5">
        <v>259</v>
      </c>
      <c r="AM260" s="25">
        <v>-627666821.33698058</v>
      </c>
      <c r="AN260" s="5">
        <v>-4.6157079799248883</v>
      </c>
    </row>
    <row r="261" spans="32:40">
      <c r="AF261" s="25">
        <v>260</v>
      </c>
      <c r="AG261" s="25"/>
      <c r="AJ261" s="25"/>
      <c r="AL261" s="5">
        <v>260</v>
      </c>
      <c r="AM261" s="25">
        <v>-1276473649.2392666</v>
      </c>
      <c r="AN261" s="5">
        <v>-5.2703641117750992</v>
      </c>
    </row>
    <row r="262" spans="32:40">
      <c r="AF262" s="25">
        <v>261</v>
      </c>
      <c r="AG262" s="25"/>
      <c r="AJ262" s="25"/>
      <c r="AL262" s="5">
        <v>261</v>
      </c>
      <c r="AM262" s="25">
        <v>345716449.39330673</v>
      </c>
      <c r="AN262" s="5">
        <v>3.2343062736978938</v>
      </c>
    </row>
    <row r="263" spans="32:40">
      <c r="AF263" s="25">
        <v>262</v>
      </c>
      <c r="AG263" s="25"/>
      <c r="AJ263" s="25"/>
      <c r="AL263" s="5">
        <v>262</v>
      </c>
      <c r="AM263" s="25">
        <v>571678618.41011739</v>
      </c>
      <c r="AN263" s="5">
        <v>6.606460673602073</v>
      </c>
    </row>
    <row r="264" spans="32:40">
      <c r="AF264" s="25">
        <v>263</v>
      </c>
      <c r="AG264" s="25"/>
      <c r="AJ264" s="25"/>
      <c r="AL264" s="5">
        <v>263</v>
      </c>
      <c r="AM264" s="25">
        <v>-456204325.41430652</v>
      </c>
      <c r="AN264" s="5">
        <v>-0.79837715330019277</v>
      </c>
    </row>
    <row r="265" spans="32:40">
      <c r="AF265" s="25">
        <v>264</v>
      </c>
      <c r="AG265" s="25"/>
      <c r="AJ265" s="25"/>
      <c r="AL265" s="5">
        <v>264</v>
      </c>
      <c r="AM265" s="25">
        <v>-143395113.9178865</v>
      </c>
      <c r="AN265" s="5">
        <v>-0.13739034583575352</v>
      </c>
    </row>
    <row r="266" spans="32:40">
      <c r="AF266" s="25">
        <v>265</v>
      </c>
      <c r="AG266" s="25"/>
      <c r="AJ266" s="25"/>
      <c r="AL266" s="5">
        <v>265</v>
      </c>
      <c r="AM266" s="25">
        <v>280897951.67753553</v>
      </c>
      <c r="AN266" s="5">
        <v>2.144625378101948</v>
      </c>
    </row>
    <row r="267" spans="32:40">
      <c r="AF267" s="25">
        <v>266</v>
      </c>
      <c r="AG267" s="25"/>
      <c r="AJ267" s="25"/>
      <c r="AL267" s="5">
        <v>266</v>
      </c>
      <c r="AM267" s="25">
        <v>-218611389.07847184</v>
      </c>
      <c r="AN267" s="5">
        <v>6.1724798354509086E-2</v>
      </c>
    </row>
    <row r="268" spans="32:40">
      <c r="AF268" s="25">
        <v>267</v>
      </c>
      <c r="AG268" s="25"/>
      <c r="AJ268" s="25"/>
      <c r="AL268" s="5">
        <v>267</v>
      </c>
      <c r="AM268" s="25">
        <v>-382508260.85074663</v>
      </c>
      <c r="AN268" s="5">
        <v>-3.2598409362891307</v>
      </c>
    </row>
    <row r="269" spans="32:40">
      <c r="AF269" s="25">
        <v>268</v>
      </c>
      <c r="AG269" s="25"/>
      <c r="AJ269" s="25"/>
      <c r="AL269" s="5">
        <v>268</v>
      </c>
      <c r="AM269" s="25">
        <v>475903921.1959846</v>
      </c>
      <c r="AN269" s="5">
        <v>5.5564664703779219</v>
      </c>
    </row>
    <row r="270" spans="32:40">
      <c r="AF270" s="25">
        <v>269</v>
      </c>
      <c r="AG270" s="25"/>
      <c r="AJ270" s="25"/>
      <c r="AL270" s="5">
        <v>269</v>
      </c>
      <c r="AM270" s="25">
        <v>1229308863.974412</v>
      </c>
      <c r="AN270" s="5">
        <v>10.532465938552729</v>
      </c>
    </row>
    <row r="271" spans="32:40">
      <c r="AF271" s="25">
        <v>270</v>
      </c>
      <c r="AG271" s="25"/>
      <c r="AJ271" s="25"/>
      <c r="AL271" s="5">
        <v>270</v>
      </c>
      <c r="AM271" s="25">
        <v>-1035792304.2628095</v>
      </c>
      <c r="AN271" s="5">
        <v>-3.9394663672078916</v>
      </c>
    </row>
    <row r="272" spans="32:40">
      <c r="AF272" s="25">
        <v>271</v>
      </c>
      <c r="AG272" s="25"/>
      <c r="AJ272" s="25"/>
      <c r="AL272" s="5">
        <v>271</v>
      </c>
      <c r="AM272" s="25">
        <v>873168753.29894781</v>
      </c>
      <c r="AN272" s="5">
        <v>4.7143739332836452</v>
      </c>
    </row>
    <row r="273" spans="32:40">
      <c r="AF273" s="25">
        <v>272</v>
      </c>
      <c r="AG273" s="25"/>
      <c r="AJ273" s="25"/>
      <c r="AL273" s="5">
        <v>272</v>
      </c>
      <c r="AM273" s="25">
        <v>-1366870735.1759117</v>
      </c>
      <c r="AN273" s="5">
        <v>-4.6927801696284508</v>
      </c>
    </row>
    <row r="274" spans="32:40">
      <c r="AF274" s="25">
        <v>273</v>
      </c>
      <c r="AG274" s="25"/>
      <c r="AJ274" s="25"/>
      <c r="AL274" s="5">
        <v>273</v>
      </c>
      <c r="AM274" s="25">
        <v>-1594456500.4388721</v>
      </c>
      <c r="AN274" s="5">
        <v>-6.5798011780931933</v>
      </c>
    </row>
    <row r="275" spans="32:40">
      <c r="AF275" s="25">
        <v>274</v>
      </c>
      <c r="AG275" s="25"/>
      <c r="AJ275" s="25"/>
      <c r="AL275" s="5">
        <v>274</v>
      </c>
      <c r="AM275" s="25">
        <v>219720758.46346176</v>
      </c>
      <c r="AN275" s="5">
        <v>1.9748297955723539</v>
      </c>
    </row>
    <row r="276" spans="32:40">
      <c r="AF276" s="25">
        <v>275</v>
      </c>
      <c r="AG276" s="25"/>
      <c r="AJ276" s="25"/>
      <c r="AL276" s="5">
        <v>275</v>
      </c>
      <c r="AM276" s="25">
        <v>-657703092.05022609</v>
      </c>
      <c r="AN276" s="5">
        <v>-4.793097180509938</v>
      </c>
    </row>
    <row r="277" spans="32:40">
      <c r="AF277" s="25">
        <v>276</v>
      </c>
      <c r="AG277" s="25"/>
      <c r="AJ277" s="25"/>
      <c r="AL277" s="5">
        <v>276</v>
      </c>
      <c r="AM277" s="25">
        <v>-685687418.81702721</v>
      </c>
      <c r="AN277" s="5">
        <v>-5.6934226257348017</v>
      </c>
    </row>
    <row r="278" spans="32:40">
      <c r="AF278" s="25">
        <v>277</v>
      </c>
      <c r="AG278" s="25"/>
      <c r="AJ278" s="25"/>
      <c r="AL278" s="5">
        <v>277</v>
      </c>
      <c r="AM278" s="25">
        <v>547722797.80621481</v>
      </c>
      <c r="AN278" s="5">
        <v>5.974702938464044</v>
      </c>
    </row>
    <row r="279" spans="32:40">
      <c r="AF279" s="25">
        <v>278</v>
      </c>
      <c r="AG279" s="25"/>
      <c r="AJ279" s="25"/>
      <c r="AL279" s="5">
        <v>278</v>
      </c>
      <c r="AM279" s="25">
        <v>423881226.42986369</v>
      </c>
      <c r="AN279" s="5">
        <v>3.6424072325014656</v>
      </c>
    </row>
    <row r="280" spans="32:40">
      <c r="AF280" s="25">
        <v>279</v>
      </c>
      <c r="AG280" s="25"/>
      <c r="AJ280" s="25"/>
      <c r="AL280" s="5">
        <v>279</v>
      </c>
      <c r="AM280" s="25">
        <v>1046360014.2680559</v>
      </c>
      <c r="AN280" s="5">
        <v>5.616799269525095</v>
      </c>
    </row>
    <row r="281" spans="32:40">
      <c r="AF281" s="25">
        <v>280</v>
      </c>
      <c r="AG281" s="25"/>
      <c r="AJ281" s="25"/>
      <c r="AL281" s="5">
        <v>280</v>
      </c>
      <c r="AM281" s="25">
        <v>-339178065.63834971</v>
      </c>
      <c r="AN281" s="5">
        <v>-0.34906280823624664</v>
      </c>
    </row>
    <row r="282" spans="32:40">
      <c r="AF282" s="25">
        <v>281</v>
      </c>
      <c r="AG282" s="25"/>
      <c r="AJ282" s="25"/>
      <c r="AL282" s="5">
        <v>281</v>
      </c>
      <c r="AM282" s="25">
        <v>-680978735.01425433</v>
      </c>
      <c r="AN282" s="5">
        <v>-3.0633370808703346</v>
      </c>
    </row>
    <row r="283" spans="32:40">
      <c r="AF283" s="25">
        <v>282</v>
      </c>
      <c r="AG283" s="25"/>
      <c r="AJ283" s="25"/>
      <c r="AL283" s="5">
        <v>282</v>
      </c>
      <c r="AM283" s="25">
        <v>-148193753.16632015</v>
      </c>
      <c r="AN283" s="5">
        <v>-0.29991020285920006</v>
      </c>
    </row>
    <row r="284" spans="32:40">
      <c r="AF284" s="25">
        <v>283</v>
      </c>
      <c r="AG284" s="25"/>
      <c r="AJ284" s="25"/>
      <c r="AL284" s="5">
        <v>283</v>
      </c>
      <c r="AM284" s="25">
        <v>195480903.00564015</v>
      </c>
      <c r="AN284" s="5">
        <v>1.846215367704914</v>
      </c>
    </row>
    <row r="285" spans="32:40">
      <c r="AF285" s="25">
        <v>284</v>
      </c>
      <c r="AG285" s="25"/>
      <c r="AJ285" s="25"/>
      <c r="AL285" s="5">
        <v>284</v>
      </c>
      <c r="AM285" s="25">
        <v>22854596.658162951</v>
      </c>
      <c r="AN285" s="5">
        <v>1.1755744381134612</v>
      </c>
    </row>
    <row r="286" spans="32:40">
      <c r="AF286" s="25">
        <v>285</v>
      </c>
      <c r="AG286" s="25"/>
      <c r="AJ286" s="25"/>
      <c r="AL286" s="5">
        <v>285</v>
      </c>
      <c r="AM286" s="25">
        <v>-365734404.12978077</v>
      </c>
      <c r="AN286" s="5">
        <v>-1.1171183659119648</v>
      </c>
    </row>
    <row r="287" spans="32:40">
      <c r="AF287" s="25">
        <v>286</v>
      </c>
      <c r="AG287" s="25"/>
      <c r="AJ287" s="25"/>
      <c r="AL287" s="5">
        <v>286</v>
      </c>
      <c r="AM287" s="25">
        <v>223294200.98815334</v>
      </c>
      <c r="AN287" s="5">
        <v>2.6620751378488512</v>
      </c>
    </row>
    <row r="288" spans="32:40">
      <c r="AF288" s="25">
        <v>287</v>
      </c>
      <c r="AG288" s="25"/>
      <c r="AJ288" s="25"/>
      <c r="AL288" s="5">
        <v>287</v>
      </c>
      <c r="AM288" s="25">
        <v>-216064707.07418853</v>
      </c>
      <c r="AN288" s="5">
        <v>-1.8188570729566951</v>
      </c>
    </row>
    <row r="289" spans="32:40">
      <c r="AF289" s="25">
        <v>288</v>
      </c>
      <c r="AG289" s="25"/>
      <c r="AJ289" s="25"/>
      <c r="AL289" s="5">
        <v>288</v>
      </c>
      <c r="AM289" s="25">
        <v>-1071624458.6068566</v>
      </c>
      <c r="AN289" s="5">
        <v>-4.7593115873845804</v>
      </c>
    </row>
    <row r="290" spans="32:40">
      <c r="AF290" s="25">
        <v>289</v>
      </c>
      <c r="AG290" s="25"/>
      <c r="AJ290" s="25"/>
      <c r="AL290" s="5">
        <v>289</v>
      </c>
      <c r="AM290" s="25">
        <v>-154977729.20897675</v>
      </c>
      <c r="AN290" s="5">
        <v>5.1468692467033358E-3</v>
      </c>
    </row>
    <row r="291" spans="32:40">
      <c r="AF291" s="25">
        <v>290</v>
      </c>
      <c r="AG291" s="25"/>
      <c r="AJ291" s="25"/>
      <c r="AL291" s="5">
        <v>290</v>
      </c>
      <c r="AM291" s="25">
        <v>-1018041394.2092363</v>
      </c>
      <c r="AN291" s="5">
        <v>-3.4393817166703129</v>
      </c>
    </row>
    <row r="292" spans="32:40">
      <c r="AF292" s="25">
        <v>291</v>
      </c>
      <c r="AG292" s="25"/>
      <c r="AJ292" s="25"/>
      <c r="AL292" s="5">
        <v>291</v>
      </c>
      <c r="AM292" s="25">
        <v>-718076136.62828505</v>
      </c>
      <c r="AN292" s="5">
        <v>-5.4493850882745258</v>
      </c>
    </row>
    <row r="293" spans="32:40">
      <c r="AF293" s="25">
        <v>292</v>
      </c>
      <c r="AG293" s="25"/>
      <c r="AJ293" s="25"/>
      <c r="AL293" s="5">
        <v>292</v>
      </c>
      <c r="AM293" s="25">
        <v>-759596757.23154378</v>
      </c>
      <c r="AN293" s="5">
        <v>-6.9877914765286411</v>
      </c>
    </row>
    <row r="294" spans="32:40">
      <c r="AF294" s="25">
        <v>293</v>
      </c>
      <c r="AG294" s="25"/>
      <c r="AJ294" s="25"/>
      <c r="AL294" s="5">
        <v>293</v>
      </c>
      <c r="AM294" s="25">
        <v>-327698031.14126623</v>
      </c>
      <c r="AN294" s="5">
        <v>-1.3299019343822716</v>
      </c>
    </row>
    <row r="295" spans="32:40">
      <c r="AF295" s="25">
        <v>294</v>
      </c>
      <c r="AG295" s="25"/>
      <c r="AJ295" s="25"/>
      <c r="AL295" s="5">
        <v>294</v>
      </c>
      <c r="AM295" s="25">
        <v>-1403289946.3111908</v>
      </c>
      <c r="AN295" s="5">
        <v>-6.2261042847067598</v>
      </c>
    </row>
    <row r="296" spans="32:40">
      <c r="AF296" s="25">
        <v>295</v>
      </c>
      <c r="AG296" s="25"/>
      <c r="AJ296" s="25"/>
      <c r="AL296" s="5">
        <v>295</v>
      </c>
      <c r="AM296" s="25">
        <v>-13576854.88567251</v>
      </c>
      <c r="AN296" s="5">
        <v>0.8969031583456929</v>
      </c>
    </row>
    <row r="297" spans="32:40">
      <c r="AF297" s="25">
        <v>296</v>
      </c>
      <c r="AG297" s="25"/>
      <c r="AJ297" s="25"/>
      <c r="AL297" s="5">
        <v>296</v>
      </c>
      <c r="AM297" s="25">
        <v>-789359564.22268164</v>
      </c>
      <c r="AN297" s="5">
        <v>-2.145416493541437</v>
      </c>
    </row>
    <row r="298" spans="32:40">
      <c r="AF298" s="25">
        <v>297</v>
      </c>
      <c r="AG298" s="25"/>
      <c r="AJ298" s="25"/>
      <c r="AL298" s="5">
        <v>297</v>
      </c>
      <c r="AM298" s="25">
        <v>-192835711.8663944</v>
      </c>
      <c r="AN298" s="5">
        <v>4.2994935800300831E-2</v>
      </c>
    </row>
    <row r="299" spans="32:40">
      <c r="AF299" s="25">
        <v>298</v>
      </c>
      <c r="AG299" s="25"/>
      <c r="AJ299" s="25"/>
      <c r="AL299" s="5">
        <v>298</v>
      </c>
      <c r="AM299" s="25">
        <v>-1839759510.8763499</v>
      </c>
      <c r="AN299" s="5">
        <v>-7.6590290578432922</v>
      </c>
    </row>
    <row r="300" spans="32:40">
      <c r="AF300" s="25">
        <v>299</v>
      </c>
      <c r="AG300" s="25"/>
      <c r="AJ300" s="25"/>
      <c r="AL300" s="5">
        <v>299</v>
      </c>
      <c r="AM300" s="25">
        <v>373895454.48437989</v>
      </c>
      <c r="AN300" s="5">
        <v>5.1687634143381631</v>
      </c>
    </row>
    <row r="301" spans="32:40">
      <c r="AF301" s="25">
        <v>300</v>
      </c>
      <c r="AG301" s="25"/>
      <c r="AJ301" s="25"/>
      <c r="AL301" s="5">
        <v>300</v>
      </c>
      <c r="AM301" s="25">
        <v>113703368.0625377</v>
      </c>
      <c r="AN301" s="5">
        <v>1.6478499234504109</v>
      </c>
    </row>
    <row r="302" spans="32:40">
      <c r="AF302" s="25">
        <v>301</v>
      </c>
      <c r="AG302" s="25"/>
      <c r="AJ302" s="25"/>
      <c r="AL302" s="5">
        <v>301</v>
      </c>
      <c r="AM302" s="25">
        <v>-437075325.20944667</v>
      </c>
      <c r="AN302" s="5">
        <v>-2.7559644666186407</v>
      </c>
    </row>
    <row r="303" spans="32:40">
      <c r="AF303" s="25">
        <v>302</v>
      </c>
      <c r="AG303" s="25"/>
      <c r="AJ303" s="25"/>
      <c r="AL303" s="5">
        <v>302</v>
      </c>
      <c r="AM303" s="25">
        <v>-461548731.87865019</v>
      </c>
      <c r="AN303" s="5">
        <v>-3.2790963653720868</v>
      </c>
    </row>
    <row r="304" spans="32:40">
      <c r="AF304" s="25">
        <v>303</v>
      </c>
      <c r="AG304" s="25"/>
      <c r="AJ304" s="25"/>
      <c r="AL304" s="5">
        <v>303</v>
      </c>
      <c r="AM304" s="25">
        <v>-343630643.45034528</v>
      </c>
      <c r="AN304" s="5">
        <v>-1.1423641970340592</v>
      </c>
    </row>
    <row r="305" spans="32:40">
      <c r="AF305" s="25">
        <v>304</v>
      </c>
      <c r="AG305" s="25"/>
      <c r="AJ305" s="25"/>
      <c r="AL305" s="5">
        <v>304</v>
      </c>
      <c r="AM305" s="25">
        <v>-655370745.38949573</v>
      </c>
      <c r="AN305" s="5">
        <v>-2.6990925451230554</v>
      </c>
    </row>
    <row r="306" spans="32:40">
      <c r="AF306" s="25">
        <v>305</v>
      </c>
      <c r="AG306" s="25"/>
      <c r="AJ306" s="25"/>
      <c r="AL306" s="5">
        <v>305</v>
      </c>
      <c r="AM306" s="25">
        <v>-548042405.01762259</v>
      </c>
      <c r="AN306" s="5">
        <v>-2.1835265537048718</v>
      </c>
    </row>
    <row r="307" spans="32:40">
      <c r="AF307" s="25">
        <v>306</v>
      </c>
      <c r="AG307" s="25"/>
      <c r="AJ307" s="25"/>
      <c r="AL307" s="5">
        <v>306</v>
      </c>
      <c r="AM307" s="25">
        <v>2099172319.59376</v>
      </c>
      <c r="AN307" s="5">
        <v>16.150586913802165</v>
      </c>
    </row>
    <row r="308" spans="32:40">
      <c r="AF308" s="25">
        <v>307</v>
      </c>
      <c r="AG308" s="25"/>
      <c r="AJ308" s="25"/>
      <c r="AL308" s="5">
        <v>307</v>
      </c>
      <c r="AM308" s="25">
        <v>-1623342368.7466421</v>
      </c>
      <c r="AN308" s="5">
        <v>-18.34882800322945</v>
      </c>
    </row>
    <row r="309" spans="32:40">
      <c r="AF309" s="25">
        <v>308</v>
      </c>
      <c r="AG309" s="25"/>
      <c r="AJ309" s="25"/>
      <c r="AL309" s="5">
        <v>308</v>
      </c>
      <c r="AM309" s="25">
        <v>-519187256.43851304</v>
      </c>
      <c r="AN309" s="5">
        <v>-1.0028173350650293</v>
      </c>
    </row>
    <row r="310" spans="32:40">
      <c r="AF310" s="25">
        <v>309</v>
      </c>
      <c r="AG310" s="25"/>
      <c r="AJ310" s="25"/>
      <c r="AL310" s="5">
        <v>309</v>
      </c>
      <c r="AM310" s="25">
        <v>-824345113.95225084</v>
      </c>
      <c r="AN310" s="5">
        <v>-4.9263081531768842</v>
      </c>
    </row>
    <row r="311" spans="32:40">
      <c r="AF311" s="25">
        <v>310</v>
      </c>
      <c r="AG311" s="25"/>
      <c r="AJ311" s="25"/>
      <c r="AL311" s="5">
        <v>310</v>
      </c>
      <c r="AM311" s="25">
        <v>-151605669.94617724</v>
      </c>
      <c r="AN311" s="5">
        <v>-0.81381509137663588</v>
      </c>
    </row>
    <row r="312" spans="32:40">
      <c r="AF312" s="25">
        <v>311</v>
      </c>
      <c r="AG312" s="25"/>
      <c r="AJ312" s="25"/>
      <c r="AL312" s="5">
        <v>311</v>
      </c>
      <c r="AM312" s="25">
        <v>-906312613.87604654</v>
      </c>
      <c r="AN312" s="5">
        <v>-9.0412423262911865</v>
      </c>
    </row>
    <row r="313" spans="32:40">
      <c r="AF313" s="25">
        <v>312</v>
      </c>
      <c r="AG313" s="25"/>
      <c r="AJ313" s="25"/>
      <c r="AL313" s="5">
        <v>312</v>
      </c>
      <c r="AM313" s="25">
        <v>-1318240297.9708481</v>
      </c>
      <c r="AN313" s="5">
        <v>-4.1408226036900269</v>
      </c>
    </row>
    <row r="314" spans="32:40">
      <c r="AF314" s="25">
        <v>313</v>
      </c>
      <c r="AG314" s="25"/>
      <c r="AJ314" s="25"/>
      <c r="AL314" s="5">
        <v>313</v>
      </c>
      <c r="AM314" s="25">
        <v>125988539.07413039</v>
      </c>
      <c r="AN314" s="5">
        <v>1.597620336323434</v>
      </c>
    </row>
    <row r="315" spans="32:40">
      <c r="AF315" s="25">
        <v>314</v>
      </c>
      <c r="AG315" s="25"/>
      <c r="AJ315" s="25"/>
      <c r="AL315" s="5">
        <v>314</v>
      </c>
      <c r="AM315" s="25">
        <v>-656692053.19721937</v>
      </c>
      <c r="AN315" s="5">
        <v>-4.6275171082362849</v>
      </c>
    </row>
    <row r="316" spans="32:40">
      <c r="AF316" s="25">
        <v>315</v>
      </c>
      <c r="AG316" s="25"/>
      <c r="AJ316" s="25"/>
      <c r="AL316" s="5">
        <v>315</v>
      </c>
      <c r="AM316" s="25">
        <v>-1690485605.2358325</v>
      </c>
      <c r="AN316" s="5">
        <v>-5.5155421630046693</v>
      </c>
    </row>
    <row r="317" spans="32:40">
      <c r="AF317" s="25">
        <v>316</v>
      </c>
      <c r="AG317" s="25"/>
      <c r="AJ317" s="25"/>
      <c r="AL317" s="5">
        <v>316</v>
      </c>
      <c r="AM317" s="25">
        <v>-105331013.88251209</v>
      </c>
      <c r="AN317" s="5">
        <v>0.50493916900907154</v>
      </c>
    </row>
    <row r="318" spans="32:40">
      <c r="AF318" s="25">
        <v>317</v>
      </c>
      <c r="AG318" s="25"/>
      <c r="AJ318" s="25"/>
      <c r="AL318" s="5">
        <v>317</v>
      </c>
      <c r="AM318" s="25">
        <v>-131748254.7421777</v>
      </c>
      <c r="AN318" s="5">
        <v>0.27563978814040607</v>
      </c>
    </row>
    <row r="319" spans="32:40">
      <c r="AF319" s="25">
        <v>318</v>
      </c>
      <c r="AG319" s="25"/>
      <c r="AJ319" s="25"/>
      <c r="AL319" s="5">
        <v>318</v>
      </c>
      <c r="AM319" s="25">
        <v>-631237201.06510186</v>
      </c>
      <c r="AN319" s="5">
        <v>-1.9600177244920287</v>
      </c>
    </row>
    <row r="320" spans="32:40">
      <c r="AF320" s="25">
        <v>319</v>
      </c>
      <c r="AG320" s="25"/>
      <c r="AJ320" s="25"/>
      <c r="AL320" s="5">
        <v>319</v>
      </c>
      <c r="AM320" s="25">
        <v>-997521537.15307128</v>
      </c>
      <c r="AN320" s="5">
        <v>-4.0673281325827029</v>
      </c>
    </row>
    <row r="321" spans="32:40">
      <c r="AF321" s="25">
        <v>320</v>
      </c>
      <c r="AG321" s="25"/>
      <c r="AJ321" s="25"/>
      <c r="AL321" s="5">
        <v>320</v>
      </c>
      <c r="AM321" s="25">
        <v>-553798038.4768486</v>
      </c>
      <c r="AN321" s="5">
        <v>-1.5638612315776113</v>
      </c>
    </row>
    <row r="322" spans="32:40">
      <c r="AF322" s="25">
        <v>321</v>
      </c>
      <c r="AG322" s="25"/>
      <c r="AJ322" s="25"/>
      <c r="AL322" s="5">
        <v>321</v>
      </c>
      <c r="AM322" s="25">
        <v>-244390598.20168898</v>
      </c>
      <c r="AN322" s="5">
        <v>-0.56932440292399489</v>
      </c>
    </row>
    <row r="323" spans="32:40">
      <c r="AF323" s="25">
        <v>322</v>
      </c>
      <c r="AG323" s="25"/>
      <c r="AJ323" s="25"/>
      <c r="AL323" s="5">
        <v>322</v>
      </c>
      <c r="AM323" s="25">
        <v>-1332599725.8811707</v>
      </c>
      <c r="AN323" s="5">
        <v>-7.4458903328129686</v>
      </c>
    </row>
    <row r="324" spans="32:40">
      <c r="AF324" s="25">
        <v>323</v>
      </c>
      <c r="AG324" s="25"/>
      <c r="AJ324" s="25"/>
      <c r="AL324" s="5">
        <v>323</v>
      </c>
      <c r="AM324" s="25">
        <v>-332308307.45647049</v>
      </c>
      <c r="AN324" s="5">
        <v>-0.45734061824868644</v>
      </c>
    </row>
    <row r="325" spans="32:40">
      <c r="AF325" s="25">
        <v>324</v>
      </c>
      <c r="AG325" s="25"/>
      <c r="AJ325" s="25"/>
      <c r="AL325" s="5">
        <v>324</v>
      </c>
      <c r="AM325" s="25">
        <v>-64761177.54702276</v>
      </c>
      <c r="AN325" s="5">
        <v>0.6755142566425878</v>
      </c>
    </row>
    <row r="326" spans="32:40">
      <c r="AF326" s="25">
        <v>325</v>
      </c>
      <c r="AG326" s="25"/>
      <c r="AJ326" s="25"/>
      <c r="AL326" s="5">
        <v>325</v>
      </c>
      <c r="AM326" s="25">
        <v>-408588408.59012717</v>
      </c>
      <c r="AN326" s="5">
        <v>-3.8156796820707934</v>
      </c>
    </row>
    <row r="327" spans="32:40">
      <c r="AF327" s="25">
        <v>326</v>
      </c>
      <c r="AG327" s="25"/>
      <c r="AJ327" s="25"/>
      <c r="AL327" s="5">
        <v>326</v>
      </c>
      <c r="AM327" s="25">
        <v>94974200.796613455</v>
      </c>
      <c r="AN327" s="5">
        <v>2.3169405739534525</v>
      </c>
    </row>
    <row r="328" spans="32:40">
      <c r="AF328" s="25">
        <v>327</v>
      </c>
      <c r="AG328" s="25"/>
      <c r="AJ328" s="25"/>
      <c r="AL328" s="5">
        <v>327</v>
      </c>
      <c r="AM328" s="25">
        <v>-547902298.94681203</v>
      </c>
      <c r="AN328" s="5">
        <v>-3.1087539927803607</v>
      </c>
    </row>
    <row r="329" spans="32:40">
      <c r="AF329" s="25">
        <v>328</v>
      </c>
      <c r="AG329" s="25"/>
      <c r="AJ329" s="25"/>
      <c r="AL329" s="5">
        <v>328</v>
      </c>
      <c r="AM329" s="25">
        <v>-909369810.8724035</v>
      </c>
      <c r="AN329" s="5">
        <v>-4.9225362332760065</v>
      </c>
    </row>
    <row r="330" spans="32:40">
      <c r="AF330" s="25">
        <v>329</v>
      </c>
      <c r="AG330" s="25"/>
      <c r="AJ330" s="25"/>
      <c r="AL330" s="5">
        <v>329</v>
      </c>
      <c r="AM330" s="25">
        <v>-1258908261.1629443</v>
      </c>
      <c r="AN330" s="5">
        <v>-7.0455291387870922</v>
      </c>
    </row>
    <row r="331" spans="32:40">
      <c r="AF331" s="25">
        <v>330</v>
      </c>
      <c r="AG331" s="25"/>
      <c r="AJ331" s="25"/>
      <c r="AL331" s="5">
        <v>330</v>
      </c>
      <c r="AM331" s="25">
        <v>-624357658.95258069</v>
      </c>
      <c r="AN331" s="5">
        <v>-1.8383804069205087</v>
      </c>
    </row>
    <row r="332" spans="32:40">
      <c r="AF332" s="25">
        <v>331</v>
      </c>
      <c r="AG332" s="25"/>
      <c r="AJ332" s="25"/>
      <c r="AL332" s="5">
        <v>331</v>
      </c>
      <c r="AM332" s="25">
        <v>-228899892.1187458</v>
      </c>
      <c r="AN332" s="5">
        <v>-1.0699721748619753</v>
      </c>
    </row>
    <row r="333" spans="32:40">
      <c r="AF333" s="25">
        <v>332</v>
      </c>
      <c r="AG333" s="25"/>
      <c r="AJ333" s="25"/>
      <c r="AL333" s="5">
        <v>332</v>
      </c>
      <c r="AM333" s="25">
        <v>-552241241.81535399</v>
      </c>
      <c r="AN333" s="5">
        <v>-1.6015385446968908</v>
      </c>
    </row>
    <row r="334" spans="32:40">
      <c r="AF334" s="25">
        <v>333</v>
      </c>
      <c r="AG334" s="25"/>
      <c r="AJ334" s="25"/>
      <c r="AL334" s="5">
        <v>333</v>
      </c>
      <c r="AM334" s="25">
        <v>-944244865.13644969</v>
      </c>
      <c r="AN334" s="5">
        <v>-4.5906144231581454</v>
      </c>
    </row>
    <row r="335" spans="32:40">
      <c r="AF335" s="25">
        <v>334</v>
      </c>
      <c r="AG335" s="25"/>
      <c r="AJ335" s="25"/>
      <c r="AL335" s="5">
        <v>334</v>
      </c>
      <c r="AM335" s="25">
        <v>-1391958157.5634229</v>
      </c>
      <c r="AN335" s="5">
        <v>-5.3029062878459294</v>
      </c>
    </row>
    <row r="336" spans="32:40">
      <c r="AF336" s="25">
        <v>335</v>
      </c>
      <c r="AG336" s="25"/>
      <c r="AJ336" s="25"/>
      <c r="AL336" s="5">
        <v>335</v>
      </c>
      <c r="AM336" s="25">
        <v>-288828810.89592624</v>
      </c>
      <c r="AN336" s="5">
        <v>-0.57073971604189622</v>
      </c>
    </row>
    <row r="337" spans="32:40">
      <c r="AF337" s="25">
        <v>336</v>
      </c>
      <c r="AG337" s="25"/>
      <c r="AJ337" s="25"/>
      <c r="AL337" s="5">
        <v>336</v>
      </c>
      <c r="AM337" s="25">
        <v>-312897743.65314084</v>
      </c>
      <c r="AN337" s="5">
        <v>-3.2065075116863437</v>
      </c>
    </row>
    <row r="338" spans="32:40">
      <c r="AF338" s="25">
        <v>337</v>
      </c>
      <c r="AG338" s="25"/>
      <c r="AJ338" s="25"/>
      <c r="AL338" s="5">
        <v>337</v>
      </c>
      <c r="AM338" s="25">
        <v>-1079207454.6660123</v>
      </c>
      <c r="AN338" s="5">
        <v>-3.1535588583548133</v>
      </c>
    </row>
    <row r="339" spans="32:40">
      <c r="AF339" s="25">
        <v>338</v>
      </c>
      <c r="AG339" s="25"/>
      <c r="AJ339" s="25"/>
      <c r="AL339" s="5">
        <v>338</v>
      </c>
      <c r="AM339" s="25">
        <v>-817791793.64222026</v>
      </c>
      <c r="AN339" s="5">
        <v>-8.1611801938618047</v>
      </c>
    </row>
    <row r="340" spans="32:40">
      <c r="AF340" s="25">
        <v>339</v>
      </c>
      <c r="AG340" s="25"/>
      <c r="AJ340" s="25"/>
      <c r="AL340" s="5">
        <v>339</v>
      </c>
      <c r="AM340" s="25">
        <v>-1346312729.6956375</v>
      </c>
      <c r="AN340" s="5">
        <v>-11.586980692155119</v>
      </c>
    </row>
    <row r="341" spans="32:40">
      <c r="AF341" s="25">
        <v>340</v>
      </c>
      <c r="AG341" s="25"/>
      <c r="AJ341" s="25"/>
      <c r="AL341" s="5">
        <v>340</v>
      </c>
      <c r="AM341" s="25">
        <v>-540404577.71058822</v>
      </c>
      <c r="AN341" s="5">
        <v>-4.7272387956413899</v>
      </c>
    </row>
    <row r="342" spans="32:40">
      <c r="AF342" s="25">
        <v>341</v>
      </c>
      <c r="AG342" s="25"/>
      <c r="AJ342" s="25"/>
      <c r="AL342" s="5">
        <v>341</v>
      </c>
      <c r="AM342" s="25">
        <v>-359502697.04659081</v>
      </c>
      <c r="AN342" s="5">
        <v>-0.95792680465755986</v>
      </c>
    </row>
    <row r="343" spans="32:40">
      <c r="AF343" s="25">
        <v>342</v>
      </c>
      <c r="AG343" s="25"/>
      <c r="AJ343" s="25"/>
      <c r="AL343" s="5">
        <v>342</v>
      </c>
      <c r="AM343" s="25">
        <v>9990805.6780689359</v>
      </c>
      <c r="AN343" s="5">
        <v>1.0885631227298103</v>
      </c>
    </row>
    <row r="344" spans="32:40">
      <c r="AF344" s="25">
        <v>343</v>
      </c>
      <c r="AG344" s="25"/>
      <c r="AJ344" s="25"/>
      <c r="AL344" s="5">
        <v>343</v>
      </c>
      <c r="AM344" s="25">
        <v>-496810553.54244602</v>
      </c>
      <c r="AN344" s="5">
        <v>-0.84723257232145599</v>
      </c>
    </row>
    <row r="345" spans="32:40">
      <c r="AF345" s="25">
        <v>344</v>
      </c>
      <c r="AG345" s="25"/>
      <c r="AJ345" s="25"/>
      <c r="AL345" s="5">
        <v>344</v>
      </c>
      <c r="AM345" s="25">
        <v>-922199819.27476513</v>
      </c>
      <c r="AN345" s="5">
        <v>-4.1577693514527549</v>
      </c>
    </row>
    <row r="346" spans="32:40">
      <c r="AF346" s="25">
        <v>345</v>
      </c>
      <c r="AG346" s="25"/>
      <c r="AJ346" s="25"/>
      <c r="AL346" s="5">
        <v>345</v>
      </c>
      <c r="AM346" s="25">
        <v>-946780609.81202221</v>
      </c>
      <c r="AN346" s="5">
        <v>-4.3857660126836278</v>
      </c>
    </row>
    <row r="347" spans="32:40">
      <c r="AF347" s="25">
        <v>346</v>
      </c>
      <c r="AG347" s="25"/>
      <c r="AJ347" s="25"/>
      <c r="AL347" s="5">
        <v>346</v>
      </c>
      <c r="AM347" s="25">
        <v>259157024.60714361</v>
      </c>
      <c r="AN347" s="5">
        <v>3.2561956191465837</v>
      </c>
    </row>
    <row r="348" spans="32:40">
      <c r="AF348" s="25">
        <v>347</v>
      </c>
      <c r="AG348" s="25"/>
      <c r="AJ348" s="25"/>
      <c r="AL348" s="5">
        <v>347</v>
      </c>
      <c r="AM348" s="25">
        <v>-554278203.01368022</v>
      </c>
      <c r="AN348" s="5">
        <v>-3.5609828375959198</v>
      </c>
    </row>
    <row r="349" spans="32:40">
      <c r="AF349" s="25">
        <v>348</v>
      </c>
      <c r="AG349" s="25"/>
      <c r="AJ349" s="25"/>
      <c r="AL349" s="5">
        <v>348</v>
      </c>
      <c r="AM349" s="25">
        <v>-1264867871.503612</v>
      </c>
      <c r="AN349" s="5">
        <v>-4.0381663966030565</v>
      </c>
    </row>
    <row r="350" spans="32:40">
      <c r="AF350" s="25">
        <v>349</v>
      </c>
      <c r="AG350" s="25"/>
      <c r="AJ350" s="25"/>
      <c r="AL350" s="5">
        <v>349</v>
      </c>
      <c r="AM350" s="25">
        <v>-305210923.9354713</v>
      </c>
      <c r="AN350" s="5">
        <v>-0.34707214281529375</v>
      </c>
    </row>
    <row r="351" spans="32:40">
      <c r="AF351" s="25">
        <v>350</v>
      </c>
      <c r="AG351" s="25"/>
      <c r="AJ351" s="25"/>
      <c r="AL351" s="5">
        <v>350</v>
      </c>
      <c r="AM351" s="25">
        <v>450897963.26853168</v>
      </c>
      <c r="AN351" s="5">
        <v>5.1151610163174306</v>
      </c>
    </row>
    <row r="352" spans="32:40">
      <c r="AF352" s="25">
        <v>351</v>
      </c>
      <c r="AG352" s="25"/>
      <c r="AJ352" s="25"/>
      <c r="AL352" s="5">
        <v>351</v>
      </c>
      <c r="AM352" s="25">
        <v>1463832612.5080357</v>
      </c>
      <c r="AN352" s="5">
        <v>8.5202586546919914</v>
      </c>
    </row>
    <row r="353" spans="32:40">
      <c r="AF353" s="25">
        <v>352</v>
      </c>
      <c r="AG353" s="25"/>
      <c r="AJ353" s="25"/>
      <c r="AL353" s="5">
        <v>352</v>
      </c>
      <c r="AM353" s="25">
        <v>535102209.6112119</v>
      </c>
      <c r="AN353" s="5">
        <v>7.9153192097806437</v>
      </c>
    </row>
    <row r="354" spans="32:40">
      <c r="AF354" s="25">
        <v>353</v>
      </c>
      <c r="AG354" s="25"/>
      <c r="AJ354" s="25"/>
      <c r="AL354" s="5">
        <v>353</v>
      </c>
      <c r="AM354" s="25">
        <v>1403296578.6018589</v>
      </c>
      <c r="AN354" s="5">
        <v>16.007452189183326</v>
      </c>
    </row>
    <row r="355" spans="32:40">
      <c r="AF355" s="25">
        <v>354</v>
      </c>
      <c r="AG355" s="25"/>
      <c r="AJ355" s="25"/>
      <c r="AL355" s="5">
        <v>354</v>
      </c>
      <c r="AM355" s="25">
        <v>-1308608014.4270158</v>
      </c>
      <c r="AN355" s="5">
        <v>-4.5760139811698259</v>
      </c>
    </row>
    <row r="356" spans="32:40">
      <c r="AF356" s="25">
        <v>355</v>
      </c>
      <c r="AG356" s="25"/>
      <c r="AJ356" s="25"/>
      <c r="AL356" s="5">
        <v>355</v>
      </c>
      <c r="AM356" s="25">
        <v>767681785.53128839</v>
      </c>
      <c r="AN356" s="5">
        <v>9.645090916581502</v>
      </c>
    </row>
    <row r="357" spans="32:40">
      <c r="AF357" s="25">
        <v>356</v>
      </c>
      <c r="AG357" s="25"/>
      <c r="AJ357" s="25"/>
      <c r="AL357" s="5">
        <v>356</v>
      </c>
      <c r="AM357" s="25">
        <v>-1758121390.2589567</v>
      </c>
      <c r="AN357" s="5">
        <v>-16.799462150773849</v>
      </c>
    </row>
    <row r="358" spans="32:40">
      <c r="AF358" s="25">
        <v>357</v>
      </c>
      <c r="AG358" s="25"/>
      <c r="AJ358" s="25"/>
      <c r="AL358" s="5">
        <v>357</v>
      </c>
      <c r="AM358" s="25">
        <v>-491033640.69136369</v>
      </c>
      <c r="AN358" s="5">
        <v>-2.6290874682609164</v>
      </c>
    </row>
    <row r="359" spans="32:40">
      <c r="AF359" s="25">
        <v>358</v>
      </c>
      <c r="AG359" s="25"/>
      <c r="AJ359" s="25"/>
      <c r="AL359" s="5">
        <v>358</v>
      </c>
      <c r="AM359" s="25">
        <v>-202495852.8202289</v>
      </c>
      <c r="AN359" s="5">
        <v>-0.12349540868502908</v>
      </c>
    </row>
    <row r="360" spans="32:40">
      <c r="AF360" s="25">
        <v>359</v>
      </c>
      <c r="AG360" s="25"/>
      <c r="AJ360" s="25"/>
      <c r="AL360" s="5">
        <v>359</v>
      </c>
      <c r="AM360" s="25">
        <v>-648189955.75732148</v>
      </c>
      <c r="AN360" s="5">
        <v>-3.6971758861260637</v>
      </c>
    </row>
    <row r="361" spans="32:40">
      <c r="AF361" s="25">
        <v>360</v>
      </c>
      <c r="AG361" s="25"/>
      <c r="AJ361" s="25"/>
      <c r="AL361" s="5">
        <v>360</v>
      </c>
      <c r="AM361" s="25">
        <v>-603614806.75805259</v>
      </c>
      <c r="AN361" s="5">
        <v>-1.6980522163380634</v>
      </c>
    </row>
    <row r="362" spans="32:40">
      <c r="AF362" s="25">
        <v>361</v>
      </c>
      <c r="AG362" s="25"/>
      <c r="AJ362" s="25"/>
      <c r="AL362" s="5">
        <v>361</v>
      </c>
      <c r="AM362" s="25">
        <v>-1411150884.3543525</v>
      </c>
      <c r="AN362" s="5">
        <v>-5.7246043120735433</v>
      </c>
    </row>
    <row r="363" spans="32:40">
      <c r="AF363" s="25">
        <v>362</v>
      </c>
      <c r="AG363" s="25"/>
      <c r="AJ363" s="25"/>
      <c r="AL363" s="5">
        <v>362</v>
      </c>
      <c r="AM363" s="25">
        <v>-670730647.52093875</v>
      </c>
      <c r="AN363" s="5">
        <v>-5.3881683050347364</v>
      </c>
    </row>
    <row r="364" spans="32:40">
      <c r="AF364" s="25">
        <v>363</v>
      </c>
      <c r="AG364" s="25"/>
      <c r="AJ364" s="25"/>
      <c r="AL364" s="5">
        <v>363</v>
      </c>
      <c r="AM364" s="25">
        <v>256246397.44129974</v>
      </c>
      <c r="AN364" s="5">
        <v>2.5045831833774383</v>
      </c>
    </row>
    <row r="365" spans="32:40">
      <c r="AF365" s="25">
        <v>364</v>
      </c>
      <c r="AG365" s="25"/>
      <c r="AJ365" s="25"/>
      <c r="AL365" s="5">
        <v>364</v>
      </c>
      <c r="AM365" s="25">
        <v>-316831978.15216386</v>
      </c>
      <c r="AN365" s="5">
        <v>-1.4058202017031964</v>
      </c>
    </row>
    <row r="366" spans="32:40">
      <c r="AF366" s="25">
        <v>365</v>
      </c>
      <c r="AG366" s="25"/>
      <c r="AJ366" s="25"/>
      <c r="AL366" s="5">
        <v>365</v>
      </c>
      <c r="AM366" s="25">
        <v>-1033267223.4475571</v>
      </c>
      <c r="AN366" s="5">
        <v>-3.6482331877949505</v>
      </c>
    </row>
    <row r="367" spans="32:40">
      <c r="AF367" s="25">
        <v>366</v>
      </c>
      <c r="AG367" s="25"/>
      <c r="AJ367" s="25"/>
      <c r="AL367" s="5">
        <v>366</v>
      </c>
      <c r="AM367" s="25">
        <v>-367048422.36044204</v>
      </c>
      <c r="AN367" s="5">
        <v>-1.8929344015697092</v>
      </c>
    </row>
    <row r="368" spans="32:40">
      <c r="AF368" s="25">
        <v>367</v>
      </c>
      <c r="AG368" s="25"/>
      <c r="AJ368" s="25"/>
      <c r="AL368" s="5">
        <v>367</v>
      </c>
      <c r="AM368" s="25">
        <v>-577950991.19318652</v>
      </c>
      <c r="AN368" s="5">
        <v>-2.1797368975580529</v>
      </c>
    </row>
    <row r="369" spans="32:40">
      <c r="AF369" s="25">
        <v>368</v>
      </c>
      <c r="AG369" s="25"/>
      <c r="AJ369" s="25"/>
      <c r="AL369" s="5">
        <v>368</v>
      </c>
      <c r="AM369" s="25">
        <v>-511732047.08627611</v>
      </c>
      <c r="AN369" s="5">
        <v>-3.0347859945934217</v>
      </c>
    </row>
    <row r="370" spans="32:40">
      <c r="AF370" s="25">
        <v>369</v>
      </c>
      <c r="AG370" s="25"/>
      <c r="AJ370" s="25"/>
      <c r="AL370" s="5">
        <v>369</v>
      </c>
      <c r="AM370" s="25">
        <v>-158801073.66398928</v>
      </c>
      <c r="AN370" s="5">
        <v>-3.8924111052945319E-2</v>
      </c>
    </row>
    <row r="371" spans="32:40">
      <c r="AF371" s="25">
        <v>370</v>
      </c>
      <c r="AG371" s="25"/>
      <c r="AJ371" s="25"/>
      <c r="AL371" s="5">
        <v>370</v>
      </c>
      <c r="AM371" s="25">
        <v>95476099.927785933</v>
      </c>
      <c r="AN371" s="5">
        <v>1.6929566107920615</v>
      </c>
    </row>
    <row r="372" spans="32:40">
      <c r="AF372" s="25">
        <v>371</v>
      </c>
      <c r="AG372" s="25"/>
      <c r="AJ372" s="25"/>
      <c r="AL372" s="5">
        <v>371</v>
      </c>
      <c r="AM372" s="25">
        <v>-108961134.73746511</v>
      </c>
      <c r="AN372" s="5">
        <v>0.17347096849171456</v>
      </c>
    </row>
    <row r="373" spans="32:40">
      <c r="AF373" s="25">
        <v>372</v>
      </c>
      <c r="AG373" s="25"/>
      <c r="AJ373" s="25"/>
      <c r="AL373" s="5">
        <v>372</v>
      </c>
      <c r="AM373" s="25">
        <v>-321667814.39333344</v>
      </c>
      <c r="AN373" s="5">
        <v>-0.59865989666902064</v>
      </c>
    </row>
    <row r="374" spans="32:40">
      <c r="AF374" s="25">
        <v>373</v>
      </c>
      <c r="AG374" s="25"/>
      <c r="AJ374" s="25"/>
      <c r="AL374" s="5">
        <v>373</v>
      </c>
      <c r="AM374" s="25">
        <v>-216016915.28878754</v>
      </c>
      <c r="AN374" s="5">
        <v>7.1588898362901887E-2</v>
      </c>
    </row>
    <row r="375" spans="32:40">
      <c r="AF375" s="25">
        <v>374</v>
      </c>
      <c r="AG375" s="25"/>
      <c r="AJ375" s="25"/>
      <c r="AL375" s="5">
        <v>374</v>
      </c>
      <c r="AM375" s="25">
        <v>-830597306.49061418</v>
      </c>
      <c r="AN375" s="5">
        <v>-4.5015773245595314</v>
      </c>
    </row>
    <row r="376" spans="32:40">
      <c r="AF376" s="25">
        <v>375</v>
      </c>
      <c r="AG376" s="25"/>
      <c r="AJ376" s="25"/>
      <c r="AL376" s="5">
        <v>375</v>
      </c>
      <c r="AM376" s="25">
        <v>-110979583.2500934</v>
      </c>
      <c r="AN376" s="5">
        <v>0.52416722559196094</v>
      </c>
    </row>
    <row r="377" spans="32:40">
      <c r="AF377" s="25">
        <v>376</v>
      </c>
      <c r="AG377" s="25"/>
      <c r="AJ377" s="25"/>
      <c r="AL377" s="5">
        <v>376</v>
      </c>
      <c r="AM377" s="25">
        <v>-643884831.72612882</v>
      </c>
      <c r="AN377" s="5">
        <v>-1.5153985630330928</v>
      </c>
    </row>
    <row r="378" spans="32:40">
      <c r="AF378" s="25">
        <v>377</v>
      </c>
      <c r="AG378" s="25"/>
      <c r="AJ378" s="25"/>
      <c r="AL378" s="5">
        <v>377</v>
      </c>
      <c r="AM378" s="25">
        <v>-6279428.5863493085</v>
      </c>
      <c r="AN378" s="5">
        <v>0.9719818486204882</v>
      </c>
    </row>
    <row r="379" spans="32:40">
      <c r="AF379" s="25">
        <v>378</v>
      </c>
      <c r="AG379" s="25"/>
      <c r="AJ379" s="25"/>
      <c r="AL379" s="5">
        <v>378</v>
      </c>
      <c r="AM379" s="25">
        <v>-742986879.10747528</v>
      </c>
      <c r="AN379" s="5">
        <v>-3.008215809134835</v>
      </c>
    </row>
    <row r="380" spans="32:40">
      <c r="AF380" s="25">
        <v>379</v>
      </c>
      <c r="AG380" s="25"/>
      <c r="AJ380" s="25"/>
      <c r="AL380" s="5">
        <v>379</v>
      </c>
      <c r="AM380" s="25">
        <v>-609234409.5416218</v>
      </c>
      <c r="AN380" s="5">
        <v>-2.1841547921163347</v>
      </c>
    </row>
    <row r="381" spans="32:40">
      <c r="AF381" s="25">
        <v>380</v>
      </c>
      <c r="AG381" s="25"/>
      <c r="AJ381" s="25"/>
      <c r="AL381" s="5">
        <v>380</v>
      </c>
      <c r="AM381" s="25">
        <v>-390371219.74723238</v>
      </c>
      <c r="AN381" s="5">
        <v>-0.56702040219429672</v>
      </c>
    </row>
    <row r="382" spans="32:40">
      <c r="AF382" s="25">
        <v>381</v>
      </c>
      <c r="AG382" s="25"/>
      <c r="AJ382" s="25"/>
      <c r="AL382" s="5">
        <v>381</v>
      </c>
      <c r="AM382" s="25">
        <v>1508934558.9895875</v>
      </c>
      <c r="AN382" s="5">
        <v>15.04126979757427</v>
      </c>
    </row>
    <row r="383" spans="32:40">
      <c r="AF383" s="25">
        <v>382</v>
      </c>
      <c r="AG383" s="25"/>
      <c r="AJ383" s="25"/>
      <c r="AL383" s="5">
        <v>382</v>
      </c>
      <c r="AM383" s="25">
        <v>-2218309646.4280014</v>
      </c>
      <c r="AN383" s="5">
        <v>-7.7613734169653492</v>
      </c>
    </row>
    <row r="384" spans="32:40">
      <c r="AF384" s="25">
        <v>383</v>
      </c>
      <c r="AG384" s="25"/>
      <c r="AJ384" s="25"/>
      <c r="AL384" s="5">
        <v>383</v>
      </c>
      <c r="AM384" s="25">
        <v>63274666.524552107</v>
      </c>
      <c r="AN384" s="5">
        <v>1.5742406187915179</v>
      </c>
    </row>
    <row r="385" spans="32:40">
      <c r="AF385" s="25">
        <v>384</v>
      </c>
      <c r="AG385" s="25"/>
      <c r="AJ385" s="25"/>
      <c r="AL385" s="5">
        <v>384</v>
      </c>
      <c r="AM385" s="25">
        <v>449027307.45257086</v>
      </c>
      <c r="AN385" s="5">
        <v>4.3759366723695452</v>
      </c>
    </row>
    <row r="386" spans="32:40">
      <c r="AF386" s="25">
        <v>385</v>
      </c>
      <c r="AG386" s="25"/>
      <c r="AJ386" s="25"/>
      <c r="AL386" s="5">
        <v>385</v>
      </c>
      <c r="AM386" s="25">
        <v>-557511429.70973647</v>
      </c>
      <c r="AN386" s="5">
        <v>-1.7771412007451048</v>
      </c>
    </row>
    <row r="387" spans="32:40">
      <c r="AF387" s="25">
        <v>386</v>
      </c>
      <c r="AG387" s="25"/>
      <c r="AJ387" s="25"/>
      <c r="AL387" s="5">
        <v>386</v>
      </c>
      <c r="AM387" s="25">
        <v>-734425359.89328957</v>
      </c>
      <c r="AN387" s="5">
        <v>-9.1153108167790524</v>
      </c>
    </row>
    <row r="388" spans="32:40">
      <c r="AF388" s="25">
        <v>387</v>
      </c>
      <c r="AG388" s="25"/>
      <c r="AJ388" s="25"/>
      <c r="AL388" s="5">
        <v>387</v>
      </c>
      <c r="AM388" s="25">
        <v>-874675089.14559925</v>
      </c>
      <c r="AN388" s="5">
        <v>-3.2552978795803642</v>
      </c>
    </row>
    <row r="389" spans="32:40">
      <c r="AF389" s="25">
        <v>388</v>
      </c>
      <c r="AG389" s="25"/>
      <c r="AJ389" s="25"/>
      <c r="AL389" s="5">
        <v>388</v>
      </c>
      <c r="AM389" s="25">
        <v>-415068385.38715219</v>
      </c>
      <c r="AN389" s="5">
        <v>-2.0326773385098869</v>
      </c>
    </row>
    <row r="390" spans="32:40">
      <c r="AF390" s="25">
        <v>389</v>
      </c>
      <c r="AG390" s="25"/>
      <c r="AJ390" s="25"/>
      <c r="AL390" s="5">
        <v>389</v>
      </c>
      <c r="AM390" s="25">
        <v>217926594.29003337</v>
      </c>
      <c r="AN390" s="5">
        <v>2.9524894494779952</v>
      </c>
    </row>
    <row r="391" spans="32:40">
      <c r="AF391" s="25">
        <v>390</v>
      </c>
      <c r="AG391" s="25"/>
      <c r="AJ391" s="25"/>
      <c r="AL391" s="5">
        <v>390</v>
      </c>
      <c r="AM391" s="25">
        <v>-796621482.7646699</v>
      </c>
      <c r="AN391" s="5">
        <v>-3.8613614020331086</v>
      </c>
    </row>
    <row r="392" spans="32:40">
      <c r="AF392" s="25">
        <v>391</v>
      </c>
      <c r="AG392" s="25"/>
      <c r="AJ392" s="25"/>
      <c r="AL392" s="5">
        <v>391</v>
      </c>
      <c r="AM392" s="25">
        <v>407797453.29162264</v>
      </c>
      <c r="AN392" s="5">
        <v>4.6931005121949836</v>
      </c>
    </row>
    <row r="393" spans="32:40">
      <c r="AF393" s="25">
        <v>392</v>
      </c>
      <c r="AG393" s="25"/>
      <c r="AJ393" s="25"/>
      <c r="AL393" s="5">
        <v>392</v>
      </c>
      <c r="AM393" s="25">
        <v>473979663.88830686</v>
      </c>
      <c r="AN393" s="5">
        <v>7.1309259187613767</v>
      </c>
    </row>
    <row r="394" spans="32:40">
      <c r="AF394" s="25">
        <v>393</v>
      </c>
      <c r="AG394" s="25"/>
      <c r="AJ394" s="25"/>
      <c r="AL394" s="5">
        <v>393</v>
      </c>
      <c r="AM394" s="25">
        <v>-149050691.23493493</v>
      </c>
      <c r="AN394" s="5">
        <v>-0.62966856564562756</v>
      </c>
    </row>
    <row r="395" spans="32:40">
      <c r="AF395" s="25">
        <v>394</v>
      </c>
      <c r="AG395" s="25"/>
      <c r="AJ395" s="25"/>
      <c r="AL395" s="5">
        <v>394</v>
      </c>
      <c r="AM395" s="25">
        <v>1178438230.7540135</v>
      </c>
      <c r="AN395" s="5">
        <v>9.8864117948021235</v>
      </c>
    </row>
    <row r="396" spans="32:40">
      <c r="AF396" s="25">
        <v>395</v>
      </c>
      <c r="AG396" s="25"/>
      <c r="AJ396" s="25"/>
      <c r="AL396" s="5">
        <v>395</v>
      </c>
      <c r="AM396" s="25">
        <v>561652332.62494981</v>
      </c>
      <c r="AN396" s="5">
        <v>3.3111505056878778</v>
      </c>
    </row>
    <row r="397" spans="32:40">
      <c r="AF397" s="25">
        <v>396</v>
      </c>
      <c r="AG397" s="25"/>
      <c r="AJ397" s="25"/>
      <c r="AL397" s="5">
        <v>396</v>
      </c>
      <c r="AM397" s="25">
        <v>-1317106236.3271303</v>
      </c>
      <c r="AN397" s="5">
        <v>-10.747515583159037</v>
      </c>
    </row>
    <row r="398" spans="32:40">
      <c r="AF398" s="25">
        <v>397</v>
      </c>
      <c r="AG398" s="25"/>
      <c r="AJ398" s="25"/>
      <c r="AL398" s="5">
        <v>397</v>
      </c>
      <c r="AM398" s="25">
        <v>-594771856.8830893</v>
      </c>
      <c r="AN398" s="5">
        <v>-1.3950075155861448</v>
      </c>
    </row>
    <row r="399" spans="32:40">
      <c r="AF399" s="25">
        <v>398</v>
      </c>
      <c r="AG399" s="25"/>
      <c r="AJ399" s="25"/>
      <c r="AL399" s="5">
        <v>398</v>
      </c>
      <c r="AM399" s="25">
        <v>385007287.78803527</v>
      </c>
      <c r="AN399" s="5">
        <v>4.2903603663211882</v>
      </c>
    </row>
    <row r="400" spans="32:40">
      <c r="AF400" s="25">
        <v>399</v>
      </c>
      <c r="AG400" s="25"/>
      <c r="AJ400" s="25"/>
      <c r="AL400" s="5">
        <v>399</v>
      </c>
      <c r="AM400" s="25">
        <v>122993032.44327286</v>
      </c>
      <c r="AN400" s="5">
        <v>2.7871417161984025</v>
      </c>
    </row>
    <row r="401" spans="32:40">
      <c r="AF401" s="25">
        <v>400</v>
      </c>
      <c r="AG401" s="25"/>
      <c r="AJ401" s="25"/>
      <c r="AL401" s="5">
        <v>400</v>
      </c>
      <c r="AM401" s="25">
        <v>444192488.59542167</v>
      </c>
      <c r="AN401" s="5">
        <v>4.3438084069383409</v>
      </c>
    </row>
    <row r="402" spans="32:40">
      <c r="AF402" s="25">
        <v>401</v>
      </c>
      <c r="AG402" s="25"/>
      <c r="AJ402" s="25"/>
      <c r="AL402" s="5">
        <v>401</v>
      </c>
      <c r="AM402" s="25">
        <v>-1406215707.4503884</v>
      </c>
      <c r="AN402" s="5">
        <v>-16.207174954439779</v>
      </c>
    </row>
    <row r="403" spans="32:40">
      <c r="AF403" s="25">
        <v>402</v>
      </c>
      <c r="AG403" s="25"/>
      <c r="AJ403" s="25"/>
      <c r="AL403" s="5">
        <v>402</v>
      </c>
      <c r="AM403" s="25">
        <v>1783190893.4095976</v>
      </c>
      <c r="AN403" s="5">
        <v>24.954388940630146</v>
      </c>
    </row>
    <row r="404" spans="32:40">
      <c r="AF404" s="25">
        <v>403</v>
      </c>
      <c r="AG404" s="25"/>
      <c r="AJ404" s="25"/>
      <c r="AL404" s="5">
        <v>403</v>
      </c>
      <c r="AM404" s="25">
        <v>-735278675.6637764</v>
      </c>
      <c r="AN404" s="5">
        <v>-3.2458985655639983</v>
      </c>
    </row>
    <row r="405" spans="32:40">
      <c r="AF405" s="25">
        <v>404</v>
      </c>
      <c r="AG405" s="25"/>
      <c r="AJ405" s="25"/>
      <c r="AL405" s="5">
        <v>404</v>
      </c>
      <c r="AM405" s="25">
        <v>-675557072.29849398</v>
      </c>
      <c r="AN405" s="5">
        <v>-3.806892893862583</v>
      </c>
    </row>
    <row r="406" spans="32:40">
      <c r="AF406" s="25">
        <v>405</v>
      </c>
      <c r="AG406" s="25"/>
      <c r="AJ406" s="25"/>
      <c r="AL406" s="5">
        <v>405</v>
      </c>
      <c r="AM406" s="25">
        <v>-292852542.51660013</v>
      </c>
      <c r="AN406" s="5">
        <v>-1.3104559745982827</v>
      </c>
    </row>
    <row r="407" spans="32:40">
      <c r="AF407" s="25">
        <v>406</v>
      </c>
      <c r="AG407" s="25"/>
      <c r="AJ407" s="25"/>
      <c r="AL407" s="5">
        <v>406</v>
      </c>
      <c r="AM407" s="25">
        <v>-190782181.39020196</v>
      </c>
      <c r="AN407" s="5">
        <v>-0.91285822528452687</v>
      </c>
    </row>
    <row r="408" spans="32:40">
      <c r="AF408" s="25">
        <v>407</v>
      </c>
      <c r="AG408" s="25"/>
      <c r="AJ408" s="25"/>
      <c r="AL408" s="5">
        <v>407</v>
      </c>
      <c r="AM408" s="25">
        <v>-1701011286.0631704</v>
      </c>
      <c r="AN408" s="5">
        <v>-6.7786094581590577</v>
      </c>
    </row>
    <row r="409" spans="32:40">
      <c r="AF409" s="25">
        <v>408</v>
      </c>
      <c r="AG409" s="25"/>
      <c r="AJ409" s="25"/>
      <c r="AL409" s="5">
        <v>408</v>
      </c>
      <c r="AM409" s="25">
        <v>194743830.30066922</v>
      </c>
      <c r="AN409" s="5">
        <v>2.5592238090793296</v>
      </c>
    </row>
    <row r="410" spans="32:40">
      <c r="AF410" s="25">
        <v>409</v>
      </c>
      <c r="AG410" s="25"/>
      <c r="AJ410" s="25"/>
      <c r="AL410" s="5">
        <v>409</v>
      </c>
      <c r="AM410" s="25">
        <v>-158798512.85589722</v>
      </c>
      <c r="AN410" s="5">
        <v>-0.13202074269747016</v>
      </c>
    </row>
    <row r="411" spans="32:40">
      <c r="AF411" s="25">
        <v>410</v>
      </c>
      <c r="AG411" s="25"/>
      <c r="AJ411" s="25"/>
      <c r="AL411" s="5">
        <v>410</v>
      </c>
      <c r="AM411" s="25">
        <v>1035508632.0482354</v>
      </c>
      <c r="AN411" s="5">
        <v>8.9297124429414065</v>
      </c>
    </row>
    <row r="412" spans="32:40">
      <c r="AF412" s="25">
        <v>411</v>
      </c>
      <c r="AG412" s="25"/>
      <c r="AJ412" s="25"/>
      <c r="AL412" s="5">
        <v>411</v>
      </c>
      <c r="AM412" s="25">
        <v>31595450.573114932</v>
      </c>
      <c r="AN412" s="5">
        <v>1.1574366861131069</v>
      </c>
    </row>
    <row r="413" spans="32:40">
      <c r="AF413" s="25">
        <v>412</v>
      </c>
      <c r="AG413" s="25"/>
      <c r="AJ413" s="25"/>
      <c r="AL413" s="5">
        <v>412</v>
      </c>
      <c r="AM413" s="25">
        <v>682311793.38343549</v>
      </c>
      <c r="AN413" s="5">
        <v>5.91069720166323</v>
      </c>
    </row>
    <row r="414" spans="32:40">
      <c r="AF414" s="25">
        <v>413</v>
      </c>
      <c r="AG414" s="25"/>
      <c r="AJ414" s="25"/>
      <c r="AL414" s="5">
        <v>413</v>
      </c>
      <c r="AM414" s="25">
        <v>1245868162.3249929</v>
      </c>
      <c r="AN414" s="5">
        <v>9.1398777697840625</v>
      </c>
    </row>
    <row r="415" spans="32:40">
      <c r="AF415" s="25">
        <v>414</v>
      </c>
      <c r="AG415" s="25"/>
      <c r="AJ415" s="25"/>
      <c r="AL415" s="5">
        <v>414</v>
      </c>
      <c r="AM415" s="25">
        <v>-638875693.85003495</v>
      </c>
      <c r="AN415" s="5">
        <v>-7.4301201365887763</v>
      </c>
    </row>
    <row r="416" spans="32:40">
      <c r="AF416" s="25">
        <v>415</v>
      </c>
      <c r="AG416" s="25"/>
      <c r="AJ416" s="25"/>
      <c r="AL416" s="5">
        <v>415</v>
      </c>
      <c r="AM416" s="25">
        <v>-341135811.21925986</v>
      </c>
      <c r="AN416" s="5">
        <v>-0.33309942246605095</v>
      </c>
    </row>
    <row r="417" spans="32:40">
      <c r="AF417" s="25">
        <v>416</v>
      </c>
      <c r="AG417" s="25"/>
      <c r="AJ417" s="25"/>
      <c r="AL417" s="5">
        <v>416</v>
      </c>
      <c r="AM417" s="25">
        <v>-1026133583.850033</v>
      </c>
      <c r="AN417" s="5">
        <v>-6.2738546951012095</v>
      </c>
    </row>
    <row r="418" spans="32:40">
      <c r="AF418" s="25">
        <v>417</v>
      </c>
      <c r="AG418" s="25"/>
      <c r="AJ418" s="25"/>
      <c r="AL418" s="5">
        <v>417</v>
      </c>
      <c r="AM418" s="25">
        <v>-402074721.20294672</v>
      </c>
      <c r="AN418" s="5">
        <v>-1.0541413852427945</v>
      </c>
    </row>
    <row r="419" spans="32:40">
      <c r="AF419" s="25">
        <v>418</v>
      </c>
      <c r="AG419" s="25"/>
      <c r="AJ419" s="25"/>
      <c r="AL419" s="5">
        <v>418</v>
      </c>
      <c r="AM419" s="25">
        <v>-127429808.17958647</v>
      </c>
      <c r="AN419" s="5">
        <v>-0.16770995219550444</v>
      </c>
    </row>
    <row r="420" spans="32:40">
      <c r="AF420" s="25">
        <v>419</v>
      </c>
      <c r="AG420" s="25"/>
      <c r="AJ420" s="25"/>
      <c r="AL420" s="5">
        <v>419</v>
      </c>
      <c r="AM420" s="25">
        <v>-703718853.12633753</v>
      </c>
      <c r="AN420" s="5">
        <v>-2.0819029221841356</v>
      </c>
    </row>
    <row r="421" spans="32:40">
      <c r="AF421" s="25">
        <v>420</v>
      </c>
      <c r="AG421" s="25"/>
      <c r="AJ421" s="25"/>
      <c r="AL421" s="5">
        <v>420</v>
      </c>
      <c r="AM421" s="25">
        <v>-440403369.79468101</v>
      </c>
      <c r="AN421" s="5">
        <v>-6.0580095716092695</v>
      </c>
    </row>
    <row r="422" spans="32:40">
      <c r="AF422" s="25">
        <v>421</v>
      </c>
      <c r="AG422" s="25"/>
      <c r="AJ422" s="25"/>
      <c r="AL422" s="5">
        <v>421</v>
      </c>
      <c r="AM422" s="25">
        <v>-248788459.72909814</v>
      </c>
      <c r="AN422" s="5">
        <v>-0.23451384429605163</v>
      </c>
    </row>
    <row r="423" spans="32:40">
      <c r="AF423" s="25">
        <v>422</v>
      </c>
      <c r="AG423" s="25"/>
      <c r="AJ423" s="25"/>
      <c r="AL423" s="5">
        <v>422</v>
      </c>
      <c r="AM423" s="25">
        <v>-709530009.54067516</v>
      </c>
      <c r="AN423" s="5">
        <v>-2.8405834356702808</v>
      </c>
    </row>
    <row r="424" spans="32:40">
      <c r="AF424" s="25">
        <v>423</v>
      </c>
      <c r="AG424" s="25"/>
      <c r="AJ424" s="25"/>
      <c r="AL424" s="5">
        <v>423</v>
      </c>
      <c r="AM424" s="25">
        <v>-1871290896.0314138</v>
      </c>
      <c r="AN424" s="5">
        <v>-8.3222385632904494</v>
      </c>
    </row>
    <row r="425" spans="32:40">
      <c r="AF425" s="25">
        <v>424</v>
      </c>
      <c r="AG425" s="25"/>
      <c r="AJ425" s="25"/>
      <c r="AL425" s="5">
        <v>424</v>
      </c>
      <c r="AM425" s="25">
        <v>-1019343731.7333698</v>
      </c>
      <c r="AN425" s="5">
        <v>-3.3851098785620444</v>
      </c>
    </row>
    <row r="426" spans="32:40">
      <c r="AF426" s="25">
        <v>425</v>
      </c>
      <c r="AG426" s="25"/>
      <c r="AJ426" s="25"/>
      <c r="AL426" s="5">
        <v>425</v>
      </c>
      <c r="AM426" s="25">
        <v>-524120393.83804071</v>
      </c>
      <c r="AN426" s="5">
        <v>-2.6119472847313987</v>
      </c>
    </row>
    <row r="427" spans="32:40">
      <c r="AF427" s="25">
        <v>426</v>
      </c>
      <c r="AG427" s="25"/>
      <c r="AJ427" s="25"/>
      <c r="AL427" s="5">
        <v>426</v>
      </c>
      <c r="AM427" s="25">
        <v>858628370.33325863</v>
      </c>
      <c r="AN427" s="5">
        <v>5.28990720839949</v>
      </c>
    </row>
    <row r="428" spans="32:40">
      <c r="AF428" s="25">
        <v>427</v>
      </c>
      <c r="AG428" s="25"/>
      <c r="AJ428" s="25"/>
      <c r="AL428" s="5">
        <v>427</v>
      </c>
      <c r="AM428" s="25">
        <v>706381624.20242524</v>
      </c>
      <c r="AN428" s="5">
        <v>7.2757855053949658</v>
      </c>
    </row>
    <row r="429" spans="32:40">
      <c r="AF429" s="25">
        <v>428</v>
      </c>
      <c r="AG429" s="25"/>
      <c r="AJ429" s="25"/>
      <c r="AL429" s="5">
        <v>428</v>
      </c>
      <c r="AM429" s="25">
        <v>-104612410.1401287</v>
      </c>
      <c r="AN429" s="5">
        <v>0.46225935502321108</v>
      </c>
    </row>
    <row r="430" spans="32:40">
      <c r="AF430" s="25">
        <v>429</v>
      </c>
      <c r="AG430" s="25"/>
      <c r="AJ430" s="25"/>
      <c r="AL430" s="5">
        <v>429</v>
      </c>
      <c r="AM430" s="25">
        <v>641374932.03425181</v>
      </c>
      <c r="AN430" s="5">
        <v>4.3447892832158734</v>
      </c>
    </row>
    <row r="431" spans="32:40">
      <c r="AF431" s="25">
        <v>430</v>
      </c>
      <c r="AG431" s="25"/>
      <c r="AJ431" s="25"/>
      <c r="AL431" s="5">
        <v>430</v>
      </c>
      <c r="AM431" s="25">
        <v>158046525.85714823</v>
      </c>
      <c r="AN431" s="5">
        <v>1.6283069293482033</v>
      </c>
    </row>
    <row r="432" spans="32:40">
      <c r="AF432" s="25">
        <v>431</v>
      </c>
      <c r="AG432" s="25"/>
      <c r="AJ432" s="25"/>
      <c r="AL432" s="5">
        <v>431</v>
      </c>
      <c r="AM432" s="25">
        <v>-659342680.49701715</v>
      </c>
      <c r="AN432" s="5">
        <v>-7.569610175500757</v>
      </c>
    </row>
    <row r="433" spans="32:40">
      <c r="AF433" s="25">
        <v>432</v>
      </c>
      <c r="AG433" s="25"/>
      <c r="AJ433" s="25"/>
      <c r="AL433" s="5">
        <v>432</v>
      </c>
      <c r="AM433" s="25">
        <v>487659201.23086846</v>
      </c>
      <c r="AN433" s="5">
        <v>6.2733310166990099</v>
      </c>
    </row>
    <row r="434" spans="32:40">
      <c r="AF434" s="25">
        <v>433</v>
      </c>
      <c r="AG434" s="25"/>
      <c r="AJ434" s="25"/>
      <c r="AL434" s="5">
        <v>433</v>
      </c>
      <c r="AM434" s="25">
        <v>-366338193.91778862</v>
      </c>
      <c r="AN434" s="5">
        <v>-4.2004319159825707</v>
      </c>
    </row>
    <row r="435" spans="32:40">
      <c r="AF435" s="25">
        <v>434</v>
      </c>
      <c r="AG435" s="25"/>
      <c r="AJ435" s="25"/>
      <c r="AL435" s="5">
        <v>434</v>
      </c>
      <c r="AM435" s="25">
        <v>-299572431.07946432</v>
      </c>
      <c r="AN435" s="5">
        <v>-0.32541027984751308</v>
      </c>
    </row>
    <row r="436" spans="32:40">
      <c r="AF436" s="25">
        <v>435</v>
      </c>
      <c r="AG436" s="25"/>
      <c r="AJ436" s="25"/>
      <c r="AL436" s="5">
        <v>435</v>
      </c>
      <c r="AM436" s="25">
        <v>418224061.27291918</v>
      </c>
      <c r="AN436" s="5">
        <v>4.7422244308188679</v>
      </c>
    </row>
    <row r="437" spans="32:40">
      <c r="AF437" s="25">
        <v>436</v>
      </c>
      <c r="AG437" s="25"/>
      <c r="AJ437" s="25"/>
      <c r="AL437" s="5">
        <v>436</v>
      </c>
      <c r="AM437" s="25">
        <v>-200971669.36559844</v>
      </c>
      <c r="AN437" s="5">
        <v>-0.25220234279337339</v>
      </c>
    </row>
    <row r="438" spans="32:40">
      <c r="AF438" s="25">
        <v>437</v>
      </c>
      <c r="AG438" s="25"/>
      <c r="AJ438" s="25"/>
      <c r="AL438" s="5">
        <v>437</v>
      </c>
      <c r="AM438" s="25">
        <v>346528456.29915345</v>
      </c>
      <c r="AN438" s="5">
        <v>3.8645730086047898</v>
      </c>
    </row>
    <row r="439" spans="32:40">
      <c r="AF439" s="25">
        <v>438</v>
      </c>
      <c r="AG439" s="25"/>
      <c r="AJ439" s="25"/>
      <c r="AL439" s="5">
        <v>438</v>
      </c>
      <c r="AM439" s="25">
        <v>-1026266910.1315777</v>
      </c>
      <c r="AN439" s="5">
        <v>-3.476957049006598</v>
      </c>
    </row>
    <row r="440" spans="32:40">
      <c r="AF440" s="25">
        <v>439</v>
      </c>
      <c r="AG440" s="25"/>
      <c r="AJ440" s="25"/>
      <c r="AL440" s="5">
        <v>439</v>
      </c>
      <c r="AM440" s="25">
        <v>-614384250.87878561</v>
      </c>
      <c r="AN440" s="5">
        <v>-5.0954180934644251</v>
      </c>
    </row>
    <row r="441" spans="32:40">
      <c r="AF441" s="25">
        <v>440</v>
      </c>
      <c r="AG441" s="25"/>
      <c r="AJ441" s="25"/>
      <c r="AL441" s="5">
        <v>440</v>
      </c>
      <c r="AM441" s="25">
        <v>-845598448.93439651</v>
      </c>
      <c r="AN441" s="5">
        <v>-2.7154129221221863</v>
      </c>
    </row>
    <row r="442" spans="32:40">
      <c r="AF442" s="25">
        <v>441</v>
      </c>
      <c r="AG442" s="25"/>
      <c r="AJ442" s="25"/>
      <c r="AL442" s="5">
        <v>441</v>
      </c>
      <c r="AM442" s="25">
        <v>-292740585.74495178</v>
      </c>
      <c r="AN442" s="5">
        <v>-2.3628741139446587</v>
      </c>
    </row>
    <row r="443" spans="32:40">
      <c r="AF443" s="25">
        <v>442</v>
      </c>
      <c r="AG443" s="25"/>
      <c r="AJ443" s="25"/>
      <c r="AL443" s="5">
        <v>442</v>
      </c>
      <c r="AM443" s="25">
        <v>410422667.60885864</v>
      </c>
      <c r="AN443" s="5">
        <v>2.7630623650638215</v>
      </c>
    </row>
    <row r="444" spans="32:40">
      <c r="AF444" s="25">
        <v>443</v>
      </c>
      <c r="AG444" s="25"/>
      <c r="AJ444" s="25"/>
      <c r="AL444" s="5">
        <v>443</v>
      </c>
      <c r="AM444" s="25">
        <v>-389544157.8546083</v>
      </c>
      <c r="AN444" s="5">
        <v>-0.72609409080787546</v>
      </c>
    </row>
    <row r="445" spans="32:40">
      <c r="AF445" s="25">
        <v>444</v>
      </c>
      <c r="AG445" s="25"/>
      <c r="AJ445" s="25"/>
      <c r="AL445" s="5">
        <v>444</v>
      </c>
      <c r="AM445" s="25">
        <v>373783565.18309653</v>
      </c>
      <c r="AN445" s="5">
        <v>3.6625810484329495</v>
      </c>
    </row>
    <row r="446" spans="32:40">
      <c r="AF446" s="25">
        <v>445</v>
      </c>
      <c r="AG446" s="25"/>
      <c r="AJ446" s="25"/>
      <c r="AL446" s="5">
        <v>445</v>
      </c>
      <c r="AM446" s="25">
        <v>34133648.017191529</v>
      </c>
      <c r="AN446" s="5">
        <v>1.1497790628058568</v>
      </c>
    </row>
    <row r="447" spans="32:40">
      <c r="AF447" s="25">
        <v>446</v>
      </c>
      <c r="AG447" s="25"/>
      <c r="AJ447" s="25"/>
      <c r="AL447" s="5">
        <v>446</v>
      </c>
      <c r="AM447" s="25">
        <v>-1410863879.6226707</v>
      </c>
      <c r="AN447" s="5">
        <v>-4.6323054449681278</v>
      </c>
    </row>
    <row r="448" spans="32:40">
      <c r="AF448" s="25">
        <v>447</v>
      </c>
      <c r="AG448" s="25"/>
      <c r="AJ448" s="25"/>
      <c r="AL448" s="5">
        <v>447</v>
      </c>
      <c r="AM448" s="25">
        <v>156906208.88513869</v>
      </c>
      <c r="AN448" s="5">
        <v>1.7851499459363518</v>
      </c>
    </row>
    <row r="449" spans="32:40">
      <c r="AF449" s="25">
        <v>448</v>
      </c>
      <c r="AG449" s="25"/>
      <c r="AJ449" s="25"/>
      <c r="AL449" s="5">
        <v>448</v>
      </c>
      <c r="AM449" s="25">
        <v>-232744303.97257581</v>
      </c>
      <c r="AN449" s="5">
        <v>3.2592806113224369E-2</v>
      </c>
    </row>
    <row r="450" spans="32:40">
      <c r="AF450" s="25">
        <v>449</v>
      </c>
      <c r="AG450" s="25"/>
      <c r="AJ450" s="25"/>
      <c r="AL450" s="5">
        <v>449</v>
      </c>
      <c r="AM450" s="25">
        <v>-513817426.54942483</v>
      </c>
      <c r="AN450" s="5">
        <v>-6.1041471773456015</v>
      </c>
    </row>
    <row r="451" spans="32:40">
      <c r="AF451" s="25">
        <v>450</v>
      </c>
      <c r="AG451" s="25"/>
      <c r="AJ451" s="25"/>
      <c r="AL451" s="5">
        <v>450</v>
      </c>
      <c r="AM451" s="25">
        <v>-1168769070.5874701</v>
      </c>
      <c r="AN451" s="5">
        <v>-4.0018826701406507</v>
      </c>
    </row>
    <row r="452" spans="32:40">
      <c r="AF452" s="25">
        <v>451</v>
      </c>
      <c r="AG452" s="25"/>
      <c r="AJ452" s="25"/>
      <c r="AL452" s="5">
        <v>451</v>
      </c>
      <c r="AM452" s="25">
        <v>-110059488.83300236</v>
      </c>
      <c r="AN452" s="5">
        <v>0.44734926270181741</v>
      </c>
    </row>
    <row r="453" spans="32:40">
      <c r="AF453" s="25">
        <v>452</v>
      </c>
      <c r="AG453" s="25"/>
      <c r="AJ453" s="25"/>
      <c r="AL453" s="5">
        <v>452</v>
      </c>
      <c r="AM453" s="25">
        <v>-1069234985.3116575</v>
      </c>
      <c r="AN453" s="5">
        <v>-15.871255330531094</v>
      </c>
    </row>
    <row r="454" spans="32:40">
      <c r="AF454" s="25">
        <v>453</v>
      </c>
      <c r="AG454" s="25"/>
      <c r="AJ454" s="25"/>
      <c r="AL454" s="5">
        <v>453</v>
      </c>
      <c r="AM454" s="25">
        <v>-1195443451.2637875</v>
      </c>
      <c r="AN454" s="5">
        <v>-7.3008162442020081</v>
      </c>
    </row>
    <row r="455" spans="32:40">
      <c r="AF455" s="25">
        <v>454</v>
      </c>
      <c r="AG455" s="25"/>
      <c r="AJ455" s="25"/>
      <c r="AL455" s="5">
        <v>454</v>
      </c>
      <c r="AM455" s="25">
        <v>-1538108950.865236</v>
      </c>
      <c r="AN455" s="5">
        <v>-7.365776623886469</v>
      </c>
    </row>
    <row r="456" spans="32:40">
      <c r="AF456" s="25">
        <v>455</v>
      </c>
      <c r="AG456" s="25"/>
      <c r="AJ456" s="25"/>
      <c r="AL456" s="5">
        <v>455</v>
      </c>
      <c r="AM456" s="25">
        <v>1092589420.1212645</v>
      </c>
      <c r="AN456" s="5">
        <v>17.2122778588787</v>
      </c>
    </row>
    <row r="457" spans="32:40">
      <c r="AF457" s="25">
        <v>456</v>
      </c>
      <c r="AG457" s="25"/>
      <c r="AJ457" s="25"/>
      <c r="AL457" s="5">
        <v>456</v>
      </c>
      <c r="AM457" s="25">
        <v>-1066875164.6956775</v>
      </c>
      <c r="AN457" s="5">
        <v>-3.3673082603004185</v>
      </c>
    </row>
    <row r="458" spans="32:40">
      <c r="AF458" s="25">
        <v>457</v>
      </c>
      <c r="AG458" s="25"/>
      <c r="AJ458" s="25"/>
      <c r="AL458" s="5">
        <v>457</v>
      </c>
      <c r="AM458" s="25">
        <v>-1041124226.9716984</v>
      </c>
      <c r="AN458" s="5">
        <v>-4.3279112660139321</v>
      </c>
    </row>
    <row r="459" spans="32:40">
      <c r="AF459" s="25">
        <v>458</v>
      </c>
      <c r="AG459" s="25"/>
      <c r="AJ459" s="25"/>
      <c r="AL459" s="5">
        <v>458</v>
      </c>
      <c r="AM459" s="25">
        <v>1089686653.6616588</v>
      </c>
      <c r="AN459" s="5">
        <v>10.905170514866246</v>
      </c>
    </row>
    <row r="460" spans="32:40">
      <c r="AF460" s="25">
        <v>459</v>
      </c>
      <c r="AG460" s="25"/>
      <c r="AJ460" s="25"/>
      <c r="AL460" s="5">
        <v>459</v>
      </c>
      <c r="AM460" s="25">
        <v>-104467281.24788389</v>
      </c>
      <c r="AN460" s="5">
        <v>0.42555779933565879</v>
      </c>
    </row>
    <row r="461" spans="32:40">
      <c r="AF461" s="25">
        <v>460</v>
      </c>
      <c r="AG461" s="25"/>
      <c r="AJ461" s="25"/>
      <c r="AL461" s="5">
        <v>460</v>
      </c>
      <c r="AM461" s="25">
        <v>-931173922.24088991</v>
      </c>
      <c r="AN461" s="5">
        <v>-4.8122398841700109</v>
      </c>
    </row>
    <row r="462" spans="32:40">
      <c r="AF462" s="25">
        <v>461</v>
      </c>
      <c r="AG462" s="25"/>
      <c r="AJ462" s="25"/>
      <c r="AL462" s="5">
        <v>461</v>
      </c>
      <c r="AM462" s="25">
        <v>-222731769.00329265</v>
      </c>
      <c r="AN462" s="5">
        <v>-1.4920843189720427</v>
      </c>
    </row>
    <row r="463" spans="32:40">
      <c r="AF463" s="25">
        <v>462</v>
      </c>
      <c r="AG463" s="25"/>
      <c r="AJ463" s="25"/>
      <c r="AL463" s="5">
        <v>462</v>
      </c>
      <c r="AM463" s="25">
        <v>671839778.54248071</v>
      </c>
      <c r="AN463" s="5">
        <v>4.4154828367346344</v>
      </c>
    </row>
    <row r="464" spans="32:40">
      <c r="AF464" s="25">
        <v>463</v>
      </c>
      <c r="AG464" s="25"/>
      <c r="AJ464" s="25"/>
      <c r="AL464" s="5">
        <v>463</v>
      </c>
      <c r="AM464" s="25">
        <v>-595901642.49804258</v>
      </c>
      <c r="AN464" s="5">
        <v>-2.3270003835793642</v>
      </c>
    </row>
    <row r="465" spans="32:40">
      <c r="AF465" s="25">
        <v>464</v>
      </c>
      <c r="AG465" s="25"/>
      <c r="AJ465" s="25"/>
      <c r="AL465" s="5">
        <v>464</v>
      </c>
      <c r="AM465" s="25">
        <v>-1448499845.2344441</v>
      </c>
      <c r="AN465" s="5">
        <v>-6.3619414931917051</v>
      </c>
    </row>
    <row r="466" spans="32:40">
      <c r="AF466" s="25">
        <v>465</v>
      </c>
      <c r="AG466" s="25"/>
      <c r="AJ466" s="25"/>
      <c r="AL466" s="5">
        <v>465</v>
      </c>
      <c r="AM466" s="25">
        <v>-600357256.39577532</v>
      </c>
      <c r="AN466" s="5">
        <v>-2.479241064384897</v>
      </c>
    </row>
    <row r="467" spans="32:40">
      <c r="AF467" s="25">
        <v>466</v>
      </c>
      <c r="AG467" s="25"/>
      <c r="AJ467" s="25"/>
      <c r="AL467" s="5">
        <v>466</v>
      </c>
      <c r="AM467" s="25">
        <v>-413751020.70370519</v>
      </c>
      <c r="AN467" s="5">
        <v>-2.8118510772088059</v>
      </c>
    </row>
    <row r="468" spans="32:40">
      <c r="AF468" s="25">
        <v>467</v>
      </c>
      <c r="AG468" s="25"/>
      <c r="AJ468" s="25"/>
      <c r="AL468" s="5">
        <v>467</v>
      </c>
      <c r="AM468" s="25">
        <v>-283908008.00114691</v>
      </c>
      <c r="AN468" s="5">
        <v>-0.32186339357210475</v>
      </c>
    </row>
    <row r="469" spans="32:40">
      <c r="AF469" s="25">
        <v>468</v>
      </c>
      <c r="AG469" s="25"/>
      <c r="AJ469" s="25"/>
      <c r="AL469" s="5">
        <v>468</v>
      </c>
      <c r="AM469" s="25">
        <v>-1509272969.4654627</v>
      </c>
      <c r="AN469" s="5">
        <v>-5.1189517715014858</v>
      </c>
    </row>
    <row r="470" spans="32:40">
      <c r="AF470" s="25">
        <v>469</v>
      </c>
      <c r="AG470" s="25"/>
      <c r="AJ470" s="25"/>
      <c r="AL470" s="5">
        <v>469</v>
      </c>
      <c r="AM470" s="25">
        <v>-1073191801.261579</v>
      </c>
      <c r="AN470" s="5">
        <v>-4.4676730088767691</v>
      </c>
    </row>
    <row r="471" spans="32:40">
      <c r="AF471" s="25">
        <v>470</v>
      </c>
      <c r="AG471" s="25"/>
      <c r="AJ471" s="25"/>
      <c r="AL471" s="5">
        <v>470</v>
      </c>
      <c r="AM471" s="25">
        <v>-1056241975.8998618</v>
      </c>
      <c r="AN471" s="5">
        <v>-3.029937211633563</v>
      </c>
    </row>
    <row r="472" spans="32:40">
      <c r="AF472" s="25">
        <v>471</v>
      </c>
      <c r="AG472" s="25"/>
      <c r="AJ472" s="25"/>
      <c r="AL472" s="5">
        <v>471</v>
      </c>
      <c r="AM472" s="25">
        <v>-652538375.0779568</v>
      </c>
      <c r="AN472" s="5">
        <v>-6.9372864286589389</v>
      </c>
    </row>
    <row r="473" spans="32:40">
      <c r="AF473" s="25">
        <v>472</v>
      </c>
      <c r="AG473" s="25"/>
      <c r="AJ473" s="25"/>
      <c r="AL473" s="5">
        <v>472</v>
      </c>
      <c r="AM473" s="25">
        <v>-57863320.542564571</v>
      </c>
      <c r="AN473" s="5">
        <v>0.74749153816296776</v>
      </c>
    </row>
    <row r="474" spans="32:40">
      <c r="AF474" s="25">
        <v>473</v>
      </c>
      <c r="AG474" s="25"/>
      <c r="AJ474" s="25"/>
      <c r="AL474" s="5">
        <v>473</v>
      </c>
      <c r="AM474" s="25">
        <v>569357252.63249648</v>
      </c>
      <c r="AN474" s="5">
        <v>3.8680510770501444</v>
      </c>
    </row>
    <row r="475" spans="32:40">
      <c r="AF475" s="25">
        <v>474</v>
      </c>
      <c r="AG475" s="25"/>
      <c r="AJ475" s="25"/>
      <c r="AL475" s="5">
        <v>474</v>
      </c>
      <c r="AM475" s="25">
        <v>-1773083829.558841</v>
      </c>
      <c r="AN475" s="5">
        <v>-6.0793095331051061</v>
      </c>
    </row>
    <row r="476" spans="32:40">
      <c r="AF476" s="25">
        <v>475</v>
      </c>
      <c r="AG476" s="25"/>
      <c r="AJ476" s="25"/>
      <c r="AL476" s="5">
        <v>475</v>
      </c>
      <c r="AM476" s="25">
        <v>-814860069.77361476</v>
      </c>
      <c r="AN476" s="5">
        <v>-8.652315066798943</v>
      </c>
    </row>
    <row r="477" spans="32:40">
      <c r="AF477" s="25">
        <v>476</v>
      </c>
      <c r="AG477" s="25"/>
      <c r="AJ477" s="25"/>
      <c r="AL477" s="5">
        <v>476</v>
      </c>
      <c r="AM477" s="25">
        <v>-1965968422.067632</v>
      </c>
      <c r="AN477" s="5">
        <v>-7.0941883278948055</v>
      </c>
    </row>
    <row r="478" spans="32:40">
      <c r="AF478" s="25">
        <v>477</v>
      </c>
      <c r="AG478" s="25"/>
      <c r="AJ478" s="25"/>
      <c r="AL478" s="5">
        <v>477</v>
      </c>
      <c r="AM478" s="25">
        <v>-1253856056.5127001</v>
      </c>
      <c r="AN478" s="5">
        <v>-4.1252713894466755</v>
      </c>
    </row>
    <row r="479" spans="32:40">
      <c r="AF479" s="25">
        <v>478</v>
      </c>
      <c r="AG479" s="25"/>
      <c r="AJ479" s="25"/>
      <c r="AL479" s="5">
        <v>478</v>
      </c>
      <c r="AM479" s="25">
        <v>-373390733.76655555</v>
      </c>
      <c r="AN479" s="5">
        <v>-2.3767133788036729</v>
      </c>
    </row>
    <row r="480" spans="32:40">
      <c r="AF480" s="25">
        <v>479</v>
      </c>
      <c r="AG480" s="25"/>
      <c r="AJ480" s="25"/>
      <c r="AL480" s="5">
        <v>479</v>
      </c>
      <c r="AM480" s="25">
        <v>-880418897.12712955</v>
      </c>
      <c r="AN480" s="5">
        <v>-9.6444250145687977</v>
      </c>
    </row>
    <row r="481" spans="32:40">
      <c r="AF481" s="25">
        <v>480</v>
      </c>
      <c r="AG481" s="25"/>
      <c r="AJ481" s="25"/>
      <c r="AL481" s="5">
        <v>480</v>
      </c>
      <c r="AM481" s="25">
        <v>-54187468.639376581</v>
      </c>
      <c r="AN481" s="5">
        <v>0.39526572002174787</v>
      </c>
    </row>
    <row r="482" spans="32:40">
      <c r="AF482" s="25">
        <v>481</v>
      </c>
      <c r="AG482" s="25"/>
      <c r="AJ482" s="25"/>
      <c r="AL482" s="5">
        <v>481</v>
      </c>
      <c r="AM482" s="25">
        <v>-540089866.82860875</v>
      </c>
      <c r="AN482" s="5">
        <v>-3.7576430180202789</v>
      </c>
    </row>
    <row r="483" spans="32:40">
      <c r="AF483" s="25">
        <v>482</v>
      </c>
      <c r="AG483" s="25"/>
      <c r="AJ483" s="25"/>
      <c r="AL483" s="5">
        <v>482</v>
      </c>
      <c r="AM483" s="25">
        <v>-805290768.30242372</v>
      </c>
      <c r="AN483" s="5">
        <v>-10.671858023642896</v>
      </c>
    </row>
    <row r="484" spans="32:40">
      <c r="AF484" s="25">
        <v>483</v>
      </c>
      <c r="AG484" s="25"/>
      <c r="AJ484" s="25"/>
      <c r="AL484" s="5">
        <v>483</v>
      </c>
      <c r="AM484" s="25">
        <v>-915675886.48359013</v>
      </c>
      <c r="AN484" s="5">
        <v>-3.5510936799042079</v>
      </c>
    </row>
    <row r="485" spans="32:40">
      <c r="AF485" s="25">
        <v>484</v>
      </c>
      <c r="AG485" s="25"/>
      <c r="AJ485" s="25"/>
      <c r="AL485" s="5">
        <v>484</v>
      </c>
      <c r="AM485" s="25">
        <v>-283578426.84417719</v>
      </c>
      <c r="AN485" s="5">
        <v>-0.19847558979132388</v>
      </c>
    </row>
    <row r="486" spans="32:40">
      <c r="AF486" s="25">
        <v>485</v>
      </c>
      <c r="AG486" s="25"/>
      <c r="AJ486" s="25"/>
      <c r="AL486" s="5">
        <v>485</v>
      </c>
      <c r="AM486" s="25">
        <v>739235377.81368113</v>
      </c>
      <c r="AN486" s="5">
        <v>6.0012083109745573</v>
      </c>
    </row>
    <row r="487" spans="32:40">
      <c r="AF487" s="25">
        <v>486</v>
      </c>
      <c r="AG487" s="25"/>
      <c r="AJ487" s="25"/>
      <c r="AL487" s="5">
        <v>486</v>
      </c>
      <c r="AM487" s="25">
        <v>-383079885.90605909</v>
      </c>
      <c r="AN487" s="5">
        <v>-0.4975369452400315</v>
      </c>
    </row>
    <row r="488" spans="32:40">
      <c r="AF488" s="25">
        <v>487</v>
      </c>
      <c r="AG488" s="25"/>
      <c r="AJ488" s="25"/>
      <c r="AL488" s="5">
        <v>487</v>
      </c>
      <c r="AM488" s="25">
        <v>5085467.6825734973</v>
      </c>
      <c r="AN488" s="5">
        <v>1.0300145076004021</v>
      </c>
    </row>
    <row r="489" spans="32:40">
      <c r="AF489" s="25">
        <v>488</v>
      </c>
      <c r="AG489" s="25"/>
      <c r="AJ489" s="25"/>
      <c r="AL489" s="5">
        <v>488</v>
      </c>
      <c r="AM489" s="25">
        <v>-1125367372.0066569</v>
      </c>
      <c r="AN489" s="5">
        <v>-8.1294381594257281</v>
      </c>
    </row>
    <row r="490" spans="32:40">
      <c r="AF490" s="25">
        <v>489</v>
      </c>
      <c r="AG490" s="25"/>
      <c r="AJ490" s="25"/>
      <c r="AL490" s="5">
        <v>489</v>
      </c>
      <c r="AM490" s="25">
        <v>70051571.976312459</v>
      </c>
      <c r="AN490" s="5">
        <v>1.2999757881043996</v>
      </c>
    </row>
    <row r="491" spans="32:40">
      <c r="AF491" s="25">
        <v>490</v>
      </c>
      <c r="AG491" s="25"/>
      <c r="AJ491" s="25"/>
      <c r="AL491" s="5">
        <v>490</v>
      </c>
      <c r="AM491" s="25">
        <v>739948374.94372725</v>
      </c>
      <c r="AN491" s="5">
        <v>6.2810533285107484</v>
      </c>
    </row>
    <row r="492" spans="32:40">
      <c r="AF492" s="25">
        <v>491</v>
      </c>
      <c r="AG492" s="25"/>
      <c r="AJ492" s="25"/>
      <c r="AL492" s="5">
        <v>491</v>
      </c>
      <c r="AM492" s="25">
        <v>-856801925.45817828</v>
      </c>
      <c r="AN492" s="5">
        <v>-4.4053402189547679</v>
      </c>
    </row>
    <row r="493" spans="32:40">
      <c r="AF493" s="25">
        <v>492</v>
      </c>
      <c r="AG493" s="25"/>
      <c r="AJ493" s="25"/>
      <c r="AL493" s="5">
        <v>492</v>
      </c>
      <c r="AM493" s="25">
        <v>-103532203.54834589</v>
      </c>
      <c r="AN493" s="5">
        <v>0.34037929813019213</v>
      </c>
    </row>
    <row r="494" spans="32:40">
      <c r="AF494" s="25">
        <v>493</v>
      </c>
      <c r="AG494" s="25"/>
      <c r="AJ494" s="25"/>
      <c r="AL494" s="5">
        <v>493</v>
      </c>
      <c r="AM494" s="25">
        <v>1367871164.3429096</v>
      </c>
      <c r="AN494" s="5">
        <v>16.845035396896584</v>
      </c>
    </row>
    <row r="495" spans="32:40">
      <c r="AF495" s="25">
        <v>494</v>
      </c>
      <c r="AG495" s="25"/>
      <c r="AJ495" s="25"/>
      <c r="AL495" s="5">
        <v>494</v>
      </c>
      <c r="AM495" s="25">
        <v>-643001536.31396127</v>
      </c>
      <c r="AN495" s="5">
        <v>-1.836035096105058</v>
      </c>
    </row>
    <row r="496" spans="32:40">
      <c r="AF496" s="25">
        <v>495</v>
      </c>
      <c r="AG496" s="25"/>
      <c r="AJ496" s="25"/>
      <c r="AL496" s="5">
        <v>495</v>
      </c>
      <c r="AM496" s="25">
        <v>-1037812905.5421959</v>
      </c>
      <c r="AN496" s="5">
        <v>-12.301054162486739</v>
      </c>
    </row>
    <row r="497" spans="32:40">
      <c r="AF497" s="25">
        <v>496</v>
      </c>
      <c r="AG497" s="25"/>
      <c r="AJ497" s="25"/>
      <c r="AL497" s="5">
        <v>496</v>
      </c>
      <c r="AM497" s="25">
        <v>-852408875.6669215</v>
      </c>
      <c r="AN497" s="5">
        <v>-3.5674068060958706</v>
      </c>
    </row>
    <row r="498" spans="32:40">
      <c r="AF498" s="25">
        <v>497</v>
      </c>
      <c r="AG498" s="25"/>
      <c r="AJ498" s="25"/>
      <c r="AL498" s="5">
        <v>497</v>
      </c>
      <c r="AM498" s="25">
        <v>-292161718.54330528</v>
      </c>
      <c r="AN498" s="5">
        <v>-1.0286073820775437</v>
      </c>
    </row>
    <row r="499" spans="32:40">
      <c r="AF499" s="25">
        <v>498</v>
      </c>
      <c r="AG499" s="25"/>
      <c r="AJ499" s="25"/>
      <c r="AL499" s="5">
        <v>498</v>
      </c>
      <c r="AM499" s="25">
        <v>-1187763313.4244881</v>
      </c>
      <c r="AN499" s="5">
        <v>-5.2437135195778675</v>
      </c>
    </row>
    <row r="500" spans="32:40">
      <c r="AF500" s="25">
        <v>499</v>
      </c>
      <c r="AG500" s="25"/>
      <c r="AJ500" s="25"/>
      <c r="AL500" s="5">
        <v>499</v>
      </c>
      <c r="AM500" s="25">
        <v>-334655510.70505619</v>
      </c>
      <c r="AN500" s="5">
        <v>-0.28308962829443945</v>
      </c>
    </row>
    <row r="501" spans="32:40">
      <c r="AF501" s="25">
        <v>500</v>
      </c>
      <c r="AG501" s="25"/>
      <c r="AJ501" s="25"/>
      <c r="AL501" s="5">
        <v>500</v>
      </c>
      <c r="AM501" s="25">
        <v>53439914.769099861</v>
      </c>
      <c r="AN501" s="5">
        <v>1.256426875009208</v>
      </c>
    </row>
    <row r="502" spans="32:40">
      <c r="AF502" s="25">
        <v>501</v>
      </c>
      <c r="AG502" s="25"/>
      <c r="AJ502" s="25"/>
      <c r="AL502" s="5">
        <v>501</v>
      </c>
      <c r="AM502" s="25">
        <v>-503114748.98534697</v>
      </c>
      <c r="AN502" s="5">
        <v>-3.2840454807124213</v>
      </c>
    </row>
    <row r="503" spans="32:40">
      <c r="AF503" s="25">
        <v>502</v>
      </c>
      <c r="AG503" s="25"/>
      <c r="AJ503" s="25"/>
      <c r="AL503" s="5">
        <v>502</v>
      </c>
      <c r="AM503" s="25">
        <v>-905880752.39188921</v>
      </c>
      <c r="AN503" s="5">
        <v>-5.920235673696423</v>
      </c>
    </row>
    <row r="504" spans="32:40">
      <c r="AF504" s="25">
        <v>503</v>
      </c>
      <c r="AG504" s="25"/>
      <c r="AJ504" s="25"/>
      <c r="AL504" s="5">
        <v>503</v>
      </c>
      <c r="AM504" s="25">
        <v>573093561.60833991</v>
      </c>
      <c r="AN504" s="5">
        <v>3.586972397673394</v>
      </c>
    </row>
    <row r="505" spans="32:40">
      <c r="AF505" s="25">
        <v>504</v>
      </c>
      <c r="AG505" s="25"/>
      <c r="AJ505" s="25"/>
      <c r="AL505" s="5">
        <v>504</v>
      </c>
      <c r="AM505" s="25">
        <v>279138458.56009585</v>
      </c>
      <c r="AN505" s="5">
        <v>2.3549858294508521</v>
      </c>
    </row>
    <row r="506" spans="32:40">
      <c r="AF506" s="25">
        <v>505</v>
      </c>
      <c r="AG506" s="25"/>
      <c r="AJ506" s="25"/>
      <c r="AL506" s="5">
        <v>505</v>
      </c>
      <c r="AM506" s="25">
        <v>-981840670.40751863</v>
      </c>
      <c r="AN506" s="5">
        <v>-4.4152761734943535</v>
      </c>
    </row>
    <row r="507" spans="32:40">
      <c r="AF507" s="25">
        <v>506</v>
      </c>
      <c r="AG507" s="25"/>
      <c r="AJ507" s="25"/>
      <c r="AL507" s="5">
        <v>506</v>
      </c>
      <c r="AM507" s="25">
        <v>-1047170905.6579956</v>
      </c>
      <c r="AN507" s="5">
        <v>-9.5078825750968949</v>
      </c>
    </row>
    <row r="508" spans="32:40">
      <c r="AF508" s="25">
        <v>507</v>
      </c>
      <c r="AG508" s="25"/>
      <c r="AJ508" s="25"/>
      <c r="AL508" s="5">
        <v>507</v>
      </c>
      <c r="AM508" s="25">
        <v>-620080577.81560898</v>
      </c>
      <c r="AN508" s="5">
        <v>-1.6916599585736911</v>
      </c>
    </row>
    <row r="509" spans="32:40">
      <c r="AF509" s="25">
        <v>508</v>
      </c>
      <c r="AG509" s="25"/>
      <c r="AJ509" s="25"/>
      <c r="AL509" s="5">
        <v>508</v>
      </c>
      <c r="AM509" s="25">
        <v>1063835694.6770202</v>
      </c>
      <c r="AN509" s="5">
        <v>5.9820148224699263</v>
      </c>
    </row>
    <row r="510" spans="32:40">
      <c r="AF510" s="25">
        <v>509</v>
      </c>
      <c r="AG510" s="25"/>
      <c r="AJ510" s="25"/>
      <c r="AL510" s="5">
        <v>509</v>
      </c>
      <c r="AM510" s="25">
        <v>-1066475810.2671523</v>
      </c>
      <c r="AN510" s="5">
        <v>-8.8275862226118171</v>
      </c>
    </row>
    <row r="511" spans="32:40">
      <c r="AF511" s="25">
        <v>510</v>
      </c>
      <c r="AG511" s="25"/>
      <c r="AJ511" s="25"/>
      <c r="AL511" s="5">
        <v>510</v>
      </c>
      <c r="AM511" s="25">
        <v>-639296738.93041778</v>
      </c>
      <c r="AN511" s="5">
        <v>-6.4283604076299099</v>
      </c>
    </row>
    <row r="512" spans="32:40">
      <c r="AF512" s="25">
        <v>511</v>
      </c>
      <c r="AG512" s="25"/>
      <c r="AJ512" s="25"/>
      <c r="AL512" s="5">
        <v>511</v>
      </c>
      <c r="AM512" s="25">
        <v>151619202.15912157</v>
      </c>
      <c r="AN512" s="5">
        <v>2.377808600267219</v>
      </c>
    </row>
    <row r="513" spans="32:40">
      <c r="AF513" s="25">
        <v>512</v>
      </c>
      <c r="AG513" s="25"/>
      <c r="AJ513" s="25"/>
      <c r="AL513" s="5">
        <v>512</v>
      </c>
      <c r="AM513" s="25">
        <v>-620920466.35826206</v>
      </c>
      <c r="AN513" s="5">
        <v>-2.7215351894404991</v>
      </c>
    </row>
    <row r="514" spans="32:40">
      <c r="AF514" s="25">
        <v>513</v>
      </c>
      <c r="AG514" s="25"/>
      <c r="AJ514" s="25"/>
      <c r="AL514" s="5">
        <v>513</v>
      </c>
      <c r="AM514" s="25">
        <v>-345558542.26733053</v>
      </c>
      <c r="AN514" s="5">
        <v>-0.64309216558066362</v>
      </c>
    </row>
    <row r="515" spans="32:40">
      <c r="AF515" s="25">
        <v>514</v>
      </c>
      <c r="AG515" s="25"/>
      <c r="AJ515" s="25"/>
      <c r="AL515" s="5">
        <v>514</v>
      </c>
      <c r="AM515" s="25">
        <v>-365244422.48690856</v>
      </c>
      <c r="AN515" s="5">
        <v>-1.656604557621066</v>
      </c>
    </row>
    <row r="516" spans="32:40">
      <c r="AF516" s="25">
        <v>515</v>
      </c>
      <c r="AG516" s="25"/>
      <c r="AJ516" s="25"/>
      <c r="AL516" s="5">
        <v>515</v>
      </c>
      <c r="AM516" s="25">
        <v>-813420482.83242846</v>
      </c>
      <c r="AN516" s="5">
        <v>-2.2754038149246001</v>
      </c>
    </row>
    <row r="517" spans="32:40">
      <c r="AF517" s="25">
        <v>516</v>
      </c>
      <c r="AG517" s="25"/>
      <c r="AJ517" s="25"/>
      <c r="AL517" s="5">
        <v>516</v>
      </c>
      <c r="AM517" s="25">
        <v>-636613195.72612238</v>
      </c>
      <c r="AN517" s="5">
        <v>-5.7666471195335847</v>
      </c>
    </row>
    <row r="518" spans="32:40">
      <c r="AF518" s="25">
        <v>517</v>
      </c>
      <c r="AG518" s="25"/>
      <c r="AJ518" s="25"/>
      <c r="AL518" s="5">
        <v>517</v>
      </c>
      <c r="AM518" s="25">
        <v>-929044035.00455606</v>
      </c>
      <c r="AN518" s="5">
        <v>-6.7991977337305132</v>
      </c>
    </row>
    <row r="519" spans="32:40">
      <c r="AF519" s="25">
        <v>518</v>
      </c>
      <c r="AG519" s="25"/>
      <c r="AJ519" s="25"/>
      <c r="AL519" s="5">
        <v>518</v>
      </c>
      <c r="AM519" s="25">
        <v>418750791.17671329</v>
      </c>
      <c r="AN519" s="5">
        <v>2.911413740234273</v>
      </c>
    </row>
    <row r="520" spans="32:40">
      <c r="AF520" s="25">
        <v>519</v>
      </c>
      <c r="AG520" s="25"/>
      <c r="AJ520" s="25"/>
      <c r="AL520" s="5">
        <v>519</v>
      </c>
      <c r="AM520" s="25">
        <v>894578856.13525963</v>
      </c>
      <c r="AN520" s="5">
        <v>9.1348331472384352</v>
      </c>
    </row>
    <row r="521" spans="32:40">
      <c r="AF521" s="25">
        <v>520</v>
      </c>
      <c r="AG521" s="25"/>
      <c r="AJ521" s="25"/>
      <c r="AL521" s="5">
        <v>520</v>
      </c>
      <c r="AM521" s="25">
        <v>-1164134055.6545906</v>
      </c>
      <c r="AN521" s="5">
        <v>-8.5412591929795969</v>
      </c>
    </row>
    <row r="522" spans="32:40">
      <c r="AF522" s="25">
        <v>521</v>
      </c>
      <c r="AG522" s="25"/>
      <c r="AJ522" s="25"/>
      <c r="AL522" s="5">
        <v>521</v>
      </c>
      <c r="AM522" s="25">
        <v>-169512228.43125716</v>
      </c>
      <c r="AN522" s="5">
        <v>-1.0177336989523795</v>
      </c>
    </row>
    <row r="523" spans="32:40">
      <c r="AF523" s="25">
        <v>522</v>
      </c>
      <c r="AG523" s="25"/>
      <c r="AJ523" s="25"/>
      <c r="AL523" s="5">
        <v>522</v>
      </c>
      <c r="AM523" s="25">
        <v>814079110.52329302</v>
      </c>
      <c r="AN523" s="5">
        <v>5.4650336006295239</v>
      </c>
    </row>
    <row r="524" spans="32:40">
      <c r="AF524" s="25">
        <v>523</v>
      </c>
      <c r="AG524" s="25"/>
      <c r="AJ524" s="25"/>
      <c r="AL524" s="5">
        <v>523</v>
      </c>
      <c r="AM524" s="25">
        <v>-2603102948.9591942</v>
      </c>
      <c r="AN524" s="5">
        <v>-10.992624312484423</v>
      </c>
    </row>
    <row r="525" spans="32:40">
      <c r="AF525" s="25">
        <v>524</v>
      </c>
      <c r="AG525" s="25"/>
      <c r="AJ525" s="25"/>
      <c r="AL525" s="5">
        <v>524</v>
      </c>
      <c r="AM525" s="25">
        <v>-248952215.43081814</v>
      </c>
      <c r="AN525" s="5">
        <v>-0.77795757084227601</v>
      </c>
    </row>
    <row r="526" spans="32:40">
      <c r="AF526" s="25">
        <v>525</v>
      </c>
      <c r="AG526" s="25"/>
      <c r="AJ526" s="25"/>
      <c r="AL526" s="5">
        <v>525</v>
      </c>
      <c r="AM526" s="25">
        <v>1090901056.8507698</v>
      </c>
      <c r="AN526" s="5">
        <v>16.281696951501317</v>
      </c>
    </row>
    <row r="527" spans="32:40">
      <c r="AF527" s="25">
        <v>526</v>
      </c>
      <c r="AG527" s="25"/>
      <c r="AJ527" s="25"/>
      <c r="AL527" s="5">
        <v>526</v>
      </c>
      <c r="AM527" s="25">
        <v>-588923101.92733324</v>
      </c>
      <c r="AN527" s="5">
        <v>-2.9764578068390954</v>
      </c>
    </row>
    <row r="528" spans="32:40">
      <c r="AF528" s="25">
        <v>527</v>
      </c>
      <c r="AG528" s="25"/>
      <c r="AJ528" s="25"/>
      <c r="AL528" s="5">
        <v>527</v>
      </c>
      <c r="AM528" s="25">
        <v>1005611794.3966141</v>
      </c>
      <c r="AN528" s="5">
        <v>11.643235554360036</v>
      </c>
    </row>
    <row r="529" spans="32:40">
      <c r="AF529" s="25">
        <v>528</v>
      </c>
      <c r="AG529" s="25"/>
      <c r="AJ529" s="25"/>
      <c r="AL529" s="5">
        <v>528</v>
      </c>
      <c r="AM529" s="25">
        <v>1566758553.8186617</v>
      </c>
      <c r="AN529" s="5">
        <v>12.557717853991766</v>
      </c>
    </row>
    <row r="530" spans="32:40">
      <c r="AF530" s="25">
        <v>529</v>
      </c>
      <c r="AG530" s="25"/>
      <c r="AJ530" s="25"/>
      <c r="AL530" s="5">
        <v>529</v>
      </c>
      <c r="AM530" s="25">
        <v>-1476586015.478157</v>
      </c>
      <c r="AN530" s="5">
        <v>-6.7302212374720778</v>
      </c>
    </row>
    <row r="531" spans="32:40">
      <c r="AF531" s="25">
        <v>530</v>
      </c>
      <c r="AG531" s="25"/>
      <c r="AJ531" s="25"/>
      <c r="AL531" s="5">
        <v>530</v>
      </c>
      <c r="AM531" s="25">
        <v>-789129267.07141924</v>
      </c>
      <c r="AN531" s="5">
        <v>-5.7352917754357389</v>
      </c>
    </row>
    <row r="532" spans="32:40">
      <c r="AF532" s="25">
        <v>531</v>
      </c>
      <c r="AG532" s="25"/>
      <c r="AJ532" s="25"/>
      <c r="AL532" s="5">
        <v>531</v>
      </c>
      <c r="AM532" s="25">
        <v>-206064981.09488419</v>
      </c>
      <c r="AN532" s="5">
        <v>-0.10245585485187052</v>
      </c>
    </row>
    <row r="533" spans="32:40">
      <c r="AF533" s="25">
        <v>532</v>
      </c>
      <c r="AG533" s="25"/>
      <c r="AJ533" s="25"/>
      <c r="AL533" s="5">
        <v>532</v>
      </c>
      <c r="AM533" s="25">
        <v>-113755874.80580753</v>
      </c>
      <c r="AN533" s="5">
        <v>0.34523427399353102</v>
      </c>
    </row>
    <row r="534" spans="32:40">
      <c r="AF534" s="25">
        <v>533</v>
      </c>
      <c r="AG534" s="25"/>
      <c r="AJ534" s="25"/>
      <c r="AL534" s="5">
        <v>533</v>
      </c>
      <c r="AM534" s="25">
        <v>-230469178.65934759</v>
      </c>
      <c r="AN534" s="5">
        <v>-5.7537210362863751E-2</v>
      </c>
    </row>
    <row r="535" spans="32:40">
      <c r="AF535" s="25">
        <v>534</v>
      </c>
      <c r="AG535" s="25"/>
      <c r="AJ535" s="25"/>
      <c r="AL535" s="5">
        <v>534</v>
      </c>
      <c r="AM535" s="25">
        <v>-582163288.09467316</v>
      </c>
      <c r="AN535" s="5">
        <v>-1.2181987776887166</v>
      </c>
    </row>
    <row r="536" spans="32:40">
      <c r="AF536" s="25">
        <v>535</v>
      </c>
      <c r="AG536" s="25"/>
      <c r="AJ536" s="25"/>
      <c r="AL536" s="5">
        <v>535</v>
      </c>
      <c r="AM536" s="25">
        <v>-34963608.371795356</v>
      </c>
      <c r="AN536" s="5">
        <v>0.79760928216505411</v>
      </c>
    </row>
    <row r="537" spans="32:40">
      <c r="AF537" s="25">
        <v>536</v>
      </c>
      <c r="AG537" s="25"/>
      <c r="AJ537" s="25"/>
      <c r="AL537" s="5">
        <v>536</v>
      </c>
      <c r="AM537" s="25">
        <v>714418916.32709444</v>
      </c>
      <c r="AN537" s="5">
        <v>8.9027739411923985</v>
      </c>
    </row>
    <row r="538" spans="32:40">
      <c r="AF538" s="25">
        <v>537</v>
      </c>
      <c r="AG538" s="25"/>
      <c r="AJ538" s="25"/>
      <c r="AL538" s="5">
        <v>537</v>
      </c>
      <c r="AM538" s="25">
        <v>-272504353.56299049</v>
      </c>
      <c r="AN538" s="5">
        <v>-1.6360066495599654</v>
      </c>
    </row>
    <row r="539" spans="32:40">
      <c r="AF539" s="25">
        <v>538</v>
      </c>
      <c r="AG539" s="25"/>
      <c r="AJ539" s="25"/>
      <c r="AL539" s="5">
        <v>538</v>
      </c>
      <c r="AM539" s="25">
        <v>-1790111968.2596483</v>
      </c>
      <c r="AN539" s="5">
        <v>-6.0931513357210294</v>
      </c>
    </row>
    <row r="540" spans="32:40">
      <c r="AF540" s="25">
        <v>539</v>
      </c>
      <c r="AG540" s="25"/>
      <c r="AJ540" s="25"/>
      <c r="AL540" s="5">
        <v>539</v>
      </c>
      <c r="AM540" s="25">
        <v>-129447969.57647918</v>
      </c>
      <c r="AN540" s="5">
        <v>-0.45522963992111642</v>
      </c>
    </row>
    <row r="541" spans="32:40">
      <c r="AF541" s="25">
        <v>540</v>
      </c>
      <c r="AG541" s="25"/>
      <c r="AJ541" s="25"/>
      <c r="AL541" s="5">
        <v>540</v>
      </c>
      <c r="AM541" s="25">
        <v>226002469.24705705</v>
      </c>
      <c r="AN541" s="5">
        <v>2.80984073019986</v>
      </c>
    </row>
    <row r="542" spans="32:40">
      <c r="AF542" s="25">
        <v>541</v>
      </c>
      <c r="AG542" s="25"/>
      <c r="AJ542" s="25"/>
      <c r="AL542" s="5">
        <v>541</v>
      </c>
      <c r="AM542" s="25">
        <v>-1245933682.7768335</v>
      </c>
      <c r="AN542" s="5">
        <v>-7.4521809280238873</v>
      </c>
    </row>
    <row r="543" spans="32:40">
      <c r="AF543" s="25">
        <v>542</v>
      </c>
      <c r="AG543" s="25"/>
      <c r="AJ543" s="25"/>
      <c r="AL543" s="5">
        <v>542</v>
      </c>
      <c r="AM543" s="25">
        <v>-1670478589.970422</v>
      </c>
      <c r="AN543" s="5">
        <v>-6.1010409386684339</v>
      </c>
    </row>
    <row r="544" spans="32:40">
      <c r="AF544" s="25">
        <v>543</v>
      </c>
      <c r="AG544" s="25"/>
      <c r="AJ544" s="25"/>
      <c r="AL544" s="5">
        <v>543</v>
      </c>
      <c r="AM544" s="25">
        <v>813162189.49229205</v>
      </c>
      <c r="AN544" s="5">
        <v>7.7997650122064437</v>
      </c>
    </row>
    <row r="545" spans="32:40">
      <c r="AF545" s="25">
        <v>544</v>
      </c>
      <c r="AG545" s="25"/>
      <c r="AJ545" s="25"/>
      <c r="AL545" s="5">
        <v>544</v>
      </c>
      <c r="AM545" s="25">
        <v>-1216597952.6113491</v>
      </c>
      <c r="AN545" s="5">
        <v>-4.1601169183434754</v>
      </c>
    </row>
    <row r="546" spans="32:40">
      <c r="AF546" s="25">
        <v>545</v>
      </c>
      <c r="AG546" s="25"/>
      <c r="AJ546" s="25"/>
      <c r="AL546" s="5">
        <v>545</v>
      </c>
      <c r="AM546" s="25">
        <v>-861212712.90844703</v>
      </c>
      <c r="AN546" s="5">
        <v>-5.7148318702200687</v>
      </c>
    </row>
    <row r="547" spans="32:40">
      <c r="AF547" s="25">
        <v>546</v>
      </c>
      <c r="AG547" s="25"/>
      <c r="AJ547" s="25"/>
      <c r="AL547" s="5">
        <v>546</v>
      </c>
      <c r="AM547" s="25">
        <v>-224011148.77742299</v>
      </c>
      <c r="AN547" s="5">
        <v>-2.2324700146620264</v>
      </c>
    </row>
    <row r="548" spans="32:40">
      <c r="AF548" s="25">
        <v>547</v>
      </c>
      <c r="AG548" s="25"/>
      <c r="AJ548" s="25"/>
      <c r="AL548" s="5">
        <v>547</v>
      </c>
      <c r="AM548" s="25">
        <v>-138281608.43637329</v>
      </c>
      <c r="AN548" s="5">
        <v>-0.18802459594109117</v>
      </c>
    </row>
    <row r="549" spans="32:40">
      <c r="AF549" s="25">
        <v>548</v>
      </c>
      <c r="AG549" s="25"/>
      <c r="AJ549" s="25"/>
      <c r="AL549" s="5">
        <v>548</v>
      </c>
      <c r="AM549" s="25">
        <v>-287610456.24101275</v>
      </c>
      <c r="AN549" s="5">
        <v>-0.22705941136652932</v>
      </c>
    </row>
    <row r="550" spans="32:40">
      <c r="AF550" s="25">
        <v>549</v>
      </c>
      <c r="AG550" s="25"/>
      <c r="AJ550" s="25"/>
      <c r="AL550" s="5">
        <v>549</v>
      </c>
      <c r="AM550" s="25">
        <v>-1039607476.3352008</v>
      </c>
      <c r="AN550" s="5">
        <v>-4.9610431255986871</v>
      </c>
    </row>
    <row r="551" spans="32:40">
      <c r="AF551" s="25">
        <v>550</v>
      </c>
      <c r="AG551" s="25"/>
      <c r="AJ551" s="25"/>
      <c r="AL551" s="5">
        <v>550</v>
      </c>
      <c r="AM551" s="25">
        <v>-147089227.41766906</v>
      </c>
      <c r="AN551" s="5">
        <v>-0.69377990707793846</v>
      </c>
    </row>
    <row r="552" spans="32:40">
      <c r="AF552" s="25">
        <v>551</v>
      </c>
      <c r="AG552" s="25"/>
      <c r="AJ552" s="25"/>
      <c r="AL552" s="5">
        <v>551</v>
      </c>
      <c r="AM552" s="25">
        <v>-477063391.69686908</v>
      </c>
      <c r="AN552" s="5">
        <v>-2.1305033549398567</v>
      </c>
    </row>
    <row r="553" spans="32:40">
      <c r="AF553" s="25">
        <v>552</v>
      </c>
      <c r="AG553" s="25"/>
      <c r="AJ553" s="25"/>
      <c r="AL553" s="5">
        <v>552</v>
      </c>
      <c r="AM553" s="25">
        <v>-749329196.03773451</v>
      </c>
      <c r="AN553" s="5">
        <v>-2.3728552034372834</v>
      </c>
    </row>
    <row r="554" spans="32:40">
      <c r="AF554" s="25">
        <v>553</v>
      </c>
      <c r="AG554" s="25"/>
      <c r="AJ554" s="25"/>
      <c r="AL554" s="5">
        <v>553</v>
      </c>
      <c r="AM554" s="25">
        <v>-1289159772.1192298</v>
      </c>
      <c r="AN554" s="5">
        <v>-3.8612864551903594</v>
      </c>
    </row>
    <row r="555" spans="32:40">
      <c r="AF555" s="25">
        <v>554</v>
      </c>
      <c r="AG555" s="25"/>
      <c r="AJ555" s="25"/>
      <c r="AL555" s="5">
        <v>554</v>
      </c>
      <c r="AM555" s="25">
        <v>-1590859.0429797769</v>
      </c>
      <c r="AN555" s="5">
        <v>0.99143172803613633</v>
      </c>
    </row>
    <row r="556" spans="32:40">
      <c r="AF556" s="25">
        <v>555</v>
      </c>
      <c r="AG556" s="25"/>
      <c r="AJ556" s="25"/>
      <c r="AL556" s="5">
        <v>555</v>
      </c>
      <c r="AM556" s="25">
        <v>-809980548.69918132</v>
      </c>
      <c r="AN556" s="5">
        <v>-4.0552062629607262</v>
      </c>
    </row>
    <row r="557" spans="32:40">
      <c r="AF557" s="25">
        <v>556</v>
      </c>
      <c r="AG557" s="25"/>
      <c r="AJ557" s="25"/>
      <c r="AL557" s="5">
        <v>556</v>
      </c>
      <c r="AM557" s="25">
        <v>2106347413.4683218</v>
      </c>
      <c r="AN557" s="5">
        <v>17.581711309255407</v>
      </c>
    </row>
    <row r="558" spans="32:40">
      <c r="AF558" s="25">
        <v>557</v>
      </c>
      <c r="AG558" s="25"/>
      <c r="AJ558" s="25"/>
      <c r="AL558" s="5">
        <v>557</v>
      </c>
      <c r="AM558" s="25">
        <v>116342828.05478293</v>
      </c>
      <c r="AN558" s="5">
        <v>1.833558848336128</v>
      </c>
    </row>
    <row r="559" spans="32:40">
      <c r="AF559" s="25">
        <v>558</v>
      </c>
      <c r="AG559" s="25"/>
      <c r="AJ559" s="25"/>
      <c r="AL559" s="5">
        <v>558</v>
      </c>
      <c r="AM559" s="25">
        <v>452848299.03262424</v>
      </c>
      <c r="AN559" s="5">
        <v>2.779645141252947</v>
      </c>
    </row>
    <row r="560" spans="32:40">
      <c r="AF560" s="25">
        <v>559</v>
      </c>
      <c r="AG560" s="25"/>
      <c r="AJ560" s="25"/>
      <c r="AL560" s="5">
        <v>559</v>
      </c>
      <c r="AM560" s="25">
        <v>-948131500.77728033</v>
      </c>
      <c r="AN560" s="5">
        <v>-10.678922196464134</v>
      </c>
    </row>
    <row r="561" spans="32:40">
      <c r="AF561" s="25">
        <v>560</v>
      </c>
      <c r="AG561" s="25"/>
      <c r="AJ561" s="25"/>
      <c r="AL561" s="5">
        <v>560</v>
      </c>
      <c r="AM561" s="25">
        <v>-618200835.73657417</v>
      </c>
      <c r="AN561" s="5">
        <v>-2.5025646774617698</v>
      </c>
    </row>
    <row r="562" spans="32:40">
      <c r="AF562" s="25">
        <v>561</v>
      </c>
      <c r="AG562" s="25"/>
      <c r="AJ562" s="25"/>
      <c r="AL562" s="5">
        <v>561</v>
      </c>
      <c r="AM562" s="25">
        <v>143019660.07656628</v>
      </c>
      <c r="AN562" s="5">
        <v>2.1108564102115657</v>
      </c>
    </row>
    <row r="563" spans="32:40">
      <c r="AF563" s="25">
        <v>562</v>
      </c>
      <c r="AG563" s="25"/>
      <c r="AJ563" s="25"/>
      <c r="AL563" s="5">
        <v>562</v>
      </c>
      <c r="AM563" s="25">
        <v>-1822622502.6526222</v>
      </c>
      <c r="AN563" s="5">
        <v>-8.3391257809449844</v>
      </c>
    </row>
    <row r="564" spans="32:40">
      <c r="AF564" s="25">
        <v>563</v>
      </c>
      <c r="AG564" s="25"/>
      <c r="AJ564" s="25"/>
      <c r="AL564" s="5">
        <v>563</v>
      </c>
      <c r="AM564" s="25">
        <v>-1251651475.4438679</v>
      </c>
      <c r="AN564" s="5">
        <v>-5.8565480254970952</v>
      </c>
    </row>
    <row r="565" spans="32:40">
      <c r="AF565" s="25">
        <v>564</v>
      </c>
      <c r="AG565" s="25"/>
      <c r="AJ565" s="25"/>
      <c r="AL565" s="5">
        <v>564</v>
      </c>
      <c r="AM565" s="25">
        <v>-389498903.14104068</v>
      </c>
      <c r="AN565" s="5">
        <v>-0.47627771123393225</v>
      </c>
    </row>
    <row r="566" spans="32:40">
      <c r="AF566" s="25">
        <v>565</v>
      </c>
      <c r="AG566" s="25"/>
      <c r="AJ566" s="25"/>
      <c r="AL566" s="5">
        <v>565</v>
      </c>
      <c r="AM566" s="25">
        <v>112214103.24328196</v>
      </c>
      <c r="AN566" s="5">
        <v>1.6595505649660964</v>
      </c>
    </row>
    <row r="567" spans="32:40">
      <c r="AF567" s="25">
        <v>566</v>
      </c>
      <c r="AG567" s="25"/>
      <c r="AJ567" s="25"/>
      <c r="AL567" s="5">
        <v>566</v>
      </c>
      <c r="AM567" s="25">
        <v>-114181828.85103786</v>
      </c>
      <c r="AN567" s="5">
        <v>0.5551697157355272</v>
      </c>
    </row>
    <row r="568" spans="32:40">
      <c r="AF568" s="25">
        <v>567</v>
      </c>
      <c r="AG568" s="25"/>
      <c r="AJ568" s="25"/>
      <c r="AL568" s="5">
        <v>567</v>
      </c>
      <c r="AM568" s="25">
        <v>-764447931.85978818</v>
      </c>
      <c r="AN568" s="5">
        <v>-8.0913499696884177</v>
      </c>
    </row>
    <row r="569" spans="32:40">
      <c r="AF569" s="25">
        <v>568</v>
      </c>
      <c r="AG569" s="25"/>
      <c r="AJ569" s="25"/>
      <c r="AL569" s="5">
        <v>568</v>
      </c>
      <c r="AM569" s="25">
        <v>-255617566.31435531</v>
      </c>
      <c r="AN569" s="5">
        <v>-0.44474046868035838</v>
      </c>
    </row>
    <row r="570" spans="32:40">
      <c r="AF570" s="25">
        <v>569</v>
      </c>
      <c r="AG570" s="25"/>
      <c r="AJ570" s="25"/>
      <c r="AL570" s="5">
        <v>569</v>
      </c>
      <c r="AM570" s="25">
        <v>-280224999.30169213</v>
      </c>
      <c r="AN570" s="5">
        <v>-0.81372360376969055</v>
      </c>
    </row>
    <row r="571" spans="32:40">
      <c r="AF571" s="25">
        <v>570</v>
      </c>
      <c r="AG571" s="25"/>
      <c r="AJ571" s="25"/>
      <c r="AL571" s="5">
        <v>570</v>
      </c>
      <c r="AM571" s="25">
        <v>-236958387.428433</v>
      </c>
      <c r="AN571" s="5">
        <v>-0.26900806829416318</v>
      </c>
    </row>
    <row r="572" spans="32:40">
      <c r="AF572" s="25">
        <v>571</v>
      </c>
      <c r="AG572" s="25"/>
      <c r="AJ572" s="25"/>
      <c r="AL572" s="5">
        <v>571</v>
      </c>
      <c r="AM572" s="25">
        <v>-607857721.41887724</v>
      </c>
      <c r="AN572" s="5">
        <v>-5.1597228727130782</v>
      </c>
    </row>
    <row r="573" spans="32:40">
      <c r="AF573" s="25">
        <v>572</v>
      </c>
      <c r="AG573" s="25"/>
      <c r="AJ573" s="25"/>
      <c r="AL573" s="5">
        <v>572</v>
      </c>
      <c r="AM573" s="25">
        <v>-253270639.71201044</v>
      </c>
      <c r="AN573" s="5">
        <v>-0.3376556551856475</v>
      </c>
    </row>
    <row r="574" spans="32:40">
      <c r="AF574" s="25">
        <v>573</v>
      </c>
      <c r="AG574" s="25"/>
      <c r="AJ574" s="25"/>
      <c r="AL574" s="5">
        <v>573</v>
      </c>
      <c r="AM574" s="25">
        <v>645074132.82726765</v>
      </c>
      <c r="AN574" s="5">
        <v>5.9806796112636293</v>
      </c>
    </row>
    <row r="575" spans="32:40">
      <c r="AF575" s="25">
        <v>574</v>
      </c>
      <c r="AG575" s="25"/>
      <c r="AJ575" s="25"/>
      <c r="AL575" s="5">
        <v>574</v>
      </c>
      <c r="AM575" s="25">
        <v>465172728.9693144</v>
      </c>
      <c r="AN575" s="5">
        <v>2.9700303125858136</v>
      </c>
    </row>
    <row r="576" spans="32:40">
      <c r="AF576" s="25">
        <v>575</v>
      </c>
      <c r="AG576" s="25"/>
      <c r="AJ576" s="25"/>
      <c r="AL576" s="5">
        <v>575</v>
      </c>
      <c r="AM576" s="25">
        <v>-159507613.46426198</v>
      </c>
      <c r="AN576" s="5">
        <v>-0.22512502323060898</v>
      </c>
    </row>
    <row r="577" spans="32:40">
      <c r="AF577" s="25">
        <v>576</v>
      </c>
      <c r="AG577" s="25"/>
      <c r="AJ577" s="25"/>
      <c r="AL577" s="5">
        <v>576</v>
      </c>
      <c r="AM577" s="25">
        <v>-619585958.86135566</v>
      </c>
      <c r="AN577" s="5">
        <v>-5.9759591141058692</v>
      </c>
    </row>
    <row r="578" spans="32:40">
      <c r="AF578" s="25">
        <v>577</v>
      </c>
      <c r="AG578" s="25"/>
      <c r="AJ578" s="25"/>
      <c r="AL578" s="5">
        <v>577</v>
      </c>
      <c r="AM578" s="25">
        <v>-603934371.91003132</v>
      </c>
      <c r="AN578" s="5">
        <v>-1.8310966053391655</v>
      </c>
    </row>
    <row r="579" spans="32:40">
      <c r="AF579" s="25">
        <v>578</v>
      </c>
      <c r="AG579" s="25"/>
      <c r="AJ579" s="25"/>
      <c r="AL579" s="5">
        <v>578</v>
      </c>
      <c r="AM579" s="25">
        <v>353882818.26542997</v>
      </c>
      <c r="AN579" s="5">
        <v>3.1240018764289301</v>
      </c>
    </row>
    <row r="580" spans="32:40">
      <c r="AF580" s="25">
        <v>579</v>
      </c>
      <c r="AG580" s="25"/>
      <c r="AJ580" s="25"/>
      <c r="AL580" s="5">
        <v>579</v>
      </c>
      <c r="AM580" s="25">
        <v>219878630.3195188</v>
      </c>
      <c r="AN580" s="5">
        <v>2.1206413082994362</v>
      </c>
    </row>
    <row r="581" spans="32:40">
      <c r="AF581" s="25">
        <v>580</v>
      </c>
      <c r="AG581" s="25"/>
      <c r="AJ581" s="25"/>
      <c r="AL581" s="5">
        <v>580</v>
      </c>
      <c r="AM581" s="25">
        <v>-639644062.02225304</v>
      </c>
      <c r="AN581" s="5">
        <v>-2.7317715781064869</v>
      </c>
    </row>
    <row r="582" spans="32:40">
      <c r="AF582" s="25">
        <v>581</v>
      </c>
      <c r="AG582" s="25"/>
      <c r="AJ582" s="25"/>
      <c r="AL582" s="5">
        <v>581</v>
      </c>
      <c r="AM582" s="25">
        <v>-1426558277.1724024</v>
      </c>
      <c r="AN582" s="5">
        <v>-11.788568342688498</v>
      </c>
    </row>
    <row r="583" spans="32:40">
      <c r="AF583" s="25">
        <v>582</v>
      </c>
      <c r="AG583" s="25"/>
      <c r="AJ583" s="25"/>
      <c r="AL583" s="5">
        <v>582</v>
      </c>
      <c r="AM583" s="25">
        <v>22179127.314320385</v>
      </c>
      <c r="AN583" s="5">
        <v>1.0844736136501076</v>
      </c>
    </row>
    <row r="584" spans="32:40">
      <c r="AF584" s="25">
        <v>583</v>
      </c>
      <c r="AG584" s="25"/>
      <c r="AJ584" s="25"/>
      <c r="AL584" s="5">
        <v>583</v>
      </c>
      <c r="AM584" s="25">
        <v>-962374099.7238183</v>
      </c>
      <c r="AN584" s="5">
        <v>-4.8227774639007874</v>
      </c>
    </row>
    <row r="585" spans="32:40">
      <c r="AF585" s="25">
        <v>584</v>
      </c>
      <c r="AG585" s="25"/>
      <c r="AJ585" s="25"/>
      <c r="AL585" s="5">
        <v>584</v>
      </c>
      <c r="AM585" s="25">
        <v>-914342141.92074358</v>
      </c>
      <c r="AN585" s="5">
        <v>-2.6298450007001004</v>
      </c>
    </row>
    <row r="586" spans="32:40">
      <c r="AF586" s="25">
        <v>585</v>
      </c>
      <c r="AG586" s="25"/>
      <c r="AJ586" s="25"/>
      <c r="AL586" s="5">
        <v>585</v>
      </c>
      <c r="AM586" s="25">
        <v>-600397968.25361645</v>
      </c>
      <c r="AN586" s="5">
        <v>-2.6907245790362087</v>
      </c>
    </row>
    <row r="587" spans="32:40">
      <c r="AF587" s="25">
        <v>586</v>
      </c>
      <c r="AG587" s="25"/>
      <c r="AJ587" s="25"/>
      <c r="AL587" s="5">
        <v>586</v>
      </c>
      <c r="AM587" s="25">
        <v>889688857.26014233</v>
      </c>
      <c r="AN587" s="5">
        <v>13.139386490704767</v>
      </c>
    </row>
    <row r="588" spans="32:40">
      <c r="AF588" s="25">
        <v>587</v>
      </c>
      <c r="AG588" s="25"/>
      <c r="AJ588" s="25"/>
      <c r="AL588" s="5">
        <v>587</v>
      </c>
      <c r="AM588" s="25">
        <v>-1248130820.8239362</v>
      </c>
      <c r="AN588" s="5">
        <v>-6.3081591706033127</v>
      </c>
    </row>
    <row r="589" spans="32:40">
      <c r="AF589" s="25">
        <v>588</v>
      </c>
      <c r="AG589" s="25"/>
      <c r="AJ589" s="25"/>
      <c r="AL589" s="5">
        <v>588</v>
      </c>
      <c r="AM589" s="25">
        <v>143917037.41566175</v>
      </c>
      <c r="AN589" s="5">
        <v>1.8153822420373418</v>
      </c>
    </row>
    <row r="590" spans="32:40">
      <c r="AF590" s="25">
        <v>589</v>
      </c>
      <c r="AG590" s="25"/>
      <c r="AJ590" s="25"/>
      <c r="AL590" s="5">
        <v>589</v>
      </c>
      <c r="AM590" s="25">
        <v>-503010753.06554008</v>
      </c>
      <c r="AN590" s="5">
        <v>-1.5405734810395</v>
      </c>
    </row>
    <row r="591" spans="32:40">
      <c r="AF591" s="25">
        <v>590</v>
      </c>
      <c r="AG591" s="25"/>
      <c r="AJ591" s="25"/>
      <c r="AL591" s="5">
        <v>590</v>
      </c>
      <c r="AM591" s="25">
        <v>592880051.82309842</v>
      </c>
      <c r="AN591" s="5">
        <v>4.1767163151345175</v>
      </c>
    </row>
    <row r="592" spans="32:40">
      <c r="AF592" s="25">
        <v>591</v>
      </c>
      <c r="AG592" s="25"/>
      <c r="AJ592" s="25"/>
      <c r="AL592" s="5">
        <v>591</v>
      </c>
      <c r="AM592" s="25">
        <v>-529140638.34889674</v>
      </c>
      <c r="AN592" s="5">
        <v>-3.7245796062628003</v>
      </c>
    </row>
    <row r="593" spans="32:40">
      <c r="AF593" s="25">
        <v>592</v>
      </c>
      <c r="AG593" s="25"/>
      <c r="AJ593" s="25"/>
      <c r="AL593" s="5">
        <v>592</v>
      </c>
      <c r="AM593" s="25">
        <v>624787785.56868052</v>
      </c>
      <c r="AN593" s="5">
        <v>5.7426966082324959</v>
      </c>
    </row>
    <row r="594" spans="32:40">
      <c r="AF594" s="25">
        <v>593</v>
      </c>
      <c r="AG594" s="25"/>
      <c r="AJ594" s="25"/>
      <c r="AL594" s="5">
        <v>593</v>
      </c>
      <c r="AM594" s="25">
        <v>-1087253528.2642496</v>
      </c>
      <c r="AN594" s="5">
        <v>-9.6642145996257245</v>
      </c>
    </row>
    <row r="595" spans="32:40">
      <c r="AF595" s="25">
        <v>594</v>
      </c>
      <c r="AG595" s="25"/>
      <c r="AJ595" s="25"/>
      <c r="AL595" s="5">
        <v>594</v>
      </c>
      <c r="AM595" s="25">
        <v>-664712974.65436316</v>
      </c>
      <c r="AN595" s="5">
        <v>-4.1132372830862085</v>
      </c>
    </row>
    <row r="596" spans="32:40">
      <c r="AF596" s="25">
        <v>595</v>
      </c>
      <c r="AG596" s="25"/>
      <c r="AJ596" s="25"/>
      <c r="AL596" s="5">
        <v>595</v>
      </c>
      <c r="AM596" s="25">
        <v>325293031.42431772</v>
      </c>
      <c r="AN596" s="5">
        <v>4.7425204974772388</v>
      </c>
    </row>
    <row r="597" spans="32:40">
      <c r="AF597" s="25">
        <v>596</v>
      </c>
      <c r="AG597" s="25"/>
      <c r="AJ597" s="25"/>
      <c r="AL597" s="5">
        <v>596</v>
      </c>
      <c r="AM597" s="25">
        <v>-107307902.46272168</v>
      </c>
      <c r="AN597" s="5">
        <v>-0.10966272775552881</v>
      </c>
    </row>
    <row r="598" spans="32:40">
      <c r="AF598" s="25">
        <v>597</v>
      </c>
      <c r="AG598" s="25"/>
      <c r="AJ598" s="25"/>
      <c r="AL598" s="5">
        <v>597</v>
      </c>
      <c r="AM598" s="25">
        <v>-960869247.8376894</v>
      </c>
      <c r="AN598" s="5">
        <v>-10.590054586318596</v>
      </c>
    </row>
    <row r="599" spans="32:40">
      <c r="AF599" s="25">
        <v>598</v>
      </c>
      <c r="AG599" s="25"/>
      <c r="AJ599" s="25"/>
      <c r="AL599" s="5">
        <v>598</v>
      </c>
      <c r="AM599" s="25">
        <v>-670872464.05274773</v>
      </c>
      <c r="AN599" s="5">
        <v>-4.1697875832699971</v>
      </c>
    </row>
    <row r="600" spans="32:40">
      <c r="AF600" s="25">
        <v>599</v>
      </c>
      <c r="AG600" s="25"/>
      <c r="AJ600" s="25"/>
      <c r="AL600" s="5">
        <v>599</v>
      </c>
      <c r="AM600" s="25">
        <v>-535987202.88698316</v>
      </c>
      <c r="AN600" s="5">
        <v>-2.514201975785356</v>
      </c>
    </row>
    <row r="601" spans="32:40">
      <c r="AF601" s="25">
        <v>600</v>
      </c>
      <c r="AG601" s="25"/>
      <c r="AJ601" s="25"/>
      <c r="AL601" s="5">
        <v>600</v>
      </c>
      <c r="AM601" s="25">
        <v>436359150.85732287</v>
      </c>
      <c r="AN601" s="5">
        <v>7.3807866195930592</v>
      </c>
    </row>
    <row r="602" spans="32:40">
      <c r="AF602" s="25">
        <v>601</v>
      </c>
      <c r="AG602" s="25"/>
      <c r="AJ602" s="25"/>
      <c r="AL602" s="5">
        <v>601</v>
      </c>
      <c r="AM602" s="25">
        <v>-393234696.04366684</v>
      </c>
      <c r="AN602" s="5">
        <v>-0.94362325188365315</v>
      </c>
    </row>
    <row r="603" spans="32:40">
      <c r="AF603" s="25">
        <v>602</v>
      </c>
      <c r="AG603" s="25"/>
      <c r="AJ603" s="25"/>
      <c r="AL603" s="5">
        <v>602</v>
      </c>
      <c r="AM603" s="25">
        <v>-339298538.91280842</v>
      </c>
      <c r="AN603" s="5">
        <v>-3.2476206372990313</v>
      </c>
    </row>
    <row r="604" spans="32:40">
      <c r="AF604" s="25">
        <v>603</v>
      </c>
      <c r="AG604" s="25"/>
      <c r="AJ604" s="25"/>
      <c r="AL604" s="5">
        <v>603</v>
      </c>
      <c r="AM604" s="25">
        <v>-793736083.76105165</v>
      </c>
      <c r="AN604" s="5">
        <v>-4.9733691374053883</v>
      </c>
    </row>
    <row r="605" spans="32:40">
      <c r="AF605" s="25">
        <v>604</v>
      </c>
      <c r="AG605" s="25"/>
      <c r="AJ605" s="25"/>
      <c r="AL605" s="5">
        <v>604</v>
      </c>
      <c r="AM605" s="25">
        <v>-408163013.98342317</v>
      </c>
      <c r="AN605" s="5">
        <v>-2.8331024803787104</v>
      </c>
    </row>
    <row r="606" spans="32:40">
      <c r="AF606" s="25">
        <v>605</v>
      </c>
      <c r="AG606" s="25"/>
      <c r="AJ606" s="25"/>
      <c r="AL606" s="5">
        <v>605</v>
      </c>
      <c r="AM606" s="25">
        <v>-1065112216.0582658</v>
      </c>
      <c r="AN606" s="5">
        <v>-8.2910199315192088</v>
      </c>
    </row>
    <row r="607" spans="32:40">
      <c r="AF607" s="25">
        <v>606</v>
      </c>
      <c r="AG607" s="25"/>
      <c r="AJ607" s="25"/>
      <c r="AL607" s="5">
        <v>606</v>
      </c>
      <c r="AM607" s="25">
        <v>78529509.273956999</v>
      </c>
      <c r="AN607" s="5">
        <v>2.0687536045534558</v>
      </c>
    </row>
    <row r="608" spans="32:40">
      <c r="AF608" s="25">
        <v>607</v>
      </c>
      <c r="AG608" s="25"/>
      <c r="AJ608" s="25"/>
      <c r="AL608" s="5">
        <v>607</v>
      </c>
      <c r="AM608" s="25">
        <v>-725907048.72125721</v>
      </c>
      <c r="AN608" s="5">
        <v>-6.8123373587006073</v>
      </c>
    </row>
    <row r="609" spans="32:40">
      <c r="AF609" s="25">
        <v>608</v>
      </c>
      <c r="AG609" s="25"/>
      <c r="AJ609" s="25"/>
      <c r="AL609" s="5">
        <v>608</v>
      </c>
      <c r="AM609" s="25">
        <v>-521957449.90310144</v>
      </c>
      <c r="AN609" s="5">
        <v>-1.6983273857191519</v>
      </c>
    </row>
    <row r="610" spans="32:40">
      <c r="AF610" s="25">
        <v>609</v>
      </c>
      <c r="AG610" s="25"/>
      <c r="AJ610" s="25"/>
      <c r="AL610" s="5">
        <v>609</v>
      </c>
      <c r="AM610" s="25">
        <v>-62337679.428387582</v>
      </c>
      <c r="AN610" s="5">
        <v>0.45185073978021578</v>
      </c>
    </row>
    <row r="611" spans="32:40">
      <c r="AF611" s="25">
        <v>610</v>
      </c>
      <c r="AG611" s="25"/>
      <c r="AJ611" s="25"/>
      <c r="AL611" s="5">
        <v>610</v>
      </c>
      <c r="AM611" s="25">
        <v>-514765844.94298935</v>
      </c>
      <c r="AN611" s="5">
        <v>-2.3285150341562733</v>
      </c>
    </row>
    <row r="612" spans="32:40">
      <c r="AF612" s="25">
        <v>611</v>
      </c>
      <c r="AG612" s="25"/>
      <c r="AJ612" s="25"/>
      <c r="AL612" s="5">
        <v>611</v>
      </c>
      <c r="AM612" s="25">
        <v>549841279.21261311</v>
      </c>
      <c r="AN612" s="5">
        <v>5.6662339724109216</v>
      </c>
    </row>
    <row r="613" spans="32:40">
      <c r="AF613" s="25">
        <v>612</v>
      </c>
      <c r="AG613" s="25"/>
      <c r="AJ613" s="25"/>
      <c r="AL613" s="5">
        <v>612</v>
      </c>
      <c r="AM613" s="25">
        <v>184526598.44262707</v>
      </c>
      <c r="AN613" s="5">
        <v>1.796874594409668</v>
      </c>
    </row>
    <row r="614" spans="32:40">
      <c r="AF614" s="25">
        <v>613</v>
      </c>
      <c r="AG614" s="25"/>
      <c r="AJ614" s="25"/>
      <c r="AL614" s="5">
        <v>613</v>
      </c>
      <c r="AM614" s="25">
        <v>-683098952.41076517</v>
      </c>
      <c r="AN614" s="5">
        <v>-2.180462765285426</v>
      </c>
    </row>
    <row r="615" spans="32:40">
      <c r="AF615" s="25">
        <v>614</v>
      </c>
      <c r="AG615" s="25"/>
      <c r="AJ615" s="25"/>
      <c r="AL615" s="5">
        <v>614</v>
      </c>
      <c r="AM615" s="25">
        <v>-115181157.73265815</v>
      </c>
      <c r="AN615" s="5">
        <v>0.54633923848549326</v>
      </c>
    </row>
    <row r="616" spans="32:40">
      <c r="AF616" s="25">
        <v>615</v>
      </c>
      <c r="AG616" s="25"/>
      <c r="AJ616" s="25"/>
      <c r="AL616" s="5">
        <v>615</v>
      </c>
      <c r="AM616" s="25">
        <v>-1095038835.5510516</v>
      </c>
      <c r="AN616" s="5">
        <v>-6.1512436000546318</v>
      </c>
    </row>
    <row r="617" spans="32:40">
      <c r="AF617" s="25">
        <v>616</v>
      </c>
      <c r="AG617" s="25"/>
      <c r="AJ617" s="25"/>
      <c r="AL617" s="5">
        <v>616</v>
      </c>
      <c r="AM617" s="25">
        <v>-677835127.96644104</v>
      </c>
      <c r="AN617" s="5">
        <v>-1.8133155019824785</v>
      </c>
    </row>
    <row r="618" spans="32:40">
      <c r="AF618" s="25">
        <v>617</v>
      </c>
      <c r="AG618" s="25"/>
      <c r="AJ618" s="25"/>
      <c r="AL618" s="5">
        <v>617</v>
      </c>
      <c r="AM618" s="25">
        <v>-1515355308.9126039</v>
      </c>
      <c r="AN618" s="5">
        <v>-8.9622216301059616</v>
      </c>
    </row>
    <row r="619" spans="32:40">
      <c r="AF619" s="25">
        <v>618</v>
      </c>
      <c r="AG619" s="25"/>
      <c r="AJ619" s="25"/>
      <c r="AL619" s="5">
        <v>618</v>
      </c>
      <c r="AM619" s="25">
        <v>93126035.38946256</v>
      </c>
      <c r="AN619" s="5">
        <v>2.0450763424363423</v>
      </c>
    </row>
    <row r="620" spans="32:40">
      <c r="AF620" s="25">
        <v>619</v>
      </c>
      <c r="AG620" s="25"/>
      <c r="AJ620" s="25"/>
      <c r="AL620" s="5">
        <v>619</v>
      </c>
      <c r="AM620" s="25">
        <v>-591590009.08920121</v>
      </c>
      <c r="AN620" s="5">
        <v>-1.2865652506172998</v>
      </c>
    </row>
    <row r="621" spans="32:40">
      <c r="AF621" s="25">
        <v>620</v>
      </c>
      <c r="AG621" s="25"/>
      <c r="AJ621" s="25"/>
      <c r="AL621" s="5">
        <v>620</v>
      </c>
      <c r="AM621" s="25">
        <v>872001153.97381318</v>
      </c>
      <c r="AN621" s="5">
        <v>4.8636505311876572</v>
      </c>
    </row>
    <row r="622" spans="32:40">
      <c r="AF622" s="25">
        <v>621</v>
      </c>
      <c r="AG622" s="25"/>
      <c r="AJ622" s="25"/>
      <c r="AL622" s="5">
        <v>621</v>
      </c>
      <c r="AM622" s="25">
        <v>-839906780.20263648</v>
      </c>
      <c r="AN622" s="5">
        <v>-6.5727644496912205</v>
      </c>
    </row>
    <row r="623" spans="32:40">
      <c r="AF623" s="25">
        <v>622</v>
      </c>
      <c r="AG623" s="25"/>
      <c r="AJ623" s="25"/>
      <c r="AL623" s="5">
        <v>622</v>
      </c>
      <c r="AM623" s="25">
        <v>-862929277.97702289</v>
      </c>
      <c r="AN623" s="5">
        <v>-2.7845888618293881</v>
      </c>
    </row>
    <row r="624" spans="32:40">
      <c r="AF624" s="25">
        <v>623</v>
      </c>
      <c r="AG624" s="25"/>
      <c r="AJ624" s="25"/>
      <c r="AL624" s="5">
        <v>623</v>
      </c>
      <c r="AM624" s="25">
        <v>542906719.97630382</v>
      </c>
      <c r="AN624" s="5">
        <v>5.9871360578459418</v>
      </c>
    </row>
    <row r="625" spans="32:40">
      <c r="AF625" s="25">
        <v>624</v>
      </c>
      <c r="AG625" s="25"/>
      <c r="AJ625" s="25"/>
      <c r="AL625" s="5">
        <v>624</v>
      </c>
      <c r="AM625" s="25">
        <v>-502117706.24993408</v>
      </c>
      <c r="AN625" s="5">
        <v>-3.4824579014772441</v>
      </c>
    </row>
    <row r="626" spans="32:40">
      <c r="AF626" s="25">
        <v>625</v>
      </c>
      <c r="AG626" s="25"/>
      <c r="AJ626" s="25"/>
      <c r="AL626" s="5">
        <v>625</v>
      </c>
      <c r="AM626" s="25">
        <v>-826898534.5503757</v>
      </c>
      <c r="AN626" s="5">
        <v>-2.7765165915759495</v>
      </c>
    </row>
    <row r="627" spans="32:40">
      <c r="AF627" s="25">
        <v>626</v>
      </c>
      <c r="AG627" s="25"/>
      <c r="AJ627" s="25"/>
      <c r="AL627" s="5">
        <v>626</v>
      </c>
      <c r="AM627" s="25">
        <v>-284032211.11747152</v>
      </c>
      <c r="AN627" s="5">
        <v>-0.58497824321945013</v>
      </c>
    </row>
    <row r="628" spans="32:40">
      <c r="AF628" s="25">
        <v>627</v>
      </c>
      <c r="AG628" s="25"/>
      <c r="AJ628" s="25"/>
      <c r="AL628" s="5">
        <v>627</v>
      </c>
      <c r="AM628" s="25">
        <v>-71876238.375892282</v>
      </c>
      <c r="AN628" s="5">
        <v>0.35927377406320943</v>
      </c>
    </row>
    <row r="629" spans="32:40">
      <c r="AF629" s="25">
        <v>628</v>
      </c>
      <c r="AG629" s="25"/>
      <c r="AJ629" s="25"/>
      <c r="AL629" s="5">
        <v>628</v>
      </c>
      <c r="AM629" s="25">
        <v>785097884.31371212</v>
      </c>
      <c r="AN629" s="5">
        <v>6.4302907787441974</v>
      </c>
    </row>
    <row r="630" spans="32:40">
      <c r="AF630" s="25">
        <v>629</v>
      </c>
      <c r="AG630" s="25"/>
      <c r="AJ630" s="25"/>
      <c r="AL630" s="5">
        <v>629</v>
      </c>
      <c r="AM630" s="25">
        <v>-470345507.01320523</v>
      </c>
      <c r="AN630" s="5">
        <v>-1.3635234380525179</v>
      </c>
    </row>
    <row r="631" spans="32:40">
      <c r="AF631" s="25">
        <v>630</v>
      </c>
      <c r="AG631" s="25"/>
      <c r="AJ631" s="25"/>
      <c r="AL631" s="5">
        <v>630</v>
      </c>
      <c r="AM631" s="25">
        <v>-461299411.13189363</v>
      </c>
      <c r="AN631" s="5">
        <v>-0.86737204965967751</v>
      </c>
    </row>
    <row r="632" spans="32:40">
      <c r="AF632" s="25">
        <v>631</v>
      </c>
      <c r="AG632" s="25"/>
      <c r="AJ632" s="25"/>
      <c r="AL632" s="5">
        <v>631</v>
      </c>
      <c r="AM632" s="25">
        <v>-1014973912.2171217</v>
      </c>
      <c r="AN632" s="5">
        <v>-4.2648324871127317</v>
      </c>
    </row>
    <row r="633" spans="32:40">
      <c r="AF633" s="25">
        <v>632</v>
      </c>
      <c r="AG633" s="25"/>
      <c r="AJ633" s="25"/>
      <c r="AL633" s="5">
        <v>632</v>
      </c>
      <c r="AM633" s="25">
        <v>-1371495920.3718288</v>
      </c>
      <c r="AN633" s="5">
        <v>-7.4505554530353564</v>
      </c>
    </row>
    <row r="634" spans="32:40">
      <c r="AF634" s="25">
        <v>633</v>
      </c>
      <c r="AG634" s="25"/>
      <c r="AJ634" s="25"/>
      <c r="AL634" s="5">
        <v>633</v>
      </c>
      <c r="AM634" s="25">
        <v>354063639.23436934</v>
      </c>
      <c r="AN634" s="5">
        <v>5.1657451707739739</v>
      </c>
    </row>
    <row r="635" spans="32:40">
      <c r="AF635" s="25">
        <v>634</v>
      </c>
      <c r="AG635" s="25"/>
      <c r="AJ635" s="25"/>
      <c r="AL635" s="5">
        <v>634</v>
      </c>
      <c r="AM635" s="25">
        <v>-132039469.51954436</v>
      </c>
      <c r="AN635" s="5">
        <v>0.19989936517580237</v>
      </c>
    </row>
    <row r="636" spans="32:40">
      <c r="AF636" s="25">
        <v>635</v>
      </c>
      <c r="AG636" s="25"/>
      <c r="AJ636" s="25"/>
      <c r="AL636" s="5">
        <v>635</v>
      </c>
      <c r="AM636" s="25">
        <v>-136742206.50828257</v>
      </c>
      <c r="AN636" s="5">
        <v>0.48220783761481273</v>
      </c>
    </row>
    <row r="637" spans="32:40">
      <c r="AF637" s="25">
        <v>636</v>
      </c>
      <c r="AG637" s="25"/>
      <c r="AJ637" s="25"/>
      <c r="AL637" s="5">
        <v>636</v>
      </c>
      <c r="AM637" s="25">
        <v>-1498156167.9667234</v>
      </c>
      <c r="AN637" s="5">
        <v>-5.5915820679390453</v>
      </c>
    </row>
    <row r="638" spans="32:40">
      <c r="AF638" s="25">
        <v>637</v>
      </c>
      <c r="AG638" s="25"/>
      <c r="AJ638" s="25"/>
      <c r="AL638" s="5">
        <v>637</v>
      </c>
      <c r="AM638" s="25">
        <v>-1530516833.4999428</v>
      </c>
      <c r="AN638" s="5">
        <v>-5.3770501063840364</v>
      </c>
    </row>
    <row r="639" spans="32:40">
      <c r="AF639" s="25">
        <v>638</v>
      </c>
      <c r="AG639" s="25"/>
      <c r="AJ639" s="25"/>
      <c r="AL639" s="5">
        <v>638</v>
      </c>
      <c r="AM639" s="25">
        <v>734490438.45322084</v>
      </c>
      <c r="AN639" s="5">
        <v>6.5046761782806568</v>
      </c>
    </row>
    <row r="640" spans="32:40">
      <c r="AF640" s="25">
        <v>639</v>
      </c>
      <c r="AG640" s="25"/>
      <c r="AJ640" s="25"/>
      <c r="AL640" s="5">
        <v>639</v>
      </c>
      <c r="AM640" s="25">
        <v>1403532896.5710318</v>
      </c>
      <c r="AN640" s="5">
        <v>19.632578363062969</v>
      </c>
    </row>
    <row r="641" spans="32:40">
      <c r="AF641" s="25">
        <v>640</v>
      </c>
      <c r="AG641" s="25"/>
      <c r="AJ641" s="25"/>
      <c r="AL641" s="5">
        <v>640</v>
      </c>
      <c r="AM641" s="25">
        <v>-1010997217.5561036</v>
      </c>
      <c r="AN641" s="5">
        <v>-3.3128068026978079</v>
      </c>
    </row>
    <row r="642" spans="32:40">
      <c r="AF642" s="25">
        <v>641</v>
      </c>
      <c r="AG642" s="25"/>
      <c r="AJ642" s="25"/>
      <c r="AL642" s="5">
        <v>641</v>
      </c>
      <c r="AM642" s="25">
        <v>3437963.5230789483</v>
      </c>
      <c r="AN642" s="5">
        <v>1.050092247133926</v>
      </c>
    </row>
    <row r="643" spans="32:40">
      <c r="AF643" s="25">
        <v>642</v>
      </c>
      <c r="AG643" s="25"/>
      <c r="AJ643" s="25"/>
      <c r="AL643" s="5">
        <v>642</v>
      </c>
      <c r="AM643" s="25">
        <v>-234627271.01591295</v>
      </c>
      <c r="AN643" s="5">
        <v>-0.47852737059518624</v>
      </c>
    </row>
    <row r="644" spans="32:40">
      <c r="AF644" s="25">
        <v>643</v>
      </c>
      <c r="AG644" s="25"/>
      <c r="AJ644" s="25"/>
      <c r="AL644" s="5">
        <v>643</v>
      </c>
      <c r="AM644" s="25">
        <v>1356782380.0254512</v>
      </c>
      <c r="AN644" s="5">
        <v>7.606423808203103</v>
      </c>
    </row>
    <row r="645" spans="32:40">
      <c r="AF645" s="25">
        <v>644</v>
      </c>
      <c r="AG645" s="25"/>
      <c r="AJ645" s="25"/>
      <c r="AL645" s="5">
        <v>644</v>
      </c>
      <c r="AM645" s="25">
        <v>734312709.10346889</v>
      </c>
      <c r="AN645" s="5">
        <v>6.7421075795322851</v>
      </c>
    </row>
    <row r="646" spans="32:40">
      <c r="AF646" s="25">
        <v>645</v>
      </c>
      <c r="AG646" s="25"/>
      <c r="AJ646" s="25"/>
      <c r="AL646" s="5">
        <v>645</v>
      </c>
      <c r="AM646" s="25">
        <v>-555605218.84761</v>
      </c>
      <c r="AN646" s="5">
        <v>-1.1728075741647885</v>
      </c>
    </row>
    <row r="647" spans="32:40">
      <c r="AF647" s="25">
        <v>646</v>
      </c>
      <c r="AG647" s="25"/>
      <c r="AJ647" s="25"/>
      <c r="AL647" s="5">
        <v>646</v>
      </c>
      <c r="AM647" s="25">
        <v>451465154.10491312</v>
      </c>
      <c r="AN647" s="5">
        <v>3.3027041481769124</v>
      </c>
    </row>
    <row r="648" spans="32:40">
      <c r="AF648" s="25">
        <v>647</v>
      </c>
      <c r="AG648" s="25"/>
      <c r="AJ648" s="25"/>
      <c r="AL648" s="5">
        <v>647</v>
      </c>
      <c r="AM648" s="25">
        <v>243998387.44098294</v>
      </c>
      <c r="AN648" s="5">
        <v>2.1675357760225902</v>
      </c>
    </row>
    <row r="649" spans="32:40">
      <c r="AF649" s="25">
        <v>648</v>
      </c>
      <c r="AG649" s="25"/>
      <c r="AJ649" s="25"/>
      <c r="AL649" s="5">
        <v>648</v>
      </c>
      <c r="AM649" s="25">
        <v>-1083377660.6533854</v>
      </c>
      <c r="AN649" s="5">
        <v>-4.0820960786269964</v>
      </c>
    </row>
    <row r="650" spans="32:40">
      <c r="AF650" s="25">
        <v>649</v>
      </c>
      <c r="AG650" s="25"/>
      <c r="AJ650" s="25"/>
      <c r="AL650" s="5">
        <v>649</v>
      </c>
      <c r="AM650" s="25">
        <v>-635439127.70221734</v>
      </c>
      <c r="AN650" s="5">
        <v>-4.4425360636494062</v>
      </c>
    </row>
    <row r="651" spans="32:40">
      <c r="AF651" s="25">
        <v>650</v>
      </c>
      <c r="AG651" s="25"/>
      <c r="AJ651" s="25"/>
      <c r="AL651" s="5">
        <v>650</v>
      </c>
      <c r="AM651" s="25">
        <v>-1725194621.289268</v>
      </c>
      <c r="AN651" s="5">
        <v>-9.3225978796078248</v>
      </c>
    </row>
    <row r="652" spans="32:40">
      <c r="AF652" s="25">
        <v>651</v>
      </c>
      <c r="AG652" s="25"/>
      <c r="AJ652" s="25"/>
      <c r="AL652" s="5">
        <v>651</v>
      </c>
      <c r="AM652" s="25">
        <v>249124230.7393316</v>
      </c>
      <c r="AN652" s="5">
        <v>4.3864625812757474</v>
      </c>
    </row>
    <row r="653" spans="32:40">
      <c r="AF653" s="25">
        <v>652</v>
      </c>
      <c r="AG653" s="25"/>
      <c r="AJ653" s="25"/>
      <c r="AL653" s="5">
        <v>652</v>
      </c>
      <c r="AM653" s="25">
        <v>-28752783.824184477</v>
      </c>
      <c r="AN653" s="5">
        <v>0.87286319980316263</v>
      </c>
    </row>
    <row r="654" spans="32:40">
      <c r="AF654" s="25">
        <v>653</v>
      </c>
      <c r="AG654" s="25"/>
      <c r="AJ654" s="25"/>
      <c r="AL654" s="5">
        <v>653</v>
      </c>
      <c r="AM654" s="25">
        <v>1534595763.4468629</v>
      </c>
      <c r="AN654" s="5">
        <v>22.360705425149725</v>
      </c>
    </row>
    <row r="655" spans="32:40">
      <c r="AF655" s="25">
        <v>654</v>
      </c>
      <c r="AG655" s="25"/>
      <c r="AJ655" s="25"/>
      <c r="AL655" s="5">
        <v>654</v>
      </c>
      <c r="AM655" s="25">
        <v>-1287314391.839474</v>
      </c>
      <c r="AN655" s="5">
        <v>-5.0797951513381729</v>
      </c>
    </row>
    <row r="656" spans="32:40">
      <c r="AF656" s="25">
        <v>655</v>
      </c>
      <c r="AG656" s="25"/>
      <c r="AJ656" s="25"/>
      <c r="AL656" s="5">
        <v>655</v>
      </c>
      <c r="AM656" s="25">
        <v>-880686588.77888513</v>
      </c>
      <c r="AN656" s="5">
        <v>-3.1079425088385704</v>
      </c>
    </row>
    <row r="657" spans="32:40">
      <c r="AF657" s="25">
        <v>656</v>
      </c>
      <c r="AG657" s="25"/>
      <c r="AJ657" s="25"/>
      <c r="AL657" s="5">
        <v>656</v>
      </c>
      <c r="AM657" s="25">
        <v>1030051906.7611599</v>
      </c>
      <c r="AN657" s="5">
        <v>5.4737201379797185</v>
      </c>
    </row>
    <row r="658" spans="32:40">
      <c r="AF658" s="25">
        <v>657</v>
      </c>
      <c r="AG658" s="25"/>
      <c r="AJ658" s="25"/>
      <c r="AL658" s="5">
        <v>657</v>
      </c>
      <c r="AM658" s="25">
        <v>-515051555.53140771</v>
      </c>
      <c r="AN658" s="5">
        <v>-3.7950835100608251</v>
      </c>
    </row>
    <row r="659" spans="32:40">
      <c r="AF659" s="25">
        <v>658</v>
      </c>
      <c r="AG659" s="25"/>
      <c r="AJ659" s="25"/>
      <c r="AL659" s="5">
        <v>658</v>
      </c>
      <c r="AM659" s="25">
        <v>-438384142.18440986</v>
      </c>
      <c r="AN659" s="5">
        <v>-4.356930014526057</v>
      </c>
    </row>
    <row r="660" spans="32:40">
      <c r="AF660" s="25">
        <v>659</v>
      </c>
      <c r="AG660" s="25"/>
      <c r="AJ660" s="25"/>
      <c r="AL660" s="5">
        <v>659</v>
      </c>
      <c r="AM660" s="25">
        <v>-403630767.06324172</v>
      </c>
      <c r="AN660" s="5">
        <v>-1.7064390837709407</v>
      </c>
    </row>
    <row r="661" spans="32:40">
      <c r="AF661" s="25">
        <v>660</v>
      </c>
      <c r="AG661" s="25"/>
      <c r="AJ661" s="25"/>
      <c r="AL661" s="5">
        <v>660</v>
      </c>
      <c r="AM661" s="25">
        <v>407684679.43693507</v>
      </c>
      <c r="AN661" s="5">
        <v>2.9556352029494355</v>
      </c>
    </row>
    <row r="662" spans="32:40">
      <c r="AF662" s="25">
        <v>661</v>
      </c>
      <c r="AG662" s="25"/>
      <c r="AJ662" s="25"/>
      <c r="AL662" s="5">
        <v>661</v>
      </c>
      <c r="AM662" s="25">
        <v>-1011136617.9582975</v>
      </c>
      <c r="AN662" s="5">
        <v>-9.2595070850052181</v>
      </c>
    </row>
    <row r="663" spans="32:40">
      <c r="AF663" s="25">
        <v>662</v>
      </c>
      <c r="AG663" s="25"/>
      <c r="AJ663" s="25"/>
      <c r="AL663" s="5">
        <v>662</v>
      </c>
      <c r="AM663" s="25">
        <v>-409388985.59046376</v>
      </c>
      <c r="AN663" s="5">
        <v>-1.018268240757052</v>
      </c>
    </row>
    <row r="664" spans="32:40">
      <c r="AF664" s="25">
        <v>663</v>
      </c>
      <c r="AG664" s="25"/>
      <c r="AJ664" s="25"/>
      <c r="AL664" s="5">
        <v>663</v>
      </c>
      <c r="AM664" s="25">
        <v>-654363037.45293283</v>
      </c>
      <c r="AN664" s="5">
        <v>-4.5188916560357653</v>
      </c>
    </row>
    <row r="665" spans="32:40">
      <c r="AF665" s="25">
        <v>664</v>
      </c>
      <c r="AG665" s="25"/>
      <c r="AJ665" s="25"/>
      <c r="AL665" s="5">
        <v>664</v>
      </c>
      <c r="AM665" s="25">
        <v>-679398058.37535954</v>
      </c>
      <c r="AN665" s="5">
        <v>-2.7494866534132347</v>
      </c>
    </row>
    <row r="666" spans="32:40">
      <c r="AF666" s="25">
        <v>665</v>
      </c>
      <c r="AG666" s="25"/>
      <c r="AJ666" s="25"/>
      <c r="AL666" s="5">
        <v>665</v>
      </c>
      <c r="AM666" s="25">
        <v>267019497.92809898</v>
      </c>
      <c r="AN666" s="5">
        <v>2.3357257723257647</v>
      </c>
    </row>
    <row r="667" spans="32:40">
      <c r="AF667" s="25">
        <v>666</v>
      </c>
      <c r="AG667" s="25"/>
      <c r="AJ667" s="25"/>
      <c r="AL667" s="5">
        <v>666</v>
      </c>
      <c r="AM667" s="25">
        <v>-1215185494.3681231</v>
      </c>
      <c r="AN667" s="5">
        <v>-5.6353988072241208</v>
      </c>
    </row>
    <row r="668" spans="32:40">
      <c r="AF668" s="25">
        <v>667</v>
      </c>
      <c r="AG668" s="25"/>
      <c r="AJ668" s="25"/>
      <c r="AL668" s="5">
        <v>667</v>
      </c>
      <c r="AM668" s="25">
        <v>-1118557343.3602989</v>
      </c>
      <c r="AN668" s="5">
        <v>-8.5875746402823427</v>
      </c>
    </row>
    <row r="669" spans="32:40">
      <c r="AF669" s="25">
        <v>668</v>
      </c>
      <c r="AG669" s="25"/>
      <c r="AJ669" s="25"/>
      <c r="AL669" s="5">
        <v>668</v>
      </c>
      <c r="AM669" s="25">
        <v>-649829931.79802847</v>
      </c>
      <c r="AN669" s="5">
        <v>-3.3782517063633843</v>
      </c>
    </row>
    <row r="670" spans="32:40">
      <c r="AF670" s="25">
        <v>669</v>
      </c>
      <c r="AG670" s="25"/>
      <c r="AJ670" s="25"/>
      <c r="AL670" s="5">
        <v>669</v>
      </c>
      <c r="AM670" s="25">
        <v>-895353785.80990064</v>
      </c>
      <c r="AN670" s="5">
        <v>-6.0939204391098816</v>
      </c>
    </row>
    <row r="671" spans="32:40">
      <c r="AF671" s="25">
        <v>670</v>
      </c>
      <c r="AG671" s="25"/>
      <c r="AJ671" s="25"/>
      <c r="AL671" s="5">
        <v>670</v>
      </c>
      <c r="AM671" s="25">
        <v>-395229507.30313748</v>
      </c>
      <c r="AN671" s="5">
        <v>-1.6037213697815014</v>
      </c>
    </row>
    <row r="672" spans="32:40">
      <c r="AF672" s="25">
        <v>671</v>
      </c>
      <c r="AG672" s="25"/>
      <c r="AJ672" s="25"/>
      <c r="AL672" s="5">
        <v>671</v>
      </c>
      <c r="AM672" s="25">
        <v>-483076153.56520808</v>
      </c>
      <c r="AN672" s="5">
        <v>-5.7095606603123414</v>
      </c>
    </row>
    <row r="673" spans="32:40">
      <c r="AF673" s="25">
        <v>672</v>
      </c>
      <c r="AG673" s="25"/>
      <c r="AJ673" s="25"/>
      <c r="AL673" s="5">
        <v>672</v>
      </c>
      <c r="AM673" s="25">
        <v>-1357515788.9317806</v>
      </c>
      <c r="AN673" s="5">
        <v>-5.9084326873038959</v>
      </c>
    </row>
    <row r="674" spans="32:40">
      <c r="AF674" s="25">
        <v>673</v>
      </c>
      <c r="AG674" s="25"/>
      <c r="AJ674" s="25"/>
      <c r="AL674" s="5">
        <v>673</v>
      </c>
      <c r="AM674" s="25">
        <v>1217208432.6123602</v>
      </c>
      <c r="AN674" s="5">
        <v>7.9276310675287363</v>
      </c>
    </row>
    <row r="675" spans="32:40">
      <c r="AF675" s="25">
        <v>674</v>
      </c>
      <c r="AG675" s="25"/>
      <c r="AJ675" s="25"/>
      <c r="AL675" s="5">
        <v>674</v>
      </c>
      <c r="AM675" s="25">
        <v>-10201155.001713216</v>
      </c>
      <c r="AN675" s="5">
        <v>0.94922973017039169</v>
      </c>
    </row>
    <row r="676" spans="32:40">
      <c r="AF676" s="25">
        <v>675</v>
      </c>
      <c r="AG676" s="25"/>
      <c r="AJ676" s="25"/>
      <c r="AL676" s="5">
        <v>675</v>
      </c>
      <c r="AM676" s="25">
        <v>-1004473639.4161724</v>
      </c>
      <c r="AN676" s="5">
        <v>-3.0990769031469871</v>
      </c>
    </row>
    <row r="677" spans="32:40">
      <c r="AF677" s="25">
        <v>676</v>
      </c>
      <c r="AG677" s="25"/>
      <c r="AJ677" s="25"/>
      <c r="AL677" s="5">
        <v>676</v>
      </c>
      <c r="AM677" s="25">
        <v>-893378271.84742022</v>
      </c>
      <c r="AN677" s="5">
        <v>-3.5984185089019078</v>
      </c>
    </row>
    <row r="678" spans="32:40">
      <c r="AF678" s="25">
        <v>677</v>
      </c>
      <c r="AG678" s="25"/>
      <c r="AJ678" s="25"/>
      <c r="AL678" s="5">
        <v>677</v>
      </c>
      <c r="AM678" s="25">
        <v>-123886808.04404682</v>
      </c>
      <c r="AN678" s="5">
        <v>0.27855729216556069</v>
      </c>
    </row>
    <row r="679" spans="32:40">
      <c r="AF679" s="25">
        <v>678</v>
      </c>
      <c r="AG679" s="25"/>
      <c r="AJ679" s="25"/>
      <c r="AL679" s="5">
        <v>678</v>
      </c>
      <c r="AM679" s="25">
        <v>-863943778.35030317</v>
      </c>
      <c r="AN679" s="5">
        <v>-3.4327943052049106</v>
      </c>
    </row>
    <row r="680" spans="32:40">
      <c r="AF680" s="25">
        <v>679</v>
      </c>
      <c r="AG680" s="25"/>
      <c r="AJ680" s="25"/>
      <c r="AL680" s="5">
        <v>679</v>
      </c>
      <c r="AM680" s="25">
        <v>365322775.46571422</v>
      </c>
      <c r="AN680" s="5">
        <v>5.9694739496610598</v>
      </c>
    </row>
    <row r="681" spans="32:40">
      <c r="AF681" s="25">
        <v>680</v>
      </c>
      <c r="AG681" s="25"/>
      <c r="AJ681" s="25"/>
      <c r="AL681" s="5">
        <v>680</v>
      </c>
      <c r="AM681" s="25">
        <v>-525062737.96580243</v>
      </c>
      <c r="AN681" s="5">
        <v>-2.0429645384669186</v>
      </c>
    </row>
    <row r="682" spans="32:40">
      <c r="AF682" s="25">
        <v>681</v>
      </c>
      <c r="AG682" s="25"/>
      <c r="AJ682" s="25"/>
      <c r="AL682" s="5">
        <v>681</v>
      </c>
      <c r="AM682" s="25">
        <v>-761265708.8223027</v>
      </c>
      <c r="AN682" s="5">
        <v>-1.9701548324021358</v>
      </c>
    </row>
    <row r="683" spans="32:40">
      <c r="AF683" s="25">
        <v>682</v>
      </c>
      <c r="AG683" s="25"/>
      <c r="AJ683" s="25"/>
      <c r="AL683" s="5">
        <v>682</v>
      </c>
      <c r="AM683" s="25">
        <v>144078749.49308687</v>
      </c>
      <c r="AN683" s="5">
        <v>1.6644828331107591</v>
      </c>
    </row>
    <row r="684" spans="32:40">
      <c r="AF684" s="25">
        <v>683</v>
      </c>
      <c r="AG684" s="25"/>
      <c r="AJ684" s="25"/>
      <c r="AL684" s="5">
        <v>683</v>
      </c>
      <c r="AM684" s="25">
        <v>318656047.32082307</v>
      </c>
      <c r="AN684" s="5">
        <v>2.2464349952763425</v>
      </c>
    </row>
    <row r="685" spans="32:40">
      <c r="AF685" s="25">
        <v>684</v>
      </c>
      <c r="AG685" s="25"/>
      <c r="AJ685" s="25"/>
      <c r="AL685" s="5">
        <v>684</v>
      </c>
      <c r="AM685" s="25">
        <v>-964912990.98779082</v>
      </c>
      <c r="AN685" s="5">
        <v>-8.7053686093368992</v>
      </c>
    </row>
    <row r="686" spans="32:40">
      <c r="AF686" s="25">
        <v>685</v>
      </c>
      <c r="AG686" s="25"/>
      <c r="AJ686" s="25"/>
      <c r="AL686" s="5">
        <v>685</v>
      </c>
      <c r="AM686" s="25">
        <v>-118813467.30186497</v>
      </c>
      <c r="AN686" s="5">
        <v>3.943774364314153E-2</v>
      </c>
    </row>
    <row r="687" spans="32:40">
      <c r="AF687" s="25">
        <v>686</v>
      </c>
      <c r="AG687" s="25"/>
      <c r="AJ687" s="25"/>
      <c r="AL687" s="5">
        <v>686</v>
      </c>
      <c r="AM687" s="25">
        <v>-1016395337.1373622</v>
      </c>
      <c r="AN687" s="5">
        <v>-4.2824633559952314</v>
      </c>
    </row>
    <row r="688" spans="32:40">
      <c r="AF688" s="25">
        <v>687</v>
      </c>
      <c r="AG688" s="25"/>
      <c r="AJ688" s="25"/>
      <c r="AL688" s="5">
        <v>687</v>
      </c>
      <c r="AM688" s="25">
        <v>-389798370.22782153</v>
      </c>
      <c r="AN688" s="5">
        <v>-0.55766751481972288</v>
      </c>
    </row>
    <row r="689" spans="32:40">
      <c r="AF689" s="25">
        <v>688</v>
      </c>
      <c r="AG689" s="25"/>
      <c r="AJ689" s="25"/>
      <c r="AL689" s="5">
        <v>688</v>
      </c>
      <c r="AM689" s="25">
        <v>1077380718.3548625</v>
      </c>
      <c r="AN689" s="5">
        <v>11.014809768305215</v>
      </c>
    </row>
    <row r="690" spans="32:40">
      <c r="AF690" s="25">
        <v>689</v>
      </c>
      <c r="AG690" s="25"/>
      <c r="AJ690" s="25"/>
      <c r="AL690" s="5">
        <v>689</v>
      </c>
      <c r="AM690" s="25">
        <v>-884289054.13510036</v>
      </c>
      <c r="AN690" s="5">
        <v>-3.8684055915601143</v>
      </c>
    </row>
    <row r="691" spans="32:40">
      <c r="AF691" s="25">
        <v>690</v>
      </c>
      <c r="AG691" s="25"/>
      <c r="AJ691" s="25"/>
      <c r="AL691" s="5">
        <v>690</v>
      </c>
      <c r="AM691" s="25">
        <v>236642370.4543913</v>
      </c>
      <c r="AN691" s="5">
        <v>2.37839564587075</v>
      </c>
    </row>
    <row r="692" spans="32:40">
      <c r="AF692" s="25">
        <v>691</v>
      </c>
      <c r="AG692" s="25"/>
      <c r="AJ692" s="25"/>
      <c r="AL692" s="5">
        <v>691</v>
      </c>
      <c r="AM692" s="25">
        <v>-273157273.32526207</v>
      </c>
      <c r="AN692" s="5">
        <v>-7.4901832496347368E-2</v>
      </c>
    </row>
    <row r="693" spans="32:40">
      <c r="AF693" s="25">
        <v>692</v>
      </c>
      <c r="AG693" s="25"/>
      <c r="AJ693" s="25"/>
      <c r="AL693" s="5">
        <v>692</v>
      </c>
      <c r="AM693" s="25">
        <v>-926575337.93132496</v>
      </c>
      <c r="AN693" s="5">
        <v>-5.0682534922274485</v>
      </c>
    </row>
    <row r="694" spans="32:40">
      <c r="AF694" s="25">
        <v>693</v>
      </c>
      <c r="AG694" s="25"/>
      <c r="AJ694" s="25"/>
      <c r="AL694" s="5">
        <v>693</v>
      </c>
      <c r="AM694" s="25">
        <v>2046332693.6704574</v>
      </c>
      <c r="AN694" s="5">
        <v>32.589730744740642</v>
      </c>
    </row>
    <row r="695" spans="32:40">
      <c r="AF695" s="25">
        <v>694</v>
      </c>
      <c r="AG695" s="25"/>
      <c r="AJ695" s="25"/>
      <c r="AL695" s="5">
        <v>694</v>
      </c>
      <c r="AM695" s="25">
        <v>72892573.977079749</v>
      </c>
      <c r="AN695" s="5">
        <v>1.7583665093144567</v>
      </c>
    </row>
    <row r="696" spans="32:40">
      <c r="AF696" s="25">
        <v>695</v>
      </c>
      <c r="AG696" s="25"/>
      <c r="AJ696" s="25"/>
      <c r="AL696" s="5">
        <v>695</v>
      </c>
      <c r="AM696" s="25">
        <v>-90700981.932519674</v>
      </c>
      <c r="AN696" s="5">
        <v>0.26272881191939107</v>
      </c>
    </row>
    <row r="697" spans="32:40">
      <c r="AF697" s="25">
        <v>696</v>
      </c>
      <c r="AG697" s="25"/>
      <c r="AJ697" s="25"/>
      <c r="AL697" s="5">
        <v>696</v>
      </c>
      <c r="AM697" s="25">
        <v>-332431996.36483383</v>
      </c>
      <c r="AN697" s="5">
        <v>-3.3144307890598905</v>
      </c>
    </row>
    <row r="698" spans="32:40">
      <c r="AF698" s="25">
        <v>697</v>
      </c>
      <c r="AG698" s="25"/>
      <c r="AJ698" s="25"/>
      <c r="AL698" s="5">
        <v>697</v>
      </c>
      <c r="AM698" s="25">
        <v>-368835572.87743282</v>
      </c>
      <c r="AN698" s="5">
        <v>-0.98627268985404282</v>
      </c>
    </row>
    <row r="699" spans="32:40">
      <c r="AF699" s="25">
        <v>698</v>
      </c>
      <c r="AG699" s="25"/>
      <c r="AJ699" s="25"/>
      <c r="AL699" s="5">
        <v>698</v>
      </c>
      <c r="AM699" s="25">
        <v>-156012581.94505307</v>
      </c>
      <c r="AN699" s="5">
        <v>1.2391809297897646E-2</v>
      </c>
    </row>
    <row r="700" spans="32:40">
      <c r="AF700" s="25">
        <v>699</v>
      </c>
      <c r="AG700" s="25"/>
      <c r="AJ700" s="25"/>
      <c r="AL700" s="5">
        <v>699</v>
      </c>
      <c r="AM700" s="25">
        <v>-135900293.77836019</v>
      </c>
      <c r="AN700" s="5">
        <v>0.20204367381884536</v>
      </c>
    </row>
    <row r="701" spans="32:40">
      <c r="AF701" s="25">
        <v>700</v>
      </c>
      <c r="AG701" s="25"/>
      <c r="AJ701" s="25"/>
      <c r="AL701" s="5">
        <v>700</v>
      </c>
      <c r="AM701" s="25">
        <v>-843667933.33194816</v>
      </c>
      <c r="AN701" s="5">
        <v>-3.035881699724551</v>
      </c>
    </row>
    <row r="702" spans="32:40">
      <c r="AF702" s="25">
        <v>701</v>
      </c>
      <c r="AG702" s="25"/>
      <c r="AJ702" s="25"/>
      <c r="AL702" s="5">
        <v>701</v>
      </c>
      <c r="AM702" s="25">
        <v>-194372528.79733711</v>
      </c>
      <c r="AN702" s="5">
        <v>-0.40425237387631968</v>
      </c>
    </row>
    <row r="703" spans="32:40">
      <c r="AF703" s="25">
        <v>702</v>
      </c>
      <c r="AG703" s="25"/>
      <c r="AJ703" s="25"/>
      <c r="AL703" s="5">
        <v>702</v>
      </c>
      <c r="AM703" s="25">
        <v>-915327374.80232334</v>
      </c>
      <c r="AN703" s="5">
        <v>-3.4268824558528816</v>
      </c>
    </row>
    <row r="704" spans="32:40">
      <c r="AF704" s="25">
        <v>703</v>
      </c>
      <c r="AG704" s="25"/>
      <c r="AJ704" s="25"/>
      <c r="AL704" s="5">
        <v>703</v>
      </c>
      <c r="AM704" s="25">
        <v>285145508.61399508</v>
      </c>
      <c r="AN704" s="5">
        <v>3.6803622413689427</v>
      </c>
    </row>
    <row r="705" spans="32:40">
      <c r="AF705" s="25">
        <v>704</v>
      </c>
      <c r="AG705" s="25"/>
      <c r="AJ705" s="25"/>
      <c r="AL705" s="5">
        <v>704</v>
      </c>
      <c r="AM705" s="25">
        <v>-1156673733.2955191</v>
      </c>
      <c r="AN705" s="5">
        <v>-3.4501516920172355</v>
      </c>
    </row>
    <row r="706" spans="32:40">
      <c r="AF706" s="25">
        <v>705</v>
      </c>
      <c r="AG706" s="25"/>
      <c r="AJ706" s="25"/>
      <c r="AL706" s="5">
        <v>705</v>
      </c>
      <c r="AM706" s="25">
        <v>-690185539.77737093</v>
      </c>
      <c r="AN706" s="5">
        <v>-3.7516983743959962</v>
      </c>
    </row>
    <row r="707" spans="32:40">
      <c r="AF707" s="25">
        <v>706</v>
      </c>
      <c r="AG707" s="25"/>
      <c r="AJ707" s="25"/>
      <c r="AL707" s="5">
        <v>706</v>
      </c>
      <c r="AM707" s="25">
        <v>269822813.4603647</v>
      </c>
      <c r="AN707" s="5">
        <v>2.3157205708797157</v>
      </c>
    </row>
    <row r="708" spans="32:40">
      <c r="AF708" s="25">
        <v>707</v>
      </c>
      <c r="AG708" s="25"/>
      <c r="AJ708" s="25"/>
      <c r="AL708" s="5">
        <v>707</v>
      </c>
      <c r="AM708" s="25">
        <v>-1324929213.4988272</v>
      </c>
      <c r="AN708" s="5">
        <v>-7.9523396170727967</v>
      </c>
    </row>
    <row r="709" spans="32:40">
      <c r="AF709" s="25">
        <v>708</v>
      </c>
      <c r="AG709" s="25"/>
      <c r="AJ709" s="25"/>
      <c r="AL709" s="5">
        <v>708</v>
      </c>
      <c r="AM709" s="25">
        <v>1844297931.2115693</v>
      </c>
      <c r="AN709" s="5">
        <v>22.805461514091306</v>
      </c>
    </row>
    <row r="710" spans="32:40">
      <c r="AF710" s="25">
        <v>709</v>
      </c>
      <c r="AG710" s="25"/>
      <c r="AJ710" s="25"/>
      <c r="AL710" s="5">
        <v>709</v>
      </c>
      <c r="AM710" s="25">
        <v>773723861.95316863</v>
      </c>
      <c r="AN710" s="5">
        <v>11.314874931194934</v>
      </c>
    </row>
    <row r="711" spans="32:40">
      <c r="AF711" s="25">
        <v>710</v>
      </c>
      <c r="AG711" s="25"/>
      <c r="AJ711" s="25"/>
      <c r="AL711" s="5">
        <v>710</v>
      </c>
      <c r="AM711" s="25">
        <v>-878154487.35965586</v>
      </c>
      <c r="AN711" s="5">
        <v>-2.3667861514315462</v>
      </c>
    </row>
    <row r="712" spans="32:40">
      <c r="AF712" s="25">
        <v>711</v>
      </c>
      <c r="AG712" s="25"/>
      <c r="AJ712" s="25"/>
      <c r="AL712" s="5">
        <v>711</v>
      </c>
      <c r="AM712" s="25">
        <v>-1515436324.2623377</v>
      </c>
      <c r="AN712" s="5">
        <v>-8.3540222287308179</v>
      </c>
    </row>
    <row r="713" spans="32:40">
      <c r="AF713" s="25">
        <v>712</v>
      </c>
      <c r="AG713" s="25"/>
      <c r="AJ713" s="25"/>
      <c r="AL713" s="5">
        <v>712</v>
      </c>
      <c r="AM713" s="25">
        <v>-102781697.65223342</v>
      </c>
      <c r="AN713" s="5">
        <v>-5.4915144801587837E-2</v>
      </c>
    </row>
    <row r="714" spans="32:40">
      <c r="AF714" s="25">
        <v>713</v>
      </c>
      <c r="AG714" s="25"/>
      <c r="AJ714" s="25"/>
      <c r="AL714" s="5">
        <v>713</v>
      </c>
      <c r="AM714" s="25">
        <v>120095429.9865194</v>
      </c>
      <c r="AN714" s="5">
        <v>2.0322448741789856</v>
      </c>
    </row>
    <row r="715" spans="32:40">
      <c r="AF715" s="25">
        <v>714</v>
      </c>
      <c r="AG715" s="25"/>
      <c r="AJ715" s="25"/>
      <c r="AL715" s="5">
        <v>714</v>
      </c>
      <c r="AM715" s="25">
        <v>-906306927.51119399</v>
      </c>
      <c r="AN715" s="5">
        <v>-2.8126919726483646</v>
      </c>
    </row>
    <row r="716" spans="32:40">
      <c r="AF716" s="25">
        <v>715</v>
      </c>
      <c r="AG716" s="25"/>
      <c r="AJ716" s="25"/>
      <c r="AL716" s="5">
        <v>715</v>
      </c>
      <c r="AM716" s="25">
        <v>-419023759.12023592</v>
      </c>
      <c r="AN716" s="5">
        <v>-0.63975824994315678</v>
      </c>
    </row>
    <row r="717" spans="32:40">
      <c r="AF717" s="25">
        <v>716</v>
      </c>
      <c r="AG717" s="25"/>
      <c r="AJ717" s="25"/>
      <c r="AL717" s="5">
        <v>716</v>
      </c>
      <c r="AM717" s="25">
        <v>-242377546.50278264</v>
      </c>
      <c r="AN717" s="5">
        <v>-0.80350143772441796</v>
      </c>
    </row>
    <row r="718" spans="32:40">
      <c r="AF718" s="25">
        <v>717</v>
      </c>
      <c r="AG718" s="25"/>
      <c r="AJ718" s="25"/>
      <c r="AL718" s="5">
        <v>717</v>
      </c>
      <c r="AM718" s="25">
        <v>94463417.927825809</v>
      </c>
      <c r="AN718" s="5">
        <v>1.5403556383824262</v>
      </c>
    </row>
    <row r="719" spans="32:40">
      <c r="AF719" s="25">
        <v>718</v>
      </c>
      <c r="AG719" s="25"/>
      <c r="AJ719" s="25"/>
      <c r="AL719" s="5">
        <v>718</v>
      </c>
      <c r="AM719" s="25">
        <v>63624924.627897859</v>
      </c>
      <c r="AN719" s="5">
        <v>1.2697074154457064</v>
      </c>
    </row>
    <row r="720" spans="32:40">
      <c r="AF720" s="25">
        <v>719</v>
      </c>
      <c r="AG720" s="25"/>
      <c r="AJ720" s="25"/>
      <c r="AL720" s="5">
        <v>719</v>
      </c>
      <c r="AM720" s="25">
        <v>-678736568.99490047</v>
      </c>
      <c r="AN720" s="5">
        <v>-1.7858859918950618</v>
      </c>
    </row>
    <row r="721" spans="32:40">
      <c r="AF721" s="25">
        <v>720</v>
      </c>
      <c r="AG721" s="25"/>
      <c r="AJ721" s="25"/>
      <c r="AL721" s="5">
        <v>720</v>
      </c>
      <c r="AM721" s="25">
        <v>-160699218.19485664</v>
      </c>
      <c r="AN721" s="5">
        <v>0.14728517382655085</v>
      </c>
    </row>
    <row r="722" spans="32:40">
      <c r="AF722" s="25">
        <v>721</v>
      </c>
      <c r="AG722" s="25"/>
      <c r="AJ722" s="25"/>
      <c r="AL722" s="5">
        <v>721</v>
      </c>
      <c r="AM722" s="25">
        <v>-1399873081.5961099</v>
      </c>
      <c r="AN722" s="5">
        <v>-5.5123042338487718</v>
      </c>
    </row>
    <row r="723" spans="32:40">
      <c r="AF723" s="25">
        <v>722</v>
      </c>
      <c r="AG723" s="25"/>
      <c r="AJ723" s="25"/>
      <c r="AL723" s="5">
        <v>722</v>
      </c>
      <c r="AM723" s="25">
        <v>-767517516.52313638</v>
      </c>
      <c r="AN723" s="5">
        <v>-9.5972159765869574</v>
      </c>
    </row>
    <row r="724" spans="32:40">
      <c r="AF724" s="25">
        <v>723</v>
      </c>
      <c r="AG724" s="25"/>
      <c r="AJ724" s="25"/>
      <c r="AL724" s="5">
        <v>723</v>
      </c>
      <c r="AM724" s="25">
        <v>162632106.74930543</v>
      </c>
      <c r="AN724" s="5">
        <v>1.7235941516715236</v>
      </c>
    </row>
    <row r="725" spans="32:40">
      <c r="AF725" s="25">
        <v>724</v>
      </c>
      <c r="AG725" s="25"/>
      <c r="AJ725" s="25"/>
      <c r="AL725" s="5">
        <v>724</v>
      </c>
      <c r="AM725" s="25">
        <v>-487538537.47821283</v>
      </c>
      <c r="AN725" s="5">
        <v>-1.267008706955324</v>
      </c>
    </row>
    <row r="726" spans="32:40">
      <c r="AF726" s="25">
        <v>725</v>
      </c>
      <c r="AG726" s="25"/>
      <c r="AJ726" s="25"/>
      <c r="AL726" s="5">
        <v>725</v>
      </c>
      <c r="AM726" s="25">
        <v>-984990946.92671275</v>
      </c>
      <c r="AN726" s="5">
        <v>-8.827332084210493</v>
      </c>
    </row>
    <row r="727" spans="32:40">
      <c r="AF727" s="25">
        <v>726</v>
      </c>
      <c r="AG727" s="25"/>
      <c r="AJ727" s="25"/>
      <c r="AL727" s="5">
        <v>726</v>
      </c>
      <c r="AM727" s="25">
        <v>-1118825023.1037669</v>
      </c>
      <c r="AN727" s="5">
        <v>-11.138478142396583</v>
      </c>
    </row>
    <row r="728" spans="32:40">
      <c r="AF728" s="25">
        <v>727</v>
      </c>
      <c r="AG728" s="25"/>
      <c r="AJ728" s="25"/>
      <c r="AL728" s="5">
        <v>727</v>
      </c>
      <c r="AM728" s="25">
        <v>-286048382.38715464</v>
      </c>
      <c r="AN728" s="5">
        <v>-0.78201852515326176</v>
      </c>
    </row>
    <row r="729" spans="32:40">
      <c r="AF729" s="25">
        <v>728</v>
      </c>
      <c r="AG729" s="25"/>
      <c r="AJ729" s="25"/>
      <c r="AL729" s="5">
        <v>728</v>
      </c>
      <c r="AM729" s="25">
        <v>355944399.48080885</v>
      </c>
      <c r="AN729" s="5">
        <v>5.2967432503974843</v>
      </c>
    </row>
    <row r="730" spans="32:40">
      <c r="AF730" s="25">
        <v>729</v>
      </c>
      <c r="AG730" s="25"/>
      <c r="AJ730" s="25"/>
      <c r="AL730" s="5">
        <v>729</v>
      </c>
      <c r="AM730" s="25">
        <v>-609145555.07632756</v>
      </c>
      <c r="AN730" s="5">
        <v>-5.3722745683798641</v>
      </c>
    </row>
    <row r="731" spans="32:40">
      <c r="AF731" s="25">
        <v>730</v>
      </c>
      <c r="AG731" s="25"/>
      <c r="AJ731" s="25"/>
      <c r="AL731" s="5">
        <v>730</v>
      </c>
      <c r="AM731" s="25">
        <v>-677896333.10084414</v>
      </c>
      <c r="AN731" s="5">
        <v>-4.6486505962102553</v>
      </c>
    </row>
    <row r="732" spans="32:40">
      <c r="AF732" s="25">
        <v>731</v>
      </c>
      <c r="AG732" s="25"/>
      <c r="AJ732" s="25"/>
      <c r="AL732" s="5">
        <v>731</v>
      </c>
      <c r="AM732" s="25">
        <v>-163268312.34856445</v>
      </c>
      <c r="AN732" s="5">
        <v>0.10930308870968714</v>
      </c>
    </row>
    <row r="733" spans="32:40">
      <c r="AF733" s="25">
        <v>732</v>
      </c>
      <c r="AG733" s="25"/>
      <c r="AJ733" s="25"/>
      <c r="AL733" s="5">
        <v>732</v>
      </c>
      <c r="AM733" s="25">
        <v>220476058.18191791</v>
      </c>
      <c r="AN733" s="5">
        <v>3.6209850952589422</v>
      </c>
    </row>
    <row r="734" spans="32:40">
      <c r="AF734" s="25">
        <v>733</v>
      </c>
      <c r="AG734" s="25"/>
      <c r="AJ734" s="25"/>
      <c r="AL734" s="5">
        <v>733</v>
      </c>
      <c r="AM734" s="25">
        <v>524029563.14725274</v>
      </c>
      <c r="AN734" s="5">
        <v>3.2814171117128415</v>
      </c>
    </row>
    <row r="735" spans="32:40">
      <c r="AF735" s="25">
        <v>734</v>
      </c>
      <c r="AG735" s="25"/>
      <c r="AJ735" s="25"/>
      <c r="AL735" s="5">
        <v>734</v>
      </c>
      <c r="AM735" s="25">
        <v>-624136269.84366369</v>
      </c>
      <c r="AN735" s="5">
        <v>-4.475047718628459</v>
      </c>
    </row>
    <row r="736" spans="32:40">
      <c r="AF736" s="25">
        <v>735</v>
      </c>
      <c r="AG736" s="25"/>
      <c r="AJ736" s="25"/>
      <c r="AL736" s="5">
        <v>735</v>
      </c>
      <c r="AM736" s="25">
        <v>-313882894.82453334</v>
      </c>
      <c r="AN736" s="5">
        <v>-2.631102505301079</v>
      </c>
    </row>
    <row r="737" spans="32:40">
      <c r="AF737" s="25">
        <v>736</v>
      </c>
      <c r="AG737" s="25"/>
      <c r="AJ737" s="25"/>
      <c r="AL737" s="5">
        <v>736</v>
      </c>
      <c r="AM737" s="25">
        <v>551236636.46189165</v>
      </c>
      <c r="AN737" s="5">
        <v>4.4996800618977248</v>
      </c>
    </row>
    <row r="738" spans="32:40">
      <c r="AF738" s="25">
        <v>737</v>
      </c>
      <c r="AG738" s="25"/>
      <c r="AJ738" s="25"/>
      <c r="AL738" s="5">
        <v>737</v>
      </c>
      <c r="AM738" s="25">
        <v>1107504520.1613636</v>
      </c>
      <c r="AN738" s="5">
        <v>6.5029170376734973</v>
      </c>
    </row>
    <row r="739" spans="32:40">
      <c r="AF739" s="25">
        <v>738</v>
      </c>
      <c r="AG739" s="25"/>
      <c r="AJ739" s="25"/>
      <c r="AL739" s="5">
        <v>738</v>
      </c>
      <c r="AM739" s="25">
        <v>157883212.32990566</v>
      </c>
      <c r="AN739" s="5">
        <v>2.0838694896511774</v>
      </c>
    </row>
    <row r="740" spans="32:40">
      <c r="AF740" s="25">
        <v>739</v>
      </c>
      <c r="AG740" s="25"/>
      <c r="AJ740" s="25"/>
      <c r="AL740" s="5">
        <v>739</v>
      </c>
      <c r="AM740" s="25">
        <v>-621518224.03625846</v>
      </c>
      <c r="AN740" s="5">
        <v>-2.6726620454629555</v>
      </c>
    </row>
    <row r="741" spans="32:40">
      <c r="AF741" s="25">
        <v>740</v>
      </c>
      <c r="AG741" s="25"/>
      <c r="AJ741" s="25"/>
      <c r="AL741" s="5">
        <v>740</v>
      </c>
      <c r="AM741" s="25">
        <v>618022120.35101962</v>
      </c>
      <c r="AN741" s="5">
        <v>7.3682662418396063</v>
      </c>
    </row>
    <row r="742" spans="32:40">
      <c r="AF742" s="25">
        <v>741</v>
      </c>
      <c r="AG742" s="25"/>
      <c r="AJ742" s="25"/>
      <c r="AL742" s="5">
        <v>741</v>
      </c>
      <c r="AM742" s="25">
        <v>305688288.96983588</v>
      </c>
      <c r="AN742" s="5">
        <v>2.1656317969040155</v>
      </c>
    </row>
    <row r="743" spans="32:40">
      <c r="AF743" s="25">
        <v>742</v>
      </c>
      <c r="AG743" s="25"/>
      <c r="AJ743" s="25"/>
      <c r="AL743" s="5">
        <v>742</v>
      </c>
      <c r="AM743" s="25">
        <v>29578630.53344655</v>
      </c>
      <c r="AN743" s="5">
        <v>1.1453238533030607</v>
      </c>
    </row>
    <row r="744" spans="32:40">
      <c r="AF744" s="25">
        <v>743</v>
      </c>
      <c r="AG744" s="25"/>
      <c r="AJ744" s="25"/>
      <c r="AL744" s="5">
        <v>743</v>
      </c>
      <c r="AM744" s="25">
        <v>43347720.246252745</v>
      </c>
      <c r="AN744" s="5">
        <v>1.4439679486503769</v>
      </c>
    </row>
    <row r="745" spans="32:40">
      <c r="AF745" s="25">
        <v>744</v>
      </c>
      <c r="AG745" s="25"/>
      <c r="AJ745" s="25"/>
      <c r="AL745" s="5">
        <v>744</v>
      </c>
      <c r="AM745" s="25">
        <v>-518618543.38283527</v>
      </c>
      <c r="AN745" s="5">
        <v>-3.3553430115531815</v>
      </c>
    </row>
    <row r="746" spans="32:40">
      <c r="AF746" s="25">
        <v>745</v>
      </c>
      <c r="AG746" s="25"/>
      <c r="AJ746" s="25"/>
      <c r="AL746" s="5">
        <v>745</v>
      </c>
      <c r="AM746" s="25">
        <v>-830055948.98062217</v>
      </c>
      <c r="AN746" s="5">
        <v>-4.3578356517364547</v>
      </c>
    </row>
    <row r="747" spans="32:40">
      <c r="AF747" s="25">
        <v>746</v>
      </c>
      <c r="AG747" s="25"/>
      <c r="AJ747" s="25"/>
      <c r="AL747" s="5">
        <v>746</v>
      </c>
      <c r="AM747" s="25">
        <v>-699473003.36804104</v>
      </c>
      <c r="AN747" s="5">
        <v>-2.159491286194565</v>
      </c>
    </row>
    <row r="748" spans="32:40">
      <c r="AF748" s="25">
        <v>747</v>
      </c>
      <c r="AG748" s="25"/>
      <c r="AJ748" s="25"/>
      <c r="AL748" s="5">
        <v>747</v>
      </c>
      <c r="AM748" s="25">
        <v>-74472224.032393962</v>
      </c>
      <c r="AN748" s="5">
        <v>0.69771762148119676</v>
      </c>
    </row>
    <row r="749" spans="32:40">
      <c r="AF749" s="25">
        <v>748</v>
      </c>
      <c r="AG749" s="25"/>
      <c r="AJ749" s="25"/>
      <c r="AL749" s="5">
        <v>748</v>
      </c>
      <c r="AM749" s="25">
        <v>-730030716.10275161</v>
      </c>
      <c r="AN749" s="5">
        <v>-1.9952245854131021</v>
      </c>
    </row>
    <row r="750" spans="32:40">
      <c r="AF750" s="25">
        <v>749</v>
      </c>
      <c r="AG750" s="25"/>
      <c r="AJ750" s="25"/>
      <c r="AL750" s="5">
        <v>749</v>
      </c>
      <c r="AM750" s="25">
        <v>-353712002.34448195</v>
      </c>
      <c r="AN750" s="5">
        <v>-2.2472691968188276</v>
      </c>
    </row>
    <row r="751" spans="32:40">
      <c r="AF751" s="25">
        <v>750</v>
      </c>
      <c r="AG751" s="25"/>
      <c r="AJ751" s="25"/>
      <c r="AL751" s="5">
        <v>750</v>
      </c>
      <c r="AM751" s="25">
        <v>599100626.38972759</v>
      </c>
      <c r="AN751" s="5">
        <v>4.3702197073038098</v>
      </c>
    </row>
    <row r="752" spans="32:40">
      <c r="AF752" s="25">
        <v>751</v>
      </c>
      <c r="AG752" s="25"/>
      <c r="AJ752" s="25"/>
      <c r="AL752" s="5">
        <v>751</v>
      </c>
      <c r="AM752" s="25">
        <v>1114200257.4339771</v>
      </c>
      <c r="AN752" s="5">
        <v>6.8848358200194726</v>
      </c>
    </row>
    <row r="753" spans="32:40">
      <c r="AF753" s="25">
        <v>752</v>
      </c>
      <c r="AG753" s="25"/>
      <c r="AJ753" s="25"/>
      <c r="AL753" s="5">
        <v>752</v>
      </c>
      <c r="AM753" s="25">
        <v>-769133253.76425743</v>
      </c>
      <c r="AN753" s="5">
        <v>-2.929499093065874</v>
      </c>
    </row>
    <row r="754" spans="32:40">
      <c r="AF754" s="25">
        <v>753</v>
      </c>
      <c r="AG754" s="25"/>
      <c r="AJ754" s="25"/>
      <c r="AL754" s="5">
        <v>753</v>
      </c>
      <c r="AM754" s="25">
        <v>-458587034.21342695</v>
      </c>
      <c r="AN754" s="5">
        <v>-4.0405453236894342</v>
      </c>
    </row>
    <row r="755" spans="32:40">
      <c r="AF755" s="25">
        <v>754</v>
      </c>
      <c r="AG755" s="25"/>
      <c r="AJ755" s="25"/>
      <c r="AL755" s="5">
        <v>754</v>
      </c>
      <c r="AM755" s="25">
        <v>-65086379.761234105</v>
      </c>
      <c r="AN755" s="5">
        <v>0.74384885053910166</v>
      </c>
    </row>
    <row r="756" spans="32:40">
      <c r="AF756" s="25">
        <v>755</v>
      </c>
      <c r="AG756" s="25"/>
      <c r="AJ756" s="25"/>
      <c r="AL756" s="5">
        <v>755</v>
      </c>
      <c r="AM756" s="25">
        <v>456121501.00175202</v>
      </c>
      <c r="AN756" s="5">
        <v>3.9323314050919955</v>
      </c>
    </row>
    <row r="757" spans="32:40">
      <c r="AF757" s="25">
        <v>756</v>
      </c>
      <c r="AG757" s="25"/>
      <c r="AJ757" s="25"/>
      <c r="AL757" s="5">
        <v>756</v>
      </c>
      <c r="AM757" s="25">
        <v>-164915788.84840086</v>
      </c>
      <c r="AN757" s="5">
        <v>6.9854426993598243E-2</v>
      </c>
    </row>
    <row r="758" spans="32:40">
      <c r="AF758" s="25">
        <v>757</v>
      </c>
      <c r="AG758" s="25"/>
      <c r="AJ758" s="25"/>
      <c r="AL758" s="5">
        <v>757</v>
      </c>
      <c r="AM758" s="25">
        <v>-951701984.84025311</v>
      </c>
      <c r="AN758" s="5">
        <v>-2.9969204390210251</v>
      </c>
    </row>
    <row r="759" spans="32:40">
      <c r="AF759" s="25">
        <v>758</v>
      </c>
      <c r="AG759" s="25"/>
      <c r="AJ759" s="25"/>
      <c r="AL759" s="5">
        <v>758</v>
      </c>
      <c r="AM759" s="25">
        <v>240900954.17132807</v>
      </c>
      <c r="AN759" s="5">
        <v>2.1179952696480493</v>
      </c>
    </row>
    <row r="760" spans="32:40">
      <c r="AF760" s="25">
        <v>759</v>
      </c>
      <c r="AG760" s="25"/>
      <c r="AJ760" s="25"/>
      <c r="AL760" s="5">
        <v>759</v>
      </c>
      <c r="AM760" s="25">
        <v>-124075526.32303889</v>
      </c>
      <c r="AN760" s="5">
        <v>0.16987751870730194</v>
      </c>
    </row>
    <row r="761" spans="32:40">
      <c r="AF761" s="25">
        <v>760</v>
      </c>
      <c r="AG761" s="25"/>
      <c r="AJ761" s="25"/>
      <c r="AL761" s="5">
        <v>760</v>
      </c>
      <c r="AM761" s="25">
        <v>661393550.54395151</v>
      </c>
      <c r="AN761" s="5">
        <v>8.156299748866223</v>
      </c>
    </row>
    <row r="762" spans="32:40">
      <c r="AF762" s="25">
        <v>761</v>
      </c>
      <c r="AG762" s="25"/>
      <c r="AJ762" s="25"/>
      <c r="AL762" s="5">
        <v>761</v>
      </c>
      <c r="AM762" s="25">
        <v>-905839055.58381367</v>
      </c>
      <c r="AN762" s="5">
        <v>-6.8174995043123605</v>
      </c>
    </row>
    <row r="763" spans="32:40">
      <c r="AF763" s="25">
        <v>762</v>
      </c>
      <c r="AG763" s="25"/>
      <c r="AJ763" s="25"/>
      <c r="AL763" s="5">
        <v>762</v>
      </c>
      <c r="AM763" s="25">
        <v>-172949705.47079644</v>
      </c>
      <c r="AN763" s="5">
        <v>-0.34923343856196098</v>
      </c>
    </row>
    <row r="764" spans="32:40">
      <c r="AF764" s="25">
        <v>763</v>
      </c>
      <c r="AG764" s="25"/>
      <c r="AJ764" s="25"/>
      <c r="AL764" s="5">
        <v>763</v>
      </c>
      <c r="AM764" s="25">
        <v>-53732493.393441767</v>
      </c>
      <c r="AN764" s="5">
        <v>0.66548655024403702</v>
      </c>
    </row>
    <row r="765" spans="32:40">
      <c r="AF765" s="25">
        <v>764</v>
      </c>
      <c r="AG765" s="25"/>
      <c r="AJ765" s="25"/>
      <c r="AL765" s="5">
        <v>764</v>
      </c>
      <c r="AM765" s="25">
        <v>168206665.37338066</v>
      </c>
      <c r="AN765" s="5">
        <v>2.354496082417799</v>
      </c>
    </row>
    <row r="766" spans="32:40">
      <c r="AF766" s="25">
        <v>765</v>
      </c>
      <c r="AG766" s="25"/>
      <c r="AJ766" s="25"/>
      <c r="AL766" s="5">
        <v>765</v>
      </c>
      <c r="AM766" s="25">
        <v>-353245442.55867684</v>
      </c>
      <c r="AN766" s="5">
        <v>-3.842134862934055</v>
      </c>
    </row>
    <row r="767" spans="32:40">
      <c r="AF767" s="25">
        <v>766</v>
      </c>
      <c r="AG767" s="25"/>
      <c r="AJ767" s="25"/>
      <c r="AL767" s="5">
        <v>766</v>
      </c>
      <c r="AM767" s="25">
        <v>-880415024.94064522</v>
      </c>
      <c r="AN767" s="5">
        <v>-3.3185860171268309</v>
      </c>
    </row>
    <row r="768" spans="32:40">
      <c r="AF768" s="25">
        <v>767</v>
      </c>
      <c r="AG768" s="25"/>
      <c r="AJ768" s="25"/>
      <c r="AL768" s="5">
        <v>767</v>
      </c>
      <c r="AM768" s="25">
        <v>-1091072849.1590056</v>
      </c>
      <c r="AN768" s="5">
        <v>-6.244853041651182</v>
      </c>
    </row>
    <row r="769" spans="32:40">
      <c r="AF769" s="25">
        <v>768</v>
      </c>
      <c r="AG769" s="25"/>
      <c r="AJ769" s="25"/>
      <c r="AL769" s="5">
        <v>768</v>
      </c>
      <c r="AM769" s="25">
        <v>-208335042.66936409</v>
      </c>
      <c r="AN769" s="5">
        <v>2.2789036839171006E-2</v>
      </c>
    </row>
    <row r="770" spans="32:40">
      <c r="AF770" s="25">
        <v>769</v>
      </c>
      <c r="AG770" s="25"/>
      <c r="AJ770" s="25"/>
      <c r="AL770" s="5">
        <v>769</v>
      </c>
      <c r="AM770" s="25">
        <v>-646643177.39454865</v>
      </c>
      <c r="AN770" s="5">
        <v>-2.7916570390344515</v>
      </c>
    </row>
    <row r="771" spans="32:40">
      <c r="AF771" s="25">
        <v>770</v>
      </c>
      <c r="AG771" s="25"/>
      <c r="AJ771" s="25"/>
      <c r="AL771" s="5">
        <v>770</v>
      </c>
      <c r="AM771" s="25">
        <v>-1218056323.3536205</v>
      </c>
      <c r="AN771" s="5">
        <v>-6.8215296429780601</v>
      </c>
    </row>
    <row r="772" spans="32:40">
      <c r="AF772" s="25">
        <v>771</v>
      </c>
      <c r="AG772" s="25"/>
      <c r="AJ772" s="25"/>
      <c r="AL772" s="5">
        <v>771</v>
      </c>
      <c r="AM772" s="25">
        <v>-855784139.05001521</v>
      </c>
      <c r="AN772" s="5">
        <v>-2.8954232597353724</v>
      </c>
    </row>
    <row r="773" spans="32:40">
      <c r="AF773" s="25">
        <v>772</v>
      </c>
      <c r="AG773" s="25"/>
      <c r="AJ773" s="25"/>
      <c r="AL773" s="5">
        <v>772</v>
      </c>
      <c r="AM773" s="25">
        <v>767211728.78726602</v>
      </c>
      <c r="AN773" s="5">
        <v>10.579824609097768</v>
      </c>
    </row>
    <row r="774" spans="32:40">
      <c r="AF774" s="25">
        <v>773</v>
      </c>
      <c r="AG774" s="25"/>
      <c r="AJ774" s="25"/>
      <c r="AL774" s="5">
        <v>773</v>
      </c>
      <c r="AM774" s="25">
        <v>-393307731.22378027</v>
      </c>
      <c r="AN774" s="5">
        <v>-1.1067854215880208</v>
      </c>
    </row>
    <row r="775" spans="32:40">
      <c r="AF775" s="25">
        <v>774</v>
      </c>
      <c r="AG775" s="25"/>
      <c r="AJ775" s="25"/>
      <c r="AL775" s="5">
        <v>774</v>
      </c>
      <c r="AM775" s="25">
        <v>-142513552.95614395</v>
      </c>
      <c r="AN775" s="5">
        <v>0.21267092858583062</v>
      </c>
    </row>
    <row r="776" spans="32:40">
      <c r="AF776" s="25">
        <v>775</v>
      </c>
      <c r="AG776" s="25"/>
      <c r="AJ776" s="25"/>
      <c r="AL776" s="5">
        <v>775</v>
      </c>
      <c r="AM776" s="25">
        <v>-516917774.66221422</v>
      </c>
      <c r="AN776" s="5">
        <v>-1.2352211883492605</v>
      </c>
    </row>
    <row r="777" spans="32:40">
      <c r="AF777" s="25">
        <v>776</v>
      </c>
      <c r="AG777" s="25"/>
      <c r="AJ777" s="25"/>
      <c r="AL777" s="5">
        <v>776</v>
      </c>
      <c r="AM777" s="25">
        <v>-425874613.21875823</v>
      </c>
      <c r="AN777" s="5">
        <v>-3.7779936103877638</v>
      </c>
    </row>
    <row r="778" spans="32:40">
      <c r="AF778" s="25">
        <v>777</v>
      </c>
      <c r="AG778" s="25"/>
      <c r="AJ778" s="25"/>
      <c r="AL778" s="5">
        <v>777</v>
      </c>
      <c r="AM778" s="25">
        <v>-481641392.76369262</v>
      </c>
      <c r="AN778" s="5">
        <v>-4.6366037190361133</v>
      </c>
    </row>
    <row r="779" spans="32:40">
      <c r="AF779" s="25">
        <v>778</v>
      </c>
      <c r="AG779" s="25"/>
      <c r="AJ779" s="25"/>
      <c r="AL779" s="5">
        <v>778</v>
      </c>
      <c r="AM779" s="25">
        <v>498126634.28123784</v>
      </c>
      <c r="AN779" s="5">
        <v>3.4609150676856797</v>
      </c>
    </row>
    <row r="780" spans="32:40">
      <c r="AF780" s="25">
        <v>779</v>
      </c>
      <c r="AG780" s="25"/>
      <c r="AJ780" s="25"/>
      <c r="AL780" s="5">
        <v>779</v>
      </c>
      <c r="AM780" s="25">
        <v>1036729019.6019301</v>
      </c>
      <c r="AN780" s="5">
        <v>6.1636502648892968</v>
      </c>
    </row>
    <row r="781" spans="32:40">
      <c r="AF781" s="25">
        <v>780</v>
      </c>
      <c r="AG781" s="25"/>
      <c r="AJ781" s="25"/>
      <c r="AL781" s="5">
        <v>780</v>
      </c>
      <c r="AM781" s="25">
        <v>-1173741632.1371672</v>
      </c>
      <c r="AN781" s="5">
        <v>-3.3884040259715902</v>
      </c>
    </row>
    <row r="782" spans="32:40">
      <c r="AF782" s="25">
        <v>781</v>
      </c>
      <c r="AG782" s="25"/>
      <c r="AJ782" s="25"/>
      <c r="AL782" s="5">
        <v>781</v>
      </c>
      <c r="AM782" s="25">
        <v>-582496510.13939142</v>
      </c>
      <c r="AN782" s="5">
        <v>-3.1013598154861848</v>
      </c>
    </row>
    <row r="783" spans="32:40">
      <c r="AF783" s="25">
        <v>782</v>
      </c>
      <c r="AG783" s="25"/>
      <c r="AJ783" s="25"/>
      <c r="AL783" s="5">
        <v>782</v>
      </c>
      <c r="AM783" s="25">
        <v>144963349.47131103</v>
      </c>
      <c r="AN783" s="5">
        <v>2.0227488334665313</v>
      </c>
    </row>
    <row r="784" spans="32:40">
      <c r="AF784" s="25">
        <v>783</v>
      </c>
      <c r="AG784" s="25"/>
      <c r="AJ784" s="25"/>
      <c r="AL784" s="5">
        <v>783</v>
      </c>
      <c r="AM784" s="25">
        <v>800380959.5324595</v>
      </c>
      <c r="AN784" s="5">
        <v>6.451358439904948</v>
      </c>
    </row>
    <row r="785" spans="32:40">
      <c r="AF785" s="25">
        <v>784</v>
      </c>
      <c r="AG785" s="25"/>
      <c r="AJ785" s="25"/>
      <c r="AL785" s="5">
        <v>784</v>
      </c>
      <c r="AM785" s="25">
        <v>-510884866.59213006</v>
      </c>
      <c r="AN785" s="5">
        <v>-1.5486204070169203</v>
      </c>
    </row>
    <row r="786" spans="32:40">
      <c r="AF786" s="25">
        <v>785</v>
      </c>
      <c r="AG786" s="25"/>
      <c r="AJ786" s="25"/>
      <c r="AL786" s="5">
        <v>785</v>
      </c>
      <c r="AM786" s="25">
        <v>-935818804.67827165</v>
      </c>
      <c r="AN786" s="5">
        <v>-9.8180182363733977</v>
      </c>
    </row>
    <row r="787" spans="32:40">
      <c r="AF787" s="25">
        <v>786</v>
      </c>
      <c r="AG787" s="25"/>
      <c r="AJ787" s="25"/>
      <c r="AL787" s="5">
        <v>786</v>
      </c>
      <c r="AM787" s="25">
        <v>61515639.238507926</v>
      </c>
      <c r="AN787" s="5">
        <v>1.2732477228712085</v>
      </c>
    </row>
    <row r="788" spans="32:40">
      <c r="AF788" s="25">
        <v>787</v>
      </c>
      <c r="AG788" s="25"/>
      <c r="AJ788" s="25"/>
      <c r="AL788" s="5">
        <v>787</v>
      </c>
      <c r="AM788" s="25">
        <v>-1235916271.3600144</v>
      </c>
      <c r="AN788" s="5">
        <v>-8.7185547324995074</v>
      </c>
    </row>
    <row r="789" spans="32:40">
      <c r="AF789" s="25">
        <v>788</v>
      </c>
      <c r="AG789" s="25"/>
      <c r="AJ789" s="25"/>
      <c r="AL789" s="5">
        <v>788</v>
      </c>
      <c r="AM789" s="25">
        <v>1184353930.9203682</v>
      </c>
      <c r="AN789" s="5">
        <v>6.098458997838125</v>
      </c>
    </row>
    <row r="790" spans="32:40">
      <c r="AF790" s="25">
        <v>789</v>
      </c>
      <c r="AG790" s="25"/>
      <c r="AJ790" s="25"/>
      <c r="AL790" s="5">
        <v>789</v>
      </c>
      <c r="AM790" s="25">
        <v>-219190821.35124058</v>
      </c>
      <c r="AN790" s="5">
        <v>-0.49787674640118312</v>
      </c>
    </row>
    <row r="791" spans="32:40">
      <c r="AF791" s="25">
        <v>790</v>
      </c>
      <c r="AG791" s="25"/>
      <c r="AJ791" s="25"/>
      <c r="AL791" s="5">
        <v>790</v>
      </c>
      <c r="AM791" s="25">
        <v>326825487.61876571</v>
      </c>
      <c r="AN791" s="5">
        <v>2.5387788345690767</v>
      </c>
    </row>
    <row r="792" spans="32:40">
      <c r="AF792" s="25">
        <v>791</v>
      </c>
      <c r="AG792" s="25"/>
      <c r="AJ792" s="25"/>
      <c r="AL792" s="5">
        <v>791</v>
      </c>
      <c r="AM792" s="25">
        <v>24126925.581551969</v>
      </c>
      <c r="AN792" s="5">
        <v>1.1342199366177643</v>
      </c>
    </row>
    <row r="793" spans="32:40">
      <c r="AF793" s="25">
        <v>792</v>
      </c>
      <c r="AG793" s="25"/>
      <c r="AJ793" s="25"/>
      <c r="AL793" s="5">
        <v>792</v>
      </c>
      <c r="AM793" s="25">
        <v>-478104249.64428747</v>
      </c>
      <c r="AN793" s="5">
        <v>-3.5663376731900787</v>
      </c>
    </row>
    <row r="794" spans="32:40">
      <c r="AF794" s="25">
        <v>793</v>
      </c>
      <c r="AG794" s="25"/>
      <c r="AJ794" s="25"/>
      <c r="AL794" s="5">
        <v>793</v>
      </c>
      <c r="AM794" s="25">
        <v>-398941443.63841128</v>
      </c>
      <c r="AN794" s="5">
        <v>-0.57847521276010627</v>
      </c>
    </row>
    <row r="795" spans="32:40">
      <c r="AF795" s="25">
        <v>794</v>
      </c>
      <c r="AG795" s="25"/>
      <c r="AJ795" s="25"/>
      <c r="AL795" s="5">
        <v>794</v>
      </c>
      <c r="AM795" s="25">
        <v>-1385555359.1201129</v>
      </c>
      <c r="AN795" s="5">
        <v>-5.1579769726291467</v>
      </c>
    </row>
    <row r="796" spans="32:40">
      <c r="AF796" s="25">
        <v>795</v>
      </c>
      <c r="AG796" s="25"/>
      <c r="AJ796" s="25"/>
      <c r="AL796" s="5">
        <v>795</v>
      </c>
      <c r="AM796" s="25">
        <v>-426761.5240920186</v>
      </c>
      <c r="AN796" s="5">
        <v>0.99785819869861736</v>
      </c>
    </row>
    <row r="797" spans="32:40">
      <c r="AF797" s="25">
        <v>796</v>
      </c>
      <c r="AG797" s="25"/>
      <c r="AJ797" s="25"/>
      <c r="AL797" s="5">
        <v>796</v>
      </c>
      <c r="AM797" s="25">
        <v>-1625755199.8202546</v>
      </c>
      <c r="AN797" s="5">
        <v>-8.0750095493836653</v>
      </c>
    </row>
    <row r="798" spans="32:40">
      <c r="AF798" s="25">
        <v>797</v>
      </c>
      <c r="AG798" s="25"/>
      <c r="AJ798" s="25"/>
      <c r="AL798" s="5">
        <v>797</v>
      </c>
      <c r="AM798" s="25">
        <v>-172207810.60055012</v>
      </c>
      <c r="AN798" s="5">
        <v>-0.84742902343003024</v>
      </c>
    </row>
    <row r="799" spans="32:40">
      <c r="AF799" s="25">
        <v>798</v>
      </c>
      <c r="AG799" s="25"/>
      <c r="AJ799" s="25"/>
      <c r="AL799" s="5">
        <v>798</v>
      </c>
      <c r="AM799" s="25">
        <v>-2123159598.8534389</v>
      </c>
      <c r="AN799" s="5">
        <v>-7.5087179532541128</v>
      </c>
    </row>
    <row r="800" spans="32:40">
      <c r="AF800" s="25">
        <v>799</v>
      </c>
      <c r="AG800" s="25"/>
      <c r="AJ800" s="25"/>
      <c r="AL800" s="5">
        <v>799</v>
      </c>
      <c r="AM800" s="25">
        <v>361049398.94153392</v>
      </c>
      <c r="AN800" s="5">
        <v>2.7781399572067449</v>
      </c>
    </row>
    <row r="801" spans="32:40">
      <c r="AF801" s="25">
        <v>800</v>
      </c>
      <c r="AG801" s="25"/>
      <c r="AJ801" s="25"/>
      <c r="AL801" s="5">
        <v>800</v>
      </c>
      <c r="AM801" s="25">
        <v>-1678652276.0244694</v>
      </c>
      <c r="AN801" s="5">
        <v>-16.164296997608421</v>
      </c>
    </row>
    <row r="802" spans="32:40">
      <c r="AF802" s="25">
        <v>801</v>
      </c>
      <c r="AG802" s="25"/>
      <c r="AJ802" s="25"/>
      <c r="AL802" s="5">
        <v>801</v>
      </c>
      <c r="AM802" s="25">
        <v>-1528617171.886307</v>
      </c>
      <c r="AN802" s="5">
        <v>-7.9660527622074326</v>
      </c>
    </row>
    <row r="803" spans="32:40">
      <c r="AF803" s="25">
        <v>802</v>
      </c>
      <c r="AG803" s="25"/>
      <c r="AJ803" s="25"/>
      <c r="AL803" s="5">
        <v>802</v>
      </c>
      <c r="AM803" s="25">
        <v>715492726.05039263</v>
      </c>
      <c r="AN803" s="5">
        <v>5.5179341447764179</v>
      </c>
    </row>
    <row r="804" spans="32:40">
      <c r="AF804" s="25">
        <v>803</v>
      </c>
      <c r="AG804" s="25"/>
      <c r="AJ804" s="25"/>
      <c r="AL804" s="5">
        <v>803</v>
      </c>
      <c r="AM804" s="25">
        <v>364327391.88979101</v>
      </c>
      <c r="AN804" s="5">
        <v>3.1943833971421181</v>
      </c>
    </row>
    <row r="805" spans="32:40">
      <c r="AF805" s="25">
        <v>804</v>
      </c>
      <c r="AG805" s="25"/>
      <c r="AJ805" s="25"/>
      <c r="AL805" s="5">
        <v>804</v>
      </c>
      <c r="AM805" s="25">
        <v>80592412.760118186</v>
      </c>
      <c r="AN805" s="5">
        <v>1.3245368844714094</v>
      </c>
    </row>
    <row r="806" spans="32:40">
      <c r="AF806" s="25">
        <v>805</v>
      </c>
      <c r="AG806" s="25"/>
      <c r="AJ806" s="25"/>
      <c r="AL806" s="5">
        <v>805</v>
      </c>
      <c r="AM806" s="25">
        <v>-620514734.49099314</v>
      </c>
      <c r="AN806" s="5">
        <v>-2.8887191657786184</v>
      </c>
    </row>
    <row r="807" spans="32:40">
      <c r="AF807" s="25">
        <v>806</v>
      </c>
      <c r="AG807" s="25"/>
      <c r="AJ807" s="25"/>
      <c r="AL807" s="5">
        <v>806</v>
      </c>
      <c r="AM807" s="25">
        <v>-1136368651.9508729</v>
      </c>
      <c r="AN807" s="5">
        <v>-6.7860187175810323</v>
      </c>
    </row>
    <row r="808" spans="32:40">
      <c r="AF808" s="25">
        <v>807</v>
      </c>
      <c r="AG808" s="25"/>
      <c r="AJ808" s="25"/>
      <c r="AL808" s="5">
        <v>807</v>
      </c>
      <c r="AM808" s="25">
        <v>-452917125.7533204</v>
      </c>
      <c r="AN808" s="5">
        <v>-1.7830635336812519</v>
      </c>
    </row>
    <row r="809" spans="32:40">
      <c r="AF809" s="25">
        <v>808</v>
      </c>
      <c r="AG809" s="25"/>
      <c r="AJ809" s="25"/>
      <c r="AL809" s="5">
        <v>808</v>
      </c>
      <c r="AM809" s="25">
        <v>128786100.90069407</v>
      </c>
      <c r="AN809" s="5">
        <v>1.8993007052953061</v>
      </c>
    </row>
    <row r="810" spans="32:40">
      <c r="AF810" s="25">
        <v>809</v>
      </c>
      <c r="AG810" s="25"/>
      <c r="AJ810" s="25"/>
      <c r="AL810" s="5">
        <v>809</v>
      </c>
      <c r="AM810" s="25">
        <v>235532747.34881276</v>
      </c>
      <c r="AN810" s="5">
        <v>4.3785270165976762</v>
      </c>
    </row>
    <row r="811" spans="32:40">
      <c r="AF811" s="25">
        <v>810</v>
      </c>
      <c r="AG811" s="25"/>
      <c r="AJ811" s="25"/>
      <c r="AL811" s="5">
        <v>810</v>
      </c>
      <c r="AM811" s="25">
        <v>-1373032968.2816613</v>
      </c>
      <c r="AN811" s="5">
        <v>-7.6864460465772959</v>
      </c>
    </row>
    <row r="812" spans="32:40">
      <c r="AF812" s="25">
        <v>811</v>
      </c>
      <c r="AG812" s="25"/>
      <c r="AJ812" s="25"/>
      <c r="AL812" s="5">
        <v>811</v>
      </c>
      <c r="AM812" s="25">
        <v>-240967222.82709807</v>
      </c>
      <c r="AN812" s="5">
        <v>-1.6140555956826574</v>
      </c>
    </row>
    <row r="813" spans="32:40">
      <c r="AF813" s="25">
        <v>812</v>
      </c>
      <c r="AG813" s="25"/>
      <c r="AJ813" s="25"/>
      <c r="AL813" s="5">
        <v>812</v>
      </c>
      <c r="AM813" s="25">
        <v>1207639357.6326165</v>
      </c>
      <c r="AN813" s="5">
        <v>6.6606929847496676</v>
      </c>
    </row>
    <row r="814" spans="32:40">
      <c r="AF814" s="25">
        <v>813</v>
      </c>
      <c r="AG814" s="25"/>
      <c r="AJ814" s="25"/>
      <c r="AL814" s="5">
        <v>813</v>
      </c>
      <c r="AM814" s="25">
        <v>-1669641681.8520238</v>
      </c>
      <c r="AN814" s="5">
        <v>-13.172378013610683</v>
      </c>
    </row>
    <row r="815" spans="32:40">
      <c r="AF815" s="25">
        <v>814</v>
      </c>
      <c r="AG815" s="25"/>
      <c r="AJ815" s="25"/>
      <c r="AL815" s="5">
        <v>814</v>
      </c>
      <c r="AM815" s="25">
        <v>-631034315.71773624</v>
      </c>
      <c r="AN815" s="5">
        <v>-1.6755807260288431</v>
      </c>
    </row>
    <row r="816" spans="32:40">
      <c r="AF816" s="25">
        <v>815</v>
      </c>
      <c r="AG816" s="25"/>
      <c r="AJ816" s="25"/>
      <c r="AL816" s="5">
        <v>815</v>
      </c>
      <c r="AM816" s="25">
        <v>-698582929.18920636</v>
      </c>
      <c r="AN816" s="5">
        <v>-3.9224364814777708</v>
      </c>
    </row>
    <row r="817" spans="32:40">
      <c r="AF817" s="25">
        <v>816</v>
      </c>
      <c r="AG817" s="25"/>
      <c r="AJ817" s="25"/>
      <c r="AL817" s="5">
        <v>816</v>
      </c>
      <c r="AM817" s="25">
        <v>-743745803.78670955</v>
      </c>
      <c r="AN817" s="5">
        <v>-3.2453924682864694</v>
      </c>
    </row>
    <row r="818" spans="32:40">
      <c r="AF818" s="25">
        <v>817</v>
      </c>
      <c r="AG818" s="25"/>
      <c r="AJ818" s="25"/>
      <c r="AL818" s="5">
        <v>817</v>
      </c>
      <c r="AM818" s="25">
        <v>-10671259.493455321</v>
      </c>
      <c r="AN818" s="5">
        <v>0.88662838982877024</v>
      </c>
    </row>
    <row r="819" spans="32:40">
      <c r="AF819" s="25">
        <v>818</v>
      </c>
      <c r="AG819" s="25"/>
      <c r="AJ819" s="25"/>
      <c r="AL819" s="5">
        <v>818</v>
      </c>
      <c r="AM819" s="25">
        <v>256970902.89599067</v>
      </c>
      <c r="AN819" s="5">
        <v>2.8842453738855935</v>
      </c>
    </row>
    <row r="820" spans="32:40">
      <c r="AF820" s="25">
        <v>819</v>
      </c>
      <c r="AG820" s="25"/>
      <c r="AJ820" s="25"/>
      <c r="AL820" s="5">
        <v>819</v>
      </c>
      <c r="AM820" s="25">
        <v>776233535.71808183</v>
      </c>
      <c r="AN820" s="5">
        <v>7.1814493887088053</v>
      </c>
    </row>
    <row r="821" spans="32:40">
      <c r="AF821" s="25">
        <v>820</v>
      </c>
      <c r="AG821" s="25"/>
      <c r="AJ821" s="25"/>
      <c r="AL821" s="5">
        <v>820</v>
      </c>
      <c r="AM821" s="25">
        <v>103599340.57359233</v>
      </c>
      <c r="AN821" s="5">
        <v>2.0974560447439914</v>
      </c>
    </row>
    <row r="822" spans="32:40">
      <c r="AF822" s="25">
        <v>821</v>
      </c>
      <c r="AG822" s="25"/>
      <c r="AJ822" s="25"/>
      <c r="AL822" s="5">
        <v>821</v>
      </c>
      <c r="AM822" s="25">
        <v>1889263.4003334045</v>
      </c>
      <c r="AN822" s="5">
        <v>1.007641865155201</v>
      </c>
    </row>
    <row r="823" spans="32:40">
      <c r="AF823" s="25">
        <v>822</v>
      </c>
      <c r="AG823" s="25"/>
      <c r="AJ823" s="25"/>
      <c r="AL823" s="5">
        <v>822</v>
      </c>
      <c r="AM823" s="25">
        <v>212834878.46939799</v>
      </c>
      <c r="AN823" s="5">
        <v>3.0590606532804623</v>
      </c>
    </row>
    <row r="824" spans="32:40">
      <c r="AF824" s="25">
        <v>823</v>
      </c>
      <c r="AG824" s="25"/>
      <c r="AJ824" s="25"/>
      <c r="AL824" s="5">
        <v>823</v>
      </c>
      <c r="AM824" s="25">
        <v>373256032.02321178</v>
      </c>
      <c r="AN824" s="5">
        <v>2.7311384524003817</v>
      </c>
    </row>
    <row r="825" spans="32:40">
      <c r="AF825" s="25">
        <v>824</v>
      </c>
      <c r="AG825" s="25"/>
      <c r="AJ825" s="25"/>
      <c r="AL825" s="5">
        <v>824</v>
      </c>
      <c r="AM825" s="25">
        <v>27906824.890921175</v>
      </c>
      <c r="AN825" s="5">
        <v>1.1089286970005834</v>
      </c>
    </row>
    <row r="826" spans="32:40">
      <c r="AF826" s="25">
        <v>825</v>
      </c>
      <c r="AG826" s="25"/>
      <c r="AJ826" s="25"/>
      <c r="AL826" s="5">
        <v>825</v>
      </c>
      <c r="AM826" s="25">
        <v>1663136254.4105306</v>
      </c>
      <c r="AN826" s="5">
        <v>20.369363223821949</v>
      </c>
    </row>
    <row r="827" spans="32:40">
      <c r="AF827" s="25">
        <v>826</v>
      </c>
      <c r="AG827" s="25"/>
      <c r="AJ827" s="25"/>
      <c r="AL827" s="5">
        <v>826</v>
      </c>
      <c r="AM827" s="25">
        <v>254319638.88796008</v>
      </c>
      <c r="AN827" s="5">
        <v>2.0160613932620759</v>
      </c>
    </row>
    <row r="828" spans="32:40">
      <c r="AF828" s="25">
        <v>827</v>
      </c>
      <c r="AG828" s="25"/>
      <c r="AJ828" s="25"/>
      <c r="AL828" s="5">
        <v>827</v>
      </c>
      <c r="AM828" s="25">
        <v>54117207.130980313</v>
      </c>
      <c r="AN828" s="5">
        <v>1.8697701264802016</v>
      </c>
    </row>
    <row r="829" spans="32:40">
      <c r="AF829" s="25">
        <v>828</v>
      </c>
      <c r="AG829" s="25"/>
      <c r="AJ829" s="25"/>
      <c r="AL829" s="5">
        <v>828</v>
      </c>
      <c r="AM829" s="25">
        <v>88515483.656053424</v>
      </c>
      <c r="AN829" s="5">
        <v>1.3658734366798593</v>
      </c>
    </row>
    <row r="830" spans="32:40">
      <c r="AF830" s="25">
        <v>829</v>
      </c>
      <c r="AG830" s="25"/>
      <c r="AJ830" s="25"/>
      <c r="AL830" s="5">
        <v>829</v>
      </c>
      <c r="AM830" s="25">
        <v>-340051743.15060335</v>
      </c>
      <c r="AN830" s="5">
        <v>-0.35346697146022149</v>
      </c>
    </row>
    <row r="831" spans="32:40">
      <c r="AF831" s="25">
        <v>830</v>
      </c>
      <c r="AG831" s="25"/>
      <c r="AJ831" s="25"/>
      <c r="AL831" s="5">
        <v>830</v>
      </c>
      <c r="AM831" s="25">
        <v>274968748.15180749</v>
      </c>
      <c r="AN831" s="5">
        <v>2.5632148649925628</v>
      </c>
    </row>
    <row r="832" spans="32:40">
      <c r="AF832" s="25">
        <v>831</v>
      </c>
      <c r="AG832" s="25"/>
      <c r="AJ832" s="25"/>
      <c r="AL832" s="5">
        <v>831</v>
      </c>
      <c r="AM832" s="25">
        <v>1140739167.1335552</v>
      </c>
      <c r="AN832" s="5">
        <v>10.06732188474882</v>
      </c>
    </row>
    <row r="833" spans="32:40">
      <c r="AF833" s="25">
        <v>832</v>
      </c>
      <c r="AG833" s="25"/>
      <c r="AJ833" s="25"/>
      <c r="AL833" s="5">
        <v>832</v>
      </c>
      <c r="AM833" s="25">
        <v>228820268.81813222</v>
      </c>
      <c r="AN833" s="5">
        <v>3.7365655869213645</v>
      </c>
    </row>
    <row r="834" spans="32:40">
      <c r="AF834" s="25">
        <v>833</v>
      </c>
      <c r="AG834" s="25"/>
      <c r="AJ834" s="25"/>
      <c r="AL834" s="5">
        <v>833</v>
      </c>
      <c r="AM834" s="25">
        <v>-361890087.15234077</v>
      </c>
      <c r="AN834" s="5">
        <v>-0.6734897611176841</v>
      </c>
    </row>
    <row r="835" spans="32:40">
      <c r="AF835" s="25">
        <v>834</v>
      </c>
      <c r="AG835" s="25"/>
      <c r="AJ835" s="25"/>
      <c r="AL835" s="5">
        <v>834</v>
      </c>
      <c r="AM835" s="25">
        <v>869705426.64294589</v>
      </c>
      <c r="AN835" s="5">
        <v>8.6064320368731657</v>
      </c>
    </row>
    <row r="836" spans="32:40">
      <c r="AF836" s="25">
        <v>835</v>
      </c>
      <c r="AG836" s="25"/>
      <c r="AJ836" s="25"/>
      <c r="AL836" s="5">
        <v>835</v>
      </c>
      <c r="AM836" s="25">
        <v>809832267.48686421</v>
      </c>
      <c r="AN836" s="5">
        <v>7.6856669699039735</v>
      </c>
    </row>
    <row r="837" spans="32:40">
      <c r="AF837" s="25">
        <v>836</v>
      </c>
      <c r="AG837" s="25"/>
      <c r="AJ837" s="25"/>
      <c r="AL837" s="5">
        <v>836</v>
      </c>
      <c r="AM837" s="25">
        <v>-524756087.77701145</v>
      </c>
      <c r="AN837" s="5">
        <v>-1.1755487129076443</v>
      </c>
    </row>
    <row r="838" spans="32:40">
      <c r="AF838" s="25">
        <v>837</v>
      </c>
      <c r="AG838" s="25"/>
      <c r="AJ838" s="25"/>
      <c r="AL838" s="5">
        <v>837</v>
      </c>
      <c r="AM838" s="25">
        <v>-354457164.1990577</v>
      </c>
      <c r="AN838" s="5">
        <v>-0.5777586519134662</v>
      </c>
    </row>
    <row r="839" spans="32:40">
      <c r="AF839" s="25">
        <v>838</v>
      </c>
      <c r="AG839" s="25"/>
      <c r="AJ839" s="25"/>
      <c r="AL839" s="5">
        <v>838</v>
      </c>
      <c r="AM839" s="25">
        <v>-241635727.8744055</v>
      </c>
      <c r="AN839" s="5">
        <v>-2.3854111360127144</v>
      </c>
    </row>
    <row r="840" spans="32:40">
      <c r="AF840" s="25">
        <v>839</v>
      </c>
      <c r="AG840" s="25"/>
      <c r="AJ840" s="25"/>
      <c r="AL840" s="5">
        <v>839</v>
      </c>
      <c r="AM840" s="25">
        <v>-1574841981.67662</v>
      </c>
      <c r="AN840" s="5">
        <v>-5.6884647447433192</v>
      </c>
    </row>
    <row r="841" spans="32:40">
      <c r="AF841" s="25">
        <v>840</v>
      </c>
      <c r="AG841" s="25"/>
      <c r="AJ841" s="25"/>
      <c r="AL841" s="5">
        <v>840</v>
      </c>
      <c r="AM841" s="25">
        <v>-361996794.99579841</v>
      </c>
      <c r="AN841" s="5">
        <v>-1.0511527461328565</v>
      </c>
    </row>
    <row r="842" spans="32:40">
      <c r="AF842" s="25">
        <v>841</v>
      </c>
      <c r="AG842" s="25"/>
      <c r="AJ842" s="25"/>
      <c r="AL842" s="5">
        <v>841</v>
      </c>
      <c r="AM842" s="25">
        <v>-288048444.01902723</v>
      </c>
      <c r="AN842" s="5">
        <v>-0.33089945375039748</v>
      </c>
    </row>
    <row r="843" spans="32:40">
      <c r="AF843" s="25">
        <v>842</v>
      </c>
      <c r="AG843" s="25"/>
      <c r="AJ843" s="25"/>
      <c r="AL843" s="5">
        <v>842</v>
      </c>
      <c r="AM843" s="25">
        <v>-594056552.06437778</v>
      </c>
      <c r="AN843" s="5">
        <v>-1.8765199585967318</v>
      </c>
    </row>
    <row r="844" spans="32:40">
      <c r="AF844" s="25">
        <v>843</v>
      </c>
      <c r="AG844" s="25"/>
      <c r="AJ844" s="25"/>
      <c r="AL844" s="5">
        <v>843</v>
      </c>
      <c r="AM844" s="25">
        <v>-1999021132.9818275</v>
      </c>
      <c r="AN844" s="5">
        <v>-13.358281316634731</v>
      </c>
    </row>
    <row r="845" spans="32:40">
      <c r="AF845" s="25">
        <v>844</v>
      </c>
      <c r="AG845" s="25"/>
      <c r="AJ845" s="25"/>
      <c r="AL845" s="5">
        <v>844</v>
      </c>
      <c r="AM845" s="25">
        <v>148308406.75133216</v>
      </c>
      <c r="AN845" s="5">
        <v>1.6821824775674361</v>
      </c>
    </row>
    <row r="846" spans="32:40">
      <c r="AF846" s="25">
        <v>845</v>
      </c>
      <c r="AG846" s="25"/>
      <c r="AJ846" s="25"/>
      <c r="AL846" s="5">
        <v>845</v>
      </c>
      <c r="AM846" s="25">
        <v>899570567.51665616</v>
      </c>
      <c r="AN846" s="5">
        <v>6.2999527579388745</v>
      </c>
    </row>
    <row r="847" spans="32:40">
      <c r="AF847" s="25">
        <v>846</v>
      </c>
      <c r="AG847" s="25"/>
      <c r="AJ847" s="25"/>
      <c r="AL847" s="5">
        <v>846</v>
      </c>
      <c r="AM847" s="25">
        <v>-246201078.20013002</v>
      </c>
      <c r="AN847" s="5">
        <v>-1.4382112428798879</v>
      </c>
    </row>
    <row r="848" spans="32:40">
      <c r="AF848" s="25">
        <v>847</v>
      </c>
      <c r="AG848" s="25"/>
      <c r="AJ848" s="25"/>
      <c r="AL848" s="5">
        <v>847</v>
      </c>
      <c r="AM848" s="25">
        <v>-1466973965.0070729</v>
      </c>
      <c r="AN848" s="5">
        <v>-8.0482284258063359</v>
      </c>
    </row>
    <row r="849" spans="32:40">
      <c r="AF849" s="25">
        <v>848</v>
      </c>
      <c r="AG849" s="25"/>
      <c r="AJ849" s="25"/>
      <c r="AL849" s="5">
        <v>848</v>
      </c>
      <c r="AM849" s="25">
        <v>706640741.61924958</v>
      </c>
      <c r="AN849" s="5">
        <v>4.3512117059537569</v>
      </c>
    </row>
    <row r="850" spans="32:40">
      <c r="AF850" s="25">
        <v>849</v>
      </c>
      <c r="AG850" s="25"/>
      <c r="AJ850" s="25"/>
      <c r="AL850" s="5">
        <v>849</v>
      </c>
      <c r="AM850" s="25">
        <v>400843076.13674104</v>
      </c>
      <c r="AN850" s="5">
        <v>6.619225992263039</v>
      </c>
    </row>
    <row r="851" spans="32:40">
      <c r="AF851" s="25">
        <v>850</v>
      </c>
      <c r="AG851" s="25"/>
      <c r="AJ851" s="25"/>
      <c r="AL851" s="5">
        <v>850</v>
      </c>
      <c r="AM851" s="25">
        <v>-760704137.23373508</v>
      </c>
      <c r="AN851" s="5">
        <v>-2.151175592505135</v>
      </c>
    </row>
    <row r="852" spans="32:40">
      <c r="AF852" s="25">
        <v>851</v>
      </c>
      <c r="AG852" s="25"/>
      <c r="AJ852" s="25"/>
      <c r="AL852" s="5">
        <v>851</v>
      </c>
      <c r="AM852" s="25">
        <v>992713152.93580127</v>
      </c>
      <c r="AN852" s="5">
        <v>11.54937710752831</v>
      </c>
    </row>
    <row r="853" spans="32:40">
      <c r="AF853" s="25">
        <v>852</v>
      </c>
      <c r="AG853" s="25"/>
      <c r="AJ853" s="25"/>
      <c r="AL853" s="5">
        <v>852</v>
      </c>
      <c r="AM853" s="25">
        <v>-838838404.67919564</v>
      </c>
      <c r="AN853" s="5">
        <v>-2.2065049788844737</v>
      </c>
    </row>
    <row r="854" spans="32:40">
      <c r="AF854" s="25">
        <v>853</v>
      </c>
      <c r="AG854" s="25"/>
      <c r="AJ854" s="25"/>
      <c r="AL854" s="5">
        <v>853</v>
      </c>
      <c r="AM854" s="25">
        <v>-993422988.72606707</v>
      </c>
      <c r="AN854" s="5">
        <v>-3.7258509461046598</v>
      </c>
    </row>
    <row r="855" spans="32:40">
      <c r="AF855" s="25">
        <v>854</v>
      </c>
      <c r="AG855" s="25"/>
      <c r="AJ855" s="25"/>
      <c r="AL855" s="5">
        <v>854</v>
      </c>
      <c r="AM855" s="25">
        <v>-1637806992.9594107</v>
      </c>
      <c r="AN855" s="5">
        <v>-5.5052039938906603</v>
      </c>
    </row>
    <row r="856" spans="32:40">
      <c r="AF856" s="25">
        <v>855</v>
      </c>
      <c r="AG856" s="25"/>
      <c r="AJ856" s="25"/>
      <c r="AL856" s="5">
        <v>855</v>
      </c>
      <c r="AM856" s="25">
        <v>-679875159.17094481</v>
      </c>
      <c r="AN856" s="5">
        <v>-2.425881322128308</v>
      </c>
    </row>
    <row r="857" spans="32:40">
      <c r="AF857" s="25">
        <v>856</v>
      </c>
      <c r="AG857" s="25"/>
      <c r="AJ857" s="25"/>
      <c r="AL857" s="5">
        <v>856</v>
      </c>
      <c r="AM857" s="25">
        <v>-773293790.81370783</v>
      </c>
      <c r="AN857" s="5">
        <v>-6.2692973879728591</v>
      </c>
    </row>
    <row r="858" spans="32:40">
      <c r="AF858" s="25">
        <v>857</v>
      </c>
      <c r="AG858" s="25"/>
      <c r="AJ858" s="25"/>
      <c r="AL858" s="5">
        <v>857</v>
      </c>
      <c r="AM858" s="25">
        <v>852017206.43891978</v>
      </c>
      <c r="AN858" s="5">
        <v>5.1238179111994446</v>
      </c>
    </row>
    <row r="859" spans="32:40">
      <c r="AF859" s="25">
        <v>858</v>
      </c>
      <c r="AG859" s="25"/>
      <c r="AJ859" s="25"/>
      <c r="AL859" s="5">
        <v>858</v>
      </c>
      <c r="AM859" s="25">
        <v>713798662.08036852</v>
      </c>
      <c r="AN859" s="5">
        <v>7.1988284498739361</v>
      </c>
    </row>
    <row r="860" spans="32:40">
      <c r="AF860" s="25">
        <v>859</v>
      </c>
      <c r="AG860" s="25"/>
      <c r="AJ860" s="25"/>
      <c r="AL860" s="5">
        <v>859</v>
      </c>
      <c r="AM860" s="25">
        <v>264041050.80616558</v>
      </c>
      <c r="AN860" s="5">
        <v>2.9559393484285104</v>
      </c>
    </row>
    <row r="861" spans="32:40">
      <c r="AF861" s="25">
        <v>860</v>
      </c>
      <c r="AG861" s="25"/>
      <c r="AJ861" s="25"/>
      <c r="AL861" s="5">
        <v>860</v>
      </c>
      <c r="AM861" s="25">
        <v>-549745242.58587408</v>
      </c>
      <c r="AN861" s="5">
        <v>-1.5539232926392919</v>
      </c>
    </row>
    <row r="862" spans="32:40">
      <c r="AF862" s="25">
        <v>861</v>
      </c>
      <c r="AG862" s="25"/>
      <c r="AJ862" s="25"/>
      <c r="AL862" s="5">
        <v>861</v>
      </c>
      <c r="AM862" s="25">
        <v>1142736046.0052519</v>
      </c>
      <c r="AN862" s="5">
        <v>12.294099734150985</v>
      </c>
    </row>
    <row r="863" spans="32:40">
      <c r="AF863" s="25">
        <v>862</v>
      </c>
      <c r="AG863" s="25"/>
      <c r="AJ863" s="25"/>
      <c r="AL863" s="5">
        <v>862</v>
      </c>
      <c r="AM863" s="25">
        <v>-116550430.56282362</v>
      </c>
      <c r="AN863" s="5">
        <v>0.50715422054838755</v>
      </c>
    </row>
    <row r="864" spans="32:40">
      <c r="AF864" s="25">
        <v>863</v>
      </c>
      <c r="AG864" s="25"/>
      <c r="AJ864" s="25"/>
      <c r="AL864" s="5">
        <v>863</v>
      </c>
      <c r="AM864" s="25">
        <v>330991313.87498665</v>
      </c>
      <c r="AN864" s="5">
        <v>6.4343960985709669</v>
      </c>
    </row>
    <row r="865" spans="32:40">
      <c r="AF865" s="25">
        <v>864</v>
      </c>
      <c r="AG865" s="25"/>
      <c r="AJ865" s="25"/>
      <c r="AL865" s="5">
        <v>864</v>
      </c>
      <c r="AM865" s="25">
        <v>-498520217.16912472</v>
      </c>
      <c r="AN865" s="5">
        <v>-3.1170243898164269</v>
      </c>
    </row>
    <row r="866" spans="32:40">
      <c r="AF866" s="25">
        <v>865</v>
      </c>
      <c r="AG866" s="25"/>
      <c r="AJ866" s="25"/>
      <c r="AL866" s="5">
        <v>865</v>
      </c>
      <c r="AM866" s="25">
        <v>-105824059.04093122</v>
      </c>
      <c r="AN866" s="5">
        <v>0.20876889803281809</v>
      </c>
    </row>
    <row r="867" spans="32:40">
      <c r="AF867" s="25">
        <v>866</v>
      </c>
      <c r="AG867" s="25"/>
      <c r="AJ867" s="25"/>
      <c r="AL867" s="5">
        <v>866</v>
      </c>
      <c r="AM867" s="25">
        <v>254178411.60234889</v>
      </c>
      <c r="AN867" s="5">
        <v>2.3892832081859585</v>
      </c>
    </row>
    <row r="868" spans="32:40">
      <c r="AF868" s="25">
        <v>867</v>
      </c>
      <c r="AG868" s="25"/>
      <c r="AJ868" s="25"/>
      <c r="AL868" s="5">
        <v>867</v>
      </c>
      <c r="AM868" s="25">
        <v>-441231949.86520445</v>
      </c>
      <c r="AN868" s="5">
        <v>-2.725917114719322</v>
      </c>
    </row>
    <row r="869" spans="32:40">
      <c r="AF869" s="25">
        <v>868</v>
      </c>
      <c r="AG869" s="25"/>
      <c r="AJ869" s="25"/>
      <c r="AL869" s="5">
        <v>868</v>
      </c>
      <c r="AM869" s="25">
        <v>890139102.23250651</v>
      </c>
      <c r="AN869" s="5">
        <v>5.1674551867910896</v>
      </c>
    </row>
    <row r="870" spans="32:40">
      <c r="AF870" s="25">
        <v>869</v>
      </c>
      <c r="AG870" s="25"/>
      <c r="AJ870" s="25"/>
      <c r="AL870" s="5">
        <v>869</v>
      </c>
      <c r="AM870" s="25">
        <v>-543812771.26306129</v>
      </c>
      <c r="AN870" s="5">
        <v>-2.0484085953978255</v>
      </c>
    </row>
    <row r="871" spans="32:40">
      <c r="AF871" s="25">
        <v>870</v>
      </c>
      <c r="AG871" s="25"/>
      <c r="AJ871" s="25"/>
      <c r="AL871" s="5">
        <v>870</v>
      </c>
      <c r="AM871" s="25">
        <v>-380450149.32565546</v>
      </c>
      <c r="AN871" s="5">
        <v>-0.99595708050831233</v>
      </c>
    </row>
    <row r="872" spans="32:40">
      <c r="AF872" s="25">
        <v>871</v>
      </c>
      <c r="AG872" s="25"/>
      <c r="AJ872" s="25"/>
      <c r="AL872" s="5">
        <v>871</v>
      </c>
      <c r="AM872" s="25">
        <v>-1447334912.3538585</v>
      </c>
      <c r="AN872" s="5">
        <v>-9.8342924621280865</v>
      </c>
    </row>
    <row r="873" spans="32:40">
      <c r="AF873" s="25">
        <v>872</v>
      </c>
      <c r="AG873" s="25"/>
      <c r="AJ873" s="25"/>
      <c r="AL873" s="5">
        <v>872</v>
      </c>
      <c r="AM873" s="25">
        <v>54901622.792731375</v>
      </c>
      <c r="AN873" s="5">
        <v>1.3830932110879337</v>
      </c>
    </row>
    <row r="874" spans="32:40">
      <c r="AF874" s="25">
        <v>873</v>
      </c>
      <c r="AG874" s="25"/>
      <c r="AJ874" s="25"/>
      <c r="AL874" s="5">
        <v>873</v>
      </c>
      <c r="AM874" s="25">
        <v>387905388.87991905</v>
      </c>
      <c r="AN874" s="5">
        <v>2.7760020690033804</v>
      </c>
    </row>
    <row r="875" spans="32:40">
      <c r="AF875" s="25">
        <v>874</v>
      </c>
      <c r="AG875" s="25"/>
      <c r="AJ875" s="25"/>
      <c r="AL875" s="5">
        <v>874</v>
      </c>
      <c r="AM875" s="25">
        <v>422123055.98644423</v>
      </c>
      <c r="AN875" s="5">
        <v>6.6687447145428562</v>
      </c>
    </row>
    <row r="876" spans="32:40">
      <c r="AF876" s="25">
        <v>875</v>
      </c>
      <c r="AG876" s="25"/>
      <c r="AJ876" s="25"/>
      <c r="AL876" s="5">
        <v>875</v>
      </c>
      <c r="AM876" s="25">
        <v>1574032304.8860137</v>
      </c>
      <c r="AN876" s="5">
        <v>6.9589086842697006</v>
      </c>
    </row>
    <row r="877" spans="32:40">
      <c r="AF877" s="25">
        <v>876</v>
      </c>
      <c r="AG877" s="25"/>
      <c r="AJ877" s="25"/>
      <c r="AL877" s="5">
        <v>876</v>
      </c>
      <c r="AM877" s="25">
        <v>-627145864.9110992</v>
      </c>
      <c r="AN877" s="5">
        <v>-2.7150699391292354</v>
      </c>
    </row>
    <row r="878" spans="32:40">
      <c r="AF878" s="25">
        <v>877</v>
      </c>
      <c r="AG878" s="25"/>
      <c r="AJ878" s="25"/>
      <c r="AL878" s="5">
        <v>877</v>
      </c>
      <c r="AM878" s="25">
        <v>-761208432.91335785</v>
      </c>
      <c r="AN878" s="5">
        <v>-2.9176783198004732</v>
      </c>
    </row>
    <row r="879" spans="32:40">
      <c r="AF879" s="25">
        <v>878</v>
      </c>
      <c r="AG879" s="25"/>
      <c r="AJ879" s="25"/>
      <c r="AL879" s="5">
        <v>878</v>
      </c>
      <c r="AM879" s="25">
        <v>277964944.81688315</v>
      </c>
      <c r="AN879" s="5">
        <v>2.6894072700396192</v>
      </c>
    </row>
    <row r="880" spans="32:40">
      <c r="AF880" s="25">
        <v>879</v>
      </c>
      <c r="AG880" s="25"/>
      <c r="AJ880" s="25"/>
      <c r="AL880" s="5">
        <v>879</v>
      </c>
      <c r="AM880" s="25">
        <v>88992051.590833247</v>
      </c>
      <c r="AN880" s="5">
        <v>1.3969713501122318</v>
      </c>
    </row>
    <row r="881" spans="32:40">
      <c r="AF881" s="25">
        <v>880</v>
      </c>
      <c r="AG881" s="25"/>
      <c r="AJ881" s="25"/>
      <c r="AL881" s="5">
        <v>880</v>
      </c>
      <c r="AM881" s="25">
        <v>177026850.97306275</v>
      </c>
      <c r="AN881" s="5">
        <v>2.8178592329501861</v>
      </c>
    </row>
    <row r="882" spans="32:40">
      <c r="AF882" s="25">
        <v>881</v>
      </c>
      <c r="AG882" s="25"/>
      <c r="AJ882" s="25"/>
      <c r="AL882" s="5">
        <v>881</v>
      </c>
      <c r="AM882" s="25">
        <v>-778613964.52869391</v>
      </c>
      <c r="AN882" s="5">
        <v>-2.4163039046047419</v>
      </c>
    </row>
    <row r="883" spans="32:40">
      <c r="AF883" s="25">
        <v>882</v>
      </c>
      <c r="AG883" s="25"/>
      <c r="AJ883" s="25"/>
      <c r="AL883" s="5">
        <v>882</v>
      </c>
      <c r="AM883" s="25">
        <v>-545166105.24371457</v>
      </c>
      <c r="AN883" s="5">
        <v>-7.386061395560672</v>
      </c>
    </row>
    <row r="884" spans="32:40">
      <c r="AF884" s="25">
        <v>883</v>
      </c>
      <c r="AG884" s="25"/>
      <c r="AJ884" s="25"/>
      <c r="AL884" s="5">
        <v>883</v>
      </c>
      <c r="AM884" s="25">
        <v>-448758944.5942179</v>
      </c>
      <c r="AN884" s="5">
        <v>-0.99654789971280433</v>
      </c>
    </row>
    <row r="885" spans="32:40">
      <c r="AF885" s="25">
        <v>884</v>
      </c>
      <c r="AG885" s="25"/>
      <c r="AJ885" s="25"/>
      <c r="AL885" s="5">
        <v>884</v>
      </c>
      <c r="AM885" s="25">
        <v>769241496.30074644</v>
      </c>
      <c r="AN885" s="5">
        <v>4.4917203217032986</v>
      </c>
    </row>
    <row r="886" spans="32:40">
      <c r="AF886" s="25">
        <v>885</v>
      </c>
      <c r="AG886" s="25"/>
      <c r="AJ886" s="25"/>
      <c r="AL886" s="5">
        <v>885</v>
      </c>
      <c r="AM886" s="25">
        <v>1083394487.3138845</v>
      </c>
      <c r="AN886" s="5">
        <v>6.1508752115567171</v>
      </c>
    </row>
    <row r="887" spans="32:40">
      <c r="AF887" s="25">
        <v>886</v>
      </c>
      <c r="AG887" s="25"/>
      <c r="AJ887" s="25"/>
      <c r="AL887" s="5">
        <v>886</v>
      </c>
      <c r="AM887" s="25">
        <v>-54754744.847669095</v>
      </c>
      <c r="AN887" s="5">
        <v>0.60126246151456297</v>
      </c>
    </row>
    <row r="888" spans="32:40">
      <c r="AF888" s="25">
        <v>887</v>
      </c>
      <c r="AG888" s="25"/>
      <c r="AJ888" s="25"/>
      <c r="AL888" s="5">
        <v>887</v>
      </c>
      <c r="AM888" s="25">
        <v>-377307470.94142622</v>
      </c>
      <c r="AN888" s="5">
        <v>-1.0251982410137099</v>
      </c>
    </row>
    <row r="889" spans="32:40">
      <c r="AF889" s="25">
        <v>888</v>
      </c>
      <c r="AG889" s="25"/>
      <c r="AJ889" s="25"/>
      <c r="AL889" s="5">
        <v>888</v>
      </c>
      <c r="AM889" s="25">
        <v>-635782232.59806526</v>
      </c>
      <c r="AN889" s="5">
        <v>-7.7312045297900136</v>
      </c>
    </row>
    <row r="890" spans="32:40">
      <c r="AF890" s="25">
        <v>889</v>
      </c>
      <c r="AG890" s="25"/>
      <c r="AJ890" s="25"/>
      <c r="AL890" s="5">
        <v>889</v>
      </c>
      <c r="AM890" s="25">
        <v>-610100849.11966062</v>
      </c>
      <c r="AN890" s="5">
        <v>-6.7039568509419309</v>
      </c>
    </row>
    <row r="891" spans="32:40">
      <c r="AF891" s="25">
        <v>890</v>
      </c>
      <c r="AG891" s="25"/>
      <c r="AJ891" s="25"/>
      <c r="AL891" s="5">
        <v>890</v>
      </c>
      <c r="AM891" s="25">
        <v>-695542423.4896363</v>
      </c>
      <c r="AN891" s="5">
        <v>-1.8633267851618036</v>
      </c>
    </row>
    <row r="892" spans="32:40">
      <c r="AF892" s="25">
        <v>891</v>
      </c>
      <c r="AG892" s="25"/>
      <c r="AJ892" s="25"/>
      <c r="AL892" s="5">
        <v>891</v>
      </c>
      <c r="AM892" s="25">
        <v>-130616151.48216471</v>
      </c>
      <c r="AN892" s="5">
        <v>0.3959896740443925</v>
      </c>
    </row>
    <row r="893" spans="32:40">
      <c r="AF893" s="25">
        <v>892</v>
      </c>
      <c r="AG893" s="25"/>
      <c r="AJ893" s="25"/>
      <c r="AL893" s="5">
        <v>892</v>
      </c>
      <c r="AM893" s="25">
        <v>-1933093604.3299203</v>
      </c>
      <c r="AN893" s="5">
        <v>-7.0572307233705009</v>
      </c>
    </row>
    <row r="894" spans="32:40">
      <c r="AF894" s="25">
        <v>893</v>
      </c>
      <c r="AG894" s="25"/>
      <c r="AJ894" s="25"/>
      <c r="AL894" s="5">
        <v>893</v>
      </c>
      <c r="AM894" s="25">
        <v>-380262193.51956248</v>
      </c>
      <c r="AN894" s="5">
        <v>-1.6738551289596892</v>
      </c>
    </row>
    <row r="895" spans="32:40">
      <c r="AF895" s="25">
        <v>894</v>
      </c>
      <c r="AG895" s="25"/>
      <c r="AJ895" s="25"/>
      <c r="AL895" s="5">
        <v>894</v>
      </c>
      <c r="AM895" s="25">
        <v>-495139463.26816535</v>
      </c>
      <c r="AN895" s="5">
        <v>-4.1156843489293937</v>
      </c>
    </row>
    <row r="896" spans="32:40">
      <c r="AF896" s="25">
        <v>895</v>
      </c>
      <c r="AG896" s="25"/>
      <c r="AJ896" s="25"/>
      <c r="AL896" s="5">
        <v>895</v>
      </c>
      <c r="AM896" s="25">
        <v>-558477708.79270363</v>
      </c>
      <c r="AN896" s="5">
        <v>-4.0690826585041089</v>
      </c>
    </row>
    <row r="897" spans="32:40">
      <c r="AF897" s="25">
        <v>896</v>
      </c>
      <c r="AG897" s="25"/>
      <c r="AJ897" s="25"/>
      <c r="AL897" s="5">
        <v>896</v>
      </c>
      <c r="AM897" s="25">
        <v>-656923420.53086126</v>
      </c>
      <c r="AN897" s="5">
        <v>-2.1536322292588816</v>
      </c>
    </row>
    <row r="898" spans="32:40">
      <c r="AF898" s="25">
        <v>897</v>
      </c>
      <c r="AG898" s="25"/>
      <c r="AJ898" s="25"/>
      <c r="AL898" s="5">
        <v>897</v>
      </c>
      <c r="AM898" s="25">
        <v>-522658205.57456696</v>
      </c>
      <c r="AN898" s="5">
        <v>-6.6100399512754722</v>
      </c>
    </row>
    <row r="899" spans="32:40">
      <c r="AF899" s="25">
        <v>898</v>
      </c>
      <c r="AG899" s="25"/>
      <c r="AJ899" s="25"/>
      <c r="AL899" s="5">
        <v>898</v>
      </c>
      <c r="AM899" s="25">
        <v>-729754817.42011428</v>
      </c>
      <c r="AN899" s="5">
        <v>-3.2462232441928895</v>
      </c>
    </row>
    <row r="900" spans="32:40">
      <c r="AF900" s="25">
        <v>899</v>
      </c>
      <c r="AG900" s="25"/>
      <c r="AJ900" s="25"/>
      <c r="AL900" s="5">
        <v>899</v>
      </c>
      <c r="AM900" s="25">
        <v>8821921.1888993382</v>
      </c>
      <c r="AN900" s="5">
        <v>1.0339804521311085</v>
      </c>
    </row>
    <row r="901" spans="32:40">
      <c r="AF901" s="25">
        <v>900</v>
      </c>
      <c r="AG901" s="25"/>
      <c r="AJ901" s="25"/>
      <c r="AL901" s="5">
        <v>900</v>
      </c>
      <c r="AM901" s="25">
        <v>979542208.77027988</v>
      </c>
      <c r="AN901" s="5">
        <v>9.209547550759039</v>
      </c>
    </row>
    <row r="902" spans="32:40">
      <c r="AF902" s="25">
        <v>901</v>
      </c>
      <c r="AG902" s="25"/>
      <c r="AJ902" s="25"/>
      <c r="AL902" s="5">
        <v>901</v>
      </c>
      <c r="AM902" s="25">
        <v>244592154.59484288</v>
      </c>
      <c r="AN902" s="5">
        <v>2.9643634718978937</v>
      </c>
    </row>
    <row r="903" spans="32:40">
      <c r="AF903" s="25">
        <v>902</v>
      </c>
      <c r="AG903" s="25"/>
      <c r="AJ903" s="25"/>
      <c r="AL903" s="5">
        <v>902</v>
      </c>
      <c r="AM903" s="25">
        <v>630940092.30022585</v>
      </c>
      <c r="AN903" s="5">
        <v>9.7733107613059946</v>
      </c>
    </row>
    <row r="904" spans="32:40">
      <c r="AF904" s="25">
        <v>903</v>
      </c>
      <c r="AG904" s="25"/>
      <c r="AJ904" s="25"/>
      <c r="AL904" s="5">
        <v>903</v>
      </c>
      <c r="AM904" s="25">
        <v>698024036.43589246</v>
      </c>
      <c r="AN904" s="5">
        <v>4.1090691368989587</v>
      </c>
    </row>
    <row r="905" spans="32:40">
      <c r="AF905" s="25">
        <v>904</v>
      </c>
      <c r="AG905" s="25"/>
      <c r="AJ905" s="25"/>
      <c r="AL905" s="5">
        <v>904</v>
      </c>
      <c r="AM905" s="25">
        <v>-1012809188.5727713</v>
      </c>
      <c r="AN905" s="5">
        <v>-3.9518343908585636</v>
      </c>
    </row>
    <row r="906" spans="32:40">
      <c r="AF906" s="25">
        <v>905</v>
      </c>
      <c r="AG906" s="25"/>
      <c r="AJ906" s="25"/>
      <c r="AL906" s="5">
        <v>905</v>
      </c>
      <c r="AM906" s="25">
        <v>48127271.327447519</v>
      </c>
      <c r="AN906" s="5">
        <v>1.7195205378230449</v>
      </c>
    </row>
    <row r="907" spans="32:40">
      <c r="AF907" s="25">
        <v>906</v>
      </c>
      <c r="AG907" s="25"/>
      <c r="AJ907" s="25"/>
      <c r="AL907" s="5">
        <v>906</v>
      </c>
      <c r="AM907" s="25">
        <v>-493925773.44439459</v>
      </c>
      <c r="AN907" s="5">
        <v>-2.6055679209582485</v>
      </c>
    </row>
    <row r="908" spans="32:40">
      <c r="AF908" s="25">
        <v>907</v>
      </c>
      <c r="AG908" s="25"/>
      <c r="AJ908" s="25"/>
      <c r="AL908" s="5">
        <v>907</v>
      </c>
      <c r="AM908" s="25">
        <v>-1435298361.8777556</v>
      </c>
      <c r="AN908" s="5">
        <v>-6.6976126592575902</v>
      </c>
    </row>
    <row r="909" spans="32:40">
      <c r="AF909" s="25">
        <v>908</v>
      </c>
      <c r="AG909" s="25"/>
      <c r="AJ909" s="25"/>
      <c r="AL909" s="5">
        <v>908</v>
      </c>
      <c r="AM909" s="25">
        <v>-892827428.31497443</v>
      </c>
      <c r="AN909" s="5">
        <v>-5.8149163651450664</v>
      </c>
    </row>
    <row r="910" spans="32:40">
      <c r="AF910" s="25">
        <v>909</v>
      </c>
      <c r="AG910" s="25"/>
      <c r="AJ910" s="25"/>
      <c r="AL910" s="5">
        <v>909</v>
      </c>
      <c r="AM910" s="25">
        <v>-627478411.85514843</v>
      </c>
      <c r="AN910" s="5">
        <v>-1.8696279683703805</v>
      </c>
    </row>
    <row r="911" spans="32:40">
      <c r="AF911" s="25">
        <v>910</v>
      </c>
      <c r="AG911" s="25"/>
      <c r="AJ911" s="25"/>
      <c r="AL911" s="5">
        <v>910</v>
      </c>
      <c r="AM911" s="25">
        <v>-363178622.00401783</v>
      </c>
      <c r="AN911" s="5">
        <v>-0.44334378771438393</v>
      </c>
    </row>
    <row r="912" spans="32:40">
      <c r="AF912" s="25">
        <v>911</v>
      </c>
      <c r="AG912" s="25"/>
      <c r="AJ912" s="25"/>
      <c r="AL912" s="5">
        <v>911</v>
      </c>
      <c r="AM912" s="25">
        <v>673949558.4801321</v>
      </c>
      <c r="AN912" s="5">
        <v>4.8075190729760031</v>
      </c>
    </row>
    <row r="913" spans="32:40">
      <c r="AF913" s="25">
        <v>912</v>
      </c>
      <c r="AG913" s="25"/>
      <c r="AJ913" s="25"/>
      <c r="AL913" s="5">
        <v>912</v>
      </c>
      <c r="AM913" s="25">
        <v>-974343634.90698564</v>
      </c>
      <c r="AN913" s="5">
        <v>-11.486588222952872</v>
      </c>
    </row>
    <row r="914" spans="32:40">
      <c r="AF914" s="25">
        <v>913</v>
      </c>
      <c r="AG914" s="25"/>
      <c r="AJ914" s="25"/>
      <c r="AL914" s="5">
        <v>913</v>
      </c>
      <c r="AM914" s="25">
        <v>-988974107.13594961</v>
      </c>
      <c r="AN914" s="5">
        <v>-10.253931702738276</v>
      </c>
    </row>
    <row r="915" spans="32:40">
      <c r="AF915" s="25">
        <v>914</v>
      </c>
      <c r="AG915" s="25"/>
      <c r="AJ915" s="25"/>
      <c r="AL915" s="5">
        <v>914</v>
      </c>
      <c r="AM915" s="25">
        <v>-962284089.44096529</v>
      </c>
      <c r="AN915" s="5">
        <v>-4.9075148835146196</v>
      </c>
    </row>
    <row r="916" spans="32:40">
      <c r="AF916" s="25">
        <v>915</v>
      </c>
      <c r="AG916" s="25"/>
      <c r="AJ916" s="25"/>
      <c r="AL916" s="5">
        <v>915</v>
      </c>
      <c r="AM916" s="25">
        <v>-447100351.65574378</v>
      </c>
      <c r="AN916" s="5">
        <v>-0.7780679508711863</v>
      </c>
    </row>
    <row r="917" spans="32:40">
      <c r="AF917" s="25">
        <v>916</v>
      </c>
      <c r="AG917" s="25"/>
      <c r="AJ917" s="25"/>
      <c r="AL917" s="5">
        <v>916</v>
      </c>
      <c r="AM917" s="25">
        <v>310271606.41106999</v>
      </c>
      <c r="AN917" s="5">
        <v>3.0558532682990052</v>
      </c>
    </row>
    <row r="918" spans="32:40">
      <c r="AF918" s="25">
        <v>917</v>
      </c>
      <c r="AG918" s="25"/>
      <c r="AJ918" s="25"/>
      <c r="AL918" s="5">
        <v>917</v>
      </c>
      <c r="AM918" s="25">
        <v>-276691796.29384804</v>
      </c>
      <c r="AN918" s="5">
        <v>-0.32627441936767415</v>
      </c>
    </row>
    <row r="919" spans="32:40">
      <c r="AF919" s="25">
        <v>918</v>
      </c>
      <c r="AG919" s="25"/>
      <c r="AJ919" s="25"/>
      <c r="AL919" s="5">
        <v>918</v>
      </c>
      <c r="AM919" s="25">
        <v>177311266.05317047</v>
      </c>
      <c r="AN919" s="5">
        <v>1.7088690586304121</v>
      </c>
    </row>
    <row r="920" spans="32:40">
      <c r="AF920" s="25">
        <v>919</v>
      </c>
      <c r="AG920" s="25"/>
      <c r="AJ920" s="25"/>
      <c r="AL920" s="5">
        <v>919</v>
      </c>
      <c r="AM920" s="25">
        <v>-1018261552.3205295</v>
      </c>
      <c r="AN920" s="5">
        <v>-4.2294809654383139</v>
      </c>
    </row>
    <row r="921" spans="32:40">
      <c r="AF921" s="25">
        <v>920</v>
      </c>
      <c r="AG921" s="25"/>
      <c r="AJ921" s="25"/>
      <c r="AL921" s="5">
        <v>920</v>
      </c>
      <c r="AM921" s="25">
        <v>-501773563.07387596</v>
      </c>
      <c r="AN921" s="5">
        <v>-2.3535475014413247</v>
      </c>
    </row>
    <row r="922" spans="32:40">
      <c r="AF922" s="25">
        <v>921</v>
      </c>
      <c r="AG922" s="25"/>
      <c r="AJ922" s="25"/>
      <c r="AL922" s="5">
        <v>921</v>
      </c>
      <c r="AM922" s="25">
        <v>923311755.82124949</v>
      </c>
      <c r="AN922" s="5">
        <v>6.9167297560448038</v>
      </c>
    </row>
    <row r="923" spans="32:40">
      <c r="AF923" s="25">
        <v>922</v>
      </c>
      <c r="AG923" s="25"/>
      <c r="AJ923" s="25"/>
      <c r="AL923" s="5">
        <v>922</v>
      </c>
      <c r="AM923" s="25">
        <v>-1564535849.8661318</v>
      </c>
      <c r="AN923" s="5">
        <v>-5.2989518770076067</v>
      </c>
    </row>
    <row r="924" spans="32:40">
      <c r="AF924" s="25">
        <v>923</v>
      </c>
      <c r="AG924" s="25"/>
      <c r="AJ924" s="25"/>
      <c r="AL924" s="5">
        <v>923</v>
      </c>
      <c r="AM924" s="25">
        <v>173130619.14869931</v>
      </c>
      <c r="AN924" s="5">
        <v>2.9861605567617868</v>
      </c>
    </row>
    <row r="925" spans="32:40">
      <c r="AF925" s="25">
        <v>924</v>
      </c>
      <c r="AG925" s="25"/>
      <c r="AJ925" s="25"/>
      <c r="AL925" s="5">
        <v>924</v>
      </c>
      <c r="AM925" s="25">
        <v>261385907.38437405</v>
      </c>
      <c r="AN925" s="5">
        <v>2.6719278405002567</v>
      </c>
    </row>
    <row r="926" spans="32:40">
      <c r="AF926" s="25">
        <v>925</v>
      </c>
      <c r="AG926" s="25"/>
      <c r="AJ926" s="25"/>
      <c r="AL926" s="5">
        <v>925</v>
      </c>
      <c r="AM926" s="25">
        <v>-696303425.1237855</v>
      </c>
      <c r="AN926" s="5">
        <v>-2.6313449061737537</v>
      </c>
    </row>
    <row r="927" spans="32:40">
      <c r="AF927" s="25">
        <v>926</v>
      </c>
      <c r="AG927" s="25"/>
      <c r="AJ927" s="25"/>
      <c r="AL927" s="5">
        <v>926</v>
      </c>
      <c r="AM927" s="25">
        <v>-1078377352.2867439</v>
      </c>
      <c r="AN927" s="5">
        <v>-6.188233611806357</v>
      </c>
    </row>
    <row r="928" spans="32:40">
      <c r="AF928" s="25">
        <v>927</v>
      </c>
      <c r="AG928" s="25"/>
      <c r="AJ928" s="25"/>
      <c r="AL928" s="5">
        <v>927</v>
      </c>
      <c r="AM928" s="25">
        <v>-913438933.85052371</v>
      </c>
      <c r="AN928" s="5">
        <v>-2.6361369280001941</v>
      </c>
    </row>
    <row r="929" spans="32:40">
      <c r="AF929" s="25">
        <v>928</v>
      </c>
      <c r="AG929" s="25"/>
      <c r="AJ929" s="25"/>
      <c r="AL929" s="5">
        <v>928</v>
      </c>
      <c r="AM929" s="25">
        <v>818092651.91865945</v>
      </c>
      <c r="AN929" s="5">
        <v>6.9790008570516848</v>
      </c>
    </row>
    <row r="930" spans="32:40">
      <c r="AF930" s="25">
        <v>929</v>
      </c>
      <c r="AG930" s="25"/>
      <c r="AJ930" s="25"/>
      <c r="AL930" s="5">
        <v>929</v>
      </c>
      <c r="AM930" s="25">
        <v>-1873422213.0935028</v>
      </c>
      <c r="AN930" s="5">
        <v>-6.9797829118623813</v>
      </c>
    </row>
    <row r="931" spans="32:40">
      <c r="AF931" s="25">
        <v>930</v>
      </c>
      <c r="AG931" s="25"/>
      <c r="AJ931" s="25"/>
      <c r="AL931" s="5">
        <v>930</v>
      </c>
      <c r="AM931" s="25">
        <v>-854588283.92299128</v>
      </c>
      <c r="AN931" s="5">
        <v>-2.3523200105565829</v>
      </c>
    </row>
    <row r="932" spans="32:40">
      <c r="AF932" s="25">
        <v>931</v>
      </c>
      <c r="AG932" s="25"/>
      <c r="AJ932" s="25"/>
      <c r="AL932" s="5">
        <v>931</v>
      </c>
      <c r="AM932" s="25">
        <v>-508228374.74768353</v>
      </c>
      <c r="AN932" s="5">
        <v>-2.0798387940419527</v>
      </c>
    </row>
    <row r="933" spans="32:40">
      <c r="AF933" s="25">
        <v>932</v>
      </c>
      <c r="AG933" s="25"/>
      <c r="AJ933" s="25"/>
      <c r="AL933" s="5">
        <v>932</v>
      </c>
      <c r="AM933" s="25">
        <v>-128685602.72574347</v>
      </c>
      <c r="AN933" s="5">
        <v>0.41490408753133762</v>
      </c>
    </row>
    <row r="934" spans="32:40">
      <c r="AF934" s="25">
        <v>933</v>
      </c>
      <c r="AG934" s="25"/>
      <c r="AJ934" s="25"/>
      <c r="AL934" s="5">
        <v>933</v>
      </c>
      <c r="AM934" s="25">
        <v>100742346.5698002</v>
      </c>
      <c r="AN934" s="5">
        <v>1.4153989713706605</v>
      </c>
    </row>
    <row r="935" spans="32:40">
      <c r="AF935" s="25">
        <v>934</v>
      </c>
      <c r="AG935" s="25"/>
      <c r="AJ935" s="25"/>
      <c r="AL935" s="5">
        <v>934</v>
      </c>
      <c r="AM935" s="25">
        <v>8728449.885910809</v>
      </c>
      <c r="AN935" s="5">
        <v>1.0337235069982991</v>
      </c>
    </row>
    <row r="936" spans="32:40">
      <c r="AF936" s="25">
        <v>935</v>
      </c>
      <c r="AG936" s="25"/>
      <c r="AJ936" s="25"/>
      <c r="AL936" s="5">
        <v>935</v>
      </c>
      <c r="AM936" s="25">
        <v>175854721.34827197</v>
      </c>
      <c r="AN936" s="5">
        <v>1.8169207889341195</v>
      </c>
    </row>
    <row r="937" spans="32:40">
      <c r="AF937" s="25">
        <v>936</v>
      </c>
      <c r="AG937" s="25"/>
      <c r="AJ937" s="25"/>
      <c r="AL937" s="5">
        <v>936</v>
      </c>
      <c r="AM937" s="25">
        <v>890199536.36760235</v>
      </c>
      <c r="AN937" s="5">
        <v>5.1703407970527131</v>
      </c>
    </row>
    <row r="938" spans="32:40">
      <c r="AF938" s="25">
        <v>937</v>
      </c>
      <c r="AG938" s="25"/>
      <c r="AJ938" s="25"/>
      <c r="AL938" s="5">
        <v>937</v>
      </c>
      <c r="AM938" s="25">
        <v>-642542173.47859883</v>
      </c>
      <c r="AN938" s="5">
        <v>-4.6682071217175327</v>
      </c>
    </row>
    <row r="939" spans="32:40">
      <c r="AF939" s="25">
        <v>938</v>
      </c>
      <c r="AG939" s="25"/>
      <c r="AJ939" s="25"/>
      <c r="AL939" s="5">
        <v>938</v>
      </c>
      <c r="AM939" s="25">
        <v>-51054447.575282484</v>
      </c>
      <c r="AN939" s="5">
        <v>0.42163710217847927</v>
      </c>
    </row>
    <row r="940" spans="32:40">
      <c r="AF940" s="25">
        <v>939</v>
      </c>
      <c r="AG940" s="25"/>
      <c r="AJ940" s="25"/>
      <c r="AL940" s="5">
        <v>939</v>
      </c>
      <c r="AM940" s="25">
        <v>-718552160.3238194</v>
      </c>
      <c r="AN940" s="5">
        <v>-2.3724314775590152</v>
      </c>
    </row>
    <row r="941" spans="32:40">
      <c r="AF941" s="25">
        <v>940</v>
      </c>
      <c r="AG941" s="25"/>
      <c r="AJ941" s="25"/>
      <c r="AL941" s="5">
        <v>940</v>
      </c>
      <c r="AM941" s="25">
        <v>-719983054.01013374</v>
      </c>
      <c r="AN941" s="5">
        <v>-2.106291614544018</v>
      </c>
    </row>
    <row r="942" spans="32:40">
      <c r="AF942" s="25">
        <v>941</v>
      </c>
      <c r="AG942" s="25"/>
      <c r="AJ942" s="25"/>
      <c r="AL942" s="5">
        <v>941</v>
      </c>
      <c r="AM942" s="25">
        <v>533521167.5174576</v>
      </c>
      <c r="AN942" s="5">
        <v>4.0441016646567975</v>
      </c>
    </row>
    <row r="943" spans="32:40">
      <c r="AF943" s="25">
        <v>942</v>
      </c>
      <c r="AG943" s="25"/>
      <c r="AJ943" s="25"/>
      <c r="AL943" s="5">
        <v>942</v>
      </c>
      <c r="AM943" s="25">
        <v>-472545066.01260412</v>
      </c>
      <c r="AN943" s="5">
        <v>-1.2831156475355698</v>
      </c>
    </row>
    <row r="944" spans="32:40">
      <c r="AF944" s="25">
        <v>943</v>
      </c>
      <c r="AG944" s="25"/>
      <c r="AJ944" s="25"/>
      <c r="AL944" s="5">
        <v>943</v>
      </c>
      <c r="AM944" s="25">
        <v>-974955724.37583041</v>
      </c>
      <c r="AN944" s="5">
        <v>-2.7918448779370904</v>
      </c>
    </row>
    <row r="945" spans="32:40">
      <c r="AF945" s="25">
        <v>944</v>
      </c>
      <c r="AG945" s="25"/>
      <c r="AJ945" s="25"/>
      <c r="AL945" s="5">
        <v>944</v>
      </c>
      <c r="AM945" s="25">
        <v>-2060283247.0012176</v>
      </c>
      <c r="AN945" s="5">
        <v>-7.0352241556018535</v>
      </c>
    </row>
    <row r="946" spans="32:40">
      <c r="AF946" s="25">
        <v>945</v>
      </c>
      <c r="AG946" s="25"/>
      <c r="AJ946" s="25"/>
      <c r="AL946" s="5">
        <v>945</v>
      </c>
      <c r="AM946" s="25">
        <v>-393176795.36008644</v>
      </c>
      <c r="AN946" s="5">
        <v>-1.0727288019104069</v>
      </c>
    </row>
    <row r="947" spans="32:40">
      <c r="AF947" s="25">
        <v>946</v>
      </c>
      <c r="AG947" s="25"/>
      <c r="AJ947" s="25"/>
      <c r="AL947" s="5">
        <v>946</v>
      </c>
      <c r="AM947" s="25">
        <v>-2317016048.5525098</v>
      </c>
      <c r="AN947" s="5">
        <v>-11.792401489580399</v>
      </c>
    </row>
    <row r="948" spans="32:40">
      <c r="AF948" s="25">
        <v>947</v>
      </c>
      <c r="AG948" s="25"/>
      <c r="AJ948" s="25"/>
      <c r="AL948" s="5">
        <v>947</v>
      </c>
      <c r="AM948" s="25">
        <v>-1504113794.8152003</v>
      </c>
      <c r="AN948" s="5">
        <v>-6.8205161869142348</v>
      </c>
    </row>
    <row r="949" spans="32:40">
      <c r="AF949" s="25">
        <v>948</v>
      </c>
      <c r="AG949" s="25"/>
      <c r="AJ949" s="25"/>
      <c r="AL949" s="5">
        <v>948</v>
      </c>
      <c r="AM949" s="25">
        <v>-1599576543.3993187</v>
      </c>
      <c r="AN949" s="5">
        <v>-9.8085440866953064</v>
      </c>
    </row>
    <row r="950" spans="32:40">
      <c r="AF950" s="25">
        <v>949</v>
      </c>
      <c r="AG950" s="25"/>
      <c r="AJ950" s="25"/>
      <c r="AL950" s="5">
        <v>949</v>
      </c>
      <c r="AM950" s="25">
        <v>-983341582.47315669</v>
      </c>
      <c r="AN950" s="5">
        <v>-4.7170485758995468</v>
      </c>
    </row>
    <row r="951" spans="32:40">
      <c r="AF951" s="25">
        <v>950</v>
      </c>
      <c r="AG951" s="25"/>
      <c r="AJ951" s="25"/>
      <c r="AL951" s="5">
        <v>950</v>
      </c>
      <c r="AM951" s="25">
        <v>-342795637.91236734</v>
      </c>
      <c r="AN951" s="5">
        <v>-0.77813852434616226</v>
      </c>
    </row>
    <row r="952" spans="32:40">
      <c r="AF952" s="25">
        <v>951</v>
      </c>
      <c r="AG952" s="25"/>
      <c r="AJ952" s="25"/>
      <c r="AL952" s="5">
        <v>951</v>
      </c>
      <c r="AM952" s="25">
        <v>1116986669.5362616</v>
      </c>
      <c r="AN952" s="5">
        <v>9.8501611708849932</v>
      </c>
    </row>
    <row r="953" spans="32:40">
      <c r="AF953" s="25">
        <v>952</v>
      </c>
      <c r="AG953" s="25"/>
      <c r="AJ953" s="25"/>
      <c r="AL953" s="5">
        <v>952</v>
      </c>
      <c r="AM953" s="25">
        <v>-1161499688.3685389</v>
      </c>
      <c r="AN953" s="5">
        <v>-3.5917513305458137</v>
      </c>
    </row>
    <row r="954" spans="32:40">
      <c r="AF954" s="25">
        <v>953</v>
      </c>
      <c r="AG954" s="25"/>
      <c r="AJ954" s="25"/>
      <c r="AL954" s="5">
        <v>953</v>
      </c>
      <c r="AM954" s="25">
        <v>515620365.69632506</v>
      </c>
      <c r="AN954" s="5">
        <v>4.8071285922518792</v>
      </c>
    </row>
    <row r="955" spans="32:40">
      <c r="AF955" s="25">
        <v>954</v>
      </c>
      <c r="AG955" s="25"/>
      <c r="AJ955" s="25"/>
      <c r="AL955" s="5">
        <v>954</v>
      </c>
      <c r="AM955" s="25">
        <v>-969752850.40960777</v>
      </c>
      <c r="AN955" s="5">
        <v>-2.871600126536265</v>
      </c>
    </row>
    <row r="956" spans="32:40">
      <c r="AF956" s="25">
        <v>955</v>
      </c>
      <c r="AG956" s="25"/>
      <c r="AJ956" s="25"/>
      <c r="AL956" s="5">
        <v>955</v>
      </c>
      <c r="AM956" s="25">
        <v>-1009432264.3839107</v>
      </c>
      <c r="AN956" s="5">
        <v>-3.0604515153488956</v>
      </c>
    </row>
    <row r="957" spans="32:40">
      <c r="AF957" s="25">
        <v>956</v>
      </c>
      <c r="AG957" s="25"/>
      <c r="AJ957" s="25"/>
      <c r="AL957" s="5">
        <v>956</v>
      </c>
      <c r="AM957" s="25">
        <v>-900205283.49064255</v>
      </c>
      <c r="AN957" s="5">
        <v>-2.5422038801346187</v>
      </c>
    </row>
    <row r="958" spans="32:40">
      <c r="AF958" s="25">
        <v>957</v>
      </c>
      <c r="AG958" s="25"/>
      <c r="AJ958" s="25"/>
      <c r="AL958" s="5">
        <v>957</v>
      </c>
      <c r="AM958" s="25">
        <v>-568890931.67914462</v>
      </c>
      <c r="AN958" s="5">
        <v>-2.5818735552958456</v>
      </c>
    </row>
    <row r="959" spans="32:40">
      <c r="AF959" s="25">
        <v>958</v>
      </c>
      <c r="AG959" s="25"/>
      <c r="AJ959" s="25"/>
      <c r="AL959" s="5">
        <v>958</v>
      </c>
      <c r="AM959" s="25">
        <v>152175321.49864388</v>
      </c>
      <c r="AN959" s="5">
        <v>1.991164477450341</v>
      </c>
    </row>
    <row r="960" spans="32:40">
      <c r="AF960" s="25">
        <v>959</v>
      </c>
      <c r="AG960" s="25"/>
      <c r="AJ960" s="25"/>
      <c r="AL960" s="5">
        <v>959</v>
      </c>
      <c r="AM960" s="25">
        <v>553054033.76429105</v>
      </c>
      <c r="AN960" s="5">
        <v>6.135597579157376</v>
      </c>
    </row>
    <row r="961" spans="32:40">
      <c r="AF961" s="25">
        <v>960</v>
      </c>
      <c r="AG961" s="25"/>
      <c r="AJ961" s="25"/>
      <c r="AL961" s="5">
        <v>960</v>
      </c>
      <c r="AM961" s="25">
        <v>-87028586.919147894</v>
      </c>
      <c r="AN961" s="5">
        <v>8.8876389044062601E-2</v>
      </c>
    </row>
    <row r="962" spans="32:40">
      <c r="AF962" s="25">
        <v>961</v>
      </c>
      <c r="AG962" s="25"/>
      <c r="AJ962" s="25"/>
      <c r="AL962" s="5">
        <v>961</v>
      </c>
      <c r="AM962" s="25">
        <v>-780038843.00388432</v>
      </c>
      <c r="AN962" s="5">
        <v>-6.0320034284602233</v>
      </c>
    </row>
    <row r="963" spans="32:40">
      <c r="AF963" s="25">
        <v>962</v>
      </c>
      <c r="AG963" s="25"/>
      <c r="AJ963" s="25"/>
      <c r="AL963" s="5">
        <v>962</v>
      </c>
      <c r="AM963" s="25">
        <v>394938974.71225363</v>
      </c>
      <c r="AN963" s="5">
        <v>4.202008449038793</v>
      </c>
    </row>
    <row r="964" spans="32:40">
      <c r="AF964" s="25">
        <v>963</v>
      </c>
      <c r="AG964" s="25"/>
      <c r="AJ964" s="25"/>
      <c r="AL964" s="5">
        <v>963</v>
      </c>
      <c r="AM964" s="25">
        <v>-294904373.65944695</v>
      </c>
      <c r="AN964" s="5">
        <v>-1.214010330799723</v>
      </c>
    </row>
    <row r="965" spans="32:40">
      <c r="AF965" s="25">
        <v>964</v>
      </c>
      <c r="AG965" s="25"/>
      <c r="AJ965" s="25"/>
      <c r="AL965" s="5">
        <v>964</v>
      </c>
      <c r="AM965" s="25">
        <v>1360338515.6870394</v>
      </c>
      <c r="AN965" s="5">
        <v>22.821246366675453</v>
      </c>
    </row>
    <row r="966" spans="32:40">
      <c r="AF966" s="25">
        <v>965</v>
      </c>
      <c r="AG966" s="25"/>
      <c r="AJ966" s="25"/>
      <c r="AL966" s="5">
        <v>965</v>
      </c>
      <c r="AM966" s="25">
        <v>-934473533.82432437</v>
      </c>
      <c r="AN966" s="5">
        <v>-3.2613193340339177</v>
      </c>
    </row>
    <row r="967" spans="32:40">
      <c r="AF967" s="25">
        <v>966</v>
      </c>
      <c r="AG967" s="25"/>
      <c r="AJ967" s="25"/>
      <c r="AL967" s="5">
        <v>966</v>
      </c>
      <c r="AM967" s="25">
        <v>365513243.66974771</v>
      </c>
      <c r="AN967" s="5">
        <v>4.5759256307064744</v>
      </c>
    </row>
    <row r="968" spans="32:40">
      <c r="AF968" s="25">
        <v>967</v>
      </c>
      <c r="AG968" s="25"/>
      <c r="AJ968" s="25"/>
      <c r="AL968" s="5">
        <v>967</v>
      </c>
      <c r="AM968" s="25">
        <v>753998720.98845363</v>
      </c>
      <c r="AN968" s="5">
        <v>4.2507688130147834</v>
      </c>
    </row>
    <row r="969" spans="32:40">
      <c r="AF969" s="25">
        <v>968</v>
      </c>
      <c r="AG969" s="25"/>
      <c r="AJ969" s="25"/>
      <c r="AL969" s="5">
        <v>968</v>
      </c>
      <c r="AM969" s="25">
        <v>-177355762.26939243</v>
      </c>
      <c r="AN969" s="5">
        <v>-0.45068414081096597</v>
      </c>
    </row>
    <row r="970" spans="32:40">
      <c r="AF970" s="25">
        <v>969</v>
      </c>
      <c r="AG970" s="25"/>
      <c r="AJ970" s="25"/>
      <c r="AL970" s="5">
        <v>969</v>
      </c>
      <c r="AM970" s="25">
        <v>-475749035.88156104</v>
      </c>
      <c r="AN970" s="5">
        <v>-0.87459888579668743</v>
      </c>
    </row>
    <row r="971" spans="32:40">
      <c r="AF971" s="25">
        <v>970</v>
      </c>
      <c r="AG971" s="25"/>
      <c r="AJ971" s="25"/>
      <c r="AL971" s="5">
        <v>970</v>
      </c>
      <c r="AM971" s="25">
        <v>-257338869.8456502</v>
      </c>
      <c r="AN971" s="5">
        <v>-0.60859717335324193</v>
      </c>
    </row>
    <row r="972" spans="32:40">
      <c r="AF972" s="25">
        <v>971</v>
      </c>
      <c r="AG972" s="25"/>
      <c r="AJ972" s="25"/>
      <c r="AL972" s="5">
        <v>971</v>
      </c>
      <c r="AM972" s="25">
        <v>-234596465.34221387</v>
      </c>
      <c r="AN972" s="5">
        <v>-0.60479948188653188</v>
      </c>
    </row>
    <row r="973" spans="32:40">
      <c r="AF973" s="25">
        <v>972</v>
      </c>
      <c r="AG973" s="25"/>
      <c r="AJ973" s="25"/>
      <c r="AL973" s="5">
        <v>972</v>
      </c>
      <c r="AM973" s="25">
        <v>591491620.18644881</v>
      </c>
      <c r="AN973" s="5">
        <v>3.7309146596552321</v>
      </c>
    </row>
    <row r="974" spans="32:40">
      <c r="AF974" s="25">
        <v>973</v>
      </c>
      <c r="AG974" s="25"/>
      <c r="AJ974" s="25"/>
      <c r="AL974" s="5">
        <v>973</v>
      </c>
      <c r="AM974" s="25">
        <v>58483307.542165905</v>
      </c>
      <c r="AN974" s="5">
        <v>1.5997478849248608</v>
      </c>
    </row>
    <row r="975" spans="32:40">
      <c r="AF975" s="25">
        <v>974</v>
      </c>
      <c r="AG975" s="25"/>
      <c r="AJ975" s="25"/>
      <c r="AL975" s="5">
        <v>974</v>
      </c>
      <c r="AM975" s="25">
        <v>-1002555568.5199046</v>
      </c>
      <c r="AN975" s="5">
        <v>-5.2565655279469601</v>
      </c>
    </row>
    <row r="976" spans="32:40">
      <c r="AF976" s="25">
        <v>975</v>
      </c>
      <c r="AG976" s="25"/>
      <c r="AJ976" s="25"/>
      <c r="AL976" s="5">
        <v>975</v>
      </c>
      <c r="AM976" s="25">
        <v>1485427518.7081923</v>
      </c>
      <c r="AN976" s="5">
        <v>8.269609034957611</v>
      </c>
    </row>
    <row r="977" spans="32:40">
      <c r="AF977" s="25">
        <v>976</v>
      </c>
      <c r="AG977" s="25"/>
      <c r="AJ977" s="25"/>
      <c r="AL977" s="5">
        <v>976</v>
      </c>
      <c r="AM977" s="25">
        <v>-528634072.73429292</v>
      </c>
      <c r="AN977" s="5">
        <v>-2.8867335897508712</v>
      </c>
    </row>
    <row r="978" spans="32:40">
      <c r="AF978" s="25">
        <v>977</v>
      </c>
      <c r="AG978" s="25"/>
      <c r="AJ978" s="25"/>
      <c r="AL978" s="5">
        <v>977</v>
      </c>
      <c r="AM978" s="25">
        <v>-381997391.5471701</v>
      </c>
      <c r="AN978" s="5">
        <v>-1.5175112278397602</v>
      </c>
    </row>
    <row r="979" spans="32:40">
      <c r="AF979" s="25">
        <v>978</v>
      </c>
      <c r="AG979" s="25"/>
      <c r="AJ979" s="25"/>
      <c r="AL979" s="5">
        <v>978</v>
      </c>
      <c r="AM979" s="25">
        <v>137546337.21229798</v>
      </c>
      <c r="AN979" s="5">
        <v>1.6714225992199279</v>
      </c>
    </row>
    <row r="980" spans="32:40">
      <c r="AF980" s="25">
        <v>979</v>
      </c>
      <c r="AG980" s="25"/>
      <c r="AJ980" s="25"/>
      <c r="AL980" s="5">
        <v>979</v>
      </c>
      <c r="AM980" s="25">
        <v>260272046.79990888</v>
      </c>
      <c r="AN980" s="5">
        <v>3.8316742332562912</v>
      </c>
    </row>
    <row r="981" spans="32:40">
      <c r="AF981" s="25">
        <v>980</v>
      </c>
      <c r="AG981" s="25"/>
      <c r="AJ981" s="25"/>
      <c r="AL981" s="5">
        <v>980</v>
      </c>
      <c r="AM981" s="25">
        <v>154918275.54826391</v>
      </c>
      <c r="AN981" s="5">
        <v>1.8162938236914647</v>
      </c>
    </row>
    <row r="982" spans="32:40">
      <c r="AF982" s="25">
        <v>981</v>
      </c>
      <c r="AG982" s="25"/>
      <c r="AJ982" s="25"/>
      <c r="AL982" s="5">
        <v>981</v>
      </c>
      <c r="AM982" s="25">
        <v>-811373286.20183682</v>
      </c>
      <c r="AN982" s="5">
        <v>-2.9870243275349435</v>
      </c>
    </row>
    <row r="983" spans="32:40">
      <c r="AF983" s="25">
        <v>982</v>
      </c>
      <c r="AG983" s="25"/>
      <c r="AJ983" s="25"/>
      <c r="AL983" s="5">
        <v>982</v>
      </c>
      <c r="AM983" s="25">
        <v>-251102804.08768192</v>
      </c>
      <c r="AN983" s="5">
        <v>-2.0727655071650144</v>
      </c>
    </row>
    <row r="984" spans="32:40">
      <c r="AF984" s="25">
        <v>983</v>
      </c>
      <c r="AG984" s="25"/>
      <c r="AJ984" s="25"/>
      <c r="AL984" s="5">
        <v>983</v>
      </c>
      <c r="AM984" s="25">
        <v>-613913384.42796063</v>
      </c>
      <c r="AN984" s="5">
        <v>-6.0779531349113549</v>
      </c>
    </row>
    <row r="985" spans="32:40">
      <c r="AF985" s="25">
        <v>984</v>
      </c>
      <c r="AG985" s="25"/>
      <c r="AJ985" s="25"/>
      <c r="AL985" s="5">
        <v>984</v>
      </c>
      <c r="AM985" s="25">
        <v>-1129456014.0603876</v>
      </c>
      <c r="AN985" s="5">
        <v>-6.6774321477626595</v>
      </c>
    </row>
    <row r="986" spans="32:40">
      <c r="AF986" s="25">
        <v>985</v>
      </c>
      <c r="AG986" s="25"/>
      <c r="AJ986" s="25"/>
      <c r="AL986" s="5">
        <v>985</v>
      </c>
      <c r="AM986" s="25">
        <v>-1095951182.6254437</v>
      </c>
      <c r="AN986" s="5">
        <v>-3.769760943328647</v>
      </c>
    </row>
    <row r="987" spans="32:40">
      <c r="AF987" s="25">
        <v>986</v>
      </c>
      <c r="AG987" s="25"/>
      <c r="AJ987" s="25"/>
      <c r="AL987" s="5">
        <v>986</v>
      </c>
      <c r="AM987" s="25">
        <v>-729134654.42707169</v>
      </c>
      <c r="AN987" s="5">
        <v>-3.4446295860710281</v>
      </c>
    </row>
    <row r="988" spans="32:40">
      <c r="AF988" s="25">
        <v>987</v>
      </c>
      <c r="AG988" s="25"/>
      <c r="AJ988" s="25"/>
      <c r="AL988" s="5">
        <v>987</v>
      </c>
      <c r="AM988" s="25">
        <v>314099520.70916688</v>
      </c>
      <c r="AN988" s="5">
        <v>2.2355025600738836</v>
      </c>
    </row>
    <row r="989" spans="32:40">
      <c r="AF989" s="25">
        <v>988</v>
      </c>
      <c r="AG989" s="25"/>
      <c r="AJ989" s="25"/>
      <c r="AL989" s="5">
        <v>988</v>
      </c>
      <c r="AM989" s="25">
        <v>-192807880.73283094</v>
      </c>
      <c r="AN989" s="5">
        <v>-0.23482292821576753</v>
      </c>
    </row>
    <row r="990" spans="32:40">
      <c r="AF990" s="25">
        <v>989</v>
      </c>
      <c r="AG990" s="25"/>
      <c r="AJ990" s="25"/>
      <c r="AL990" s="5">
        <v>989</v>
      </c>
      <c r="AM990" s="25">
        <v>-39200839.978085607</v>
      </c>
      <c r="AN990" s="5">
        <v>0.69195905996391627</v>
      </c>
    </row>
    <row r="991" spans="32:40">
      <c r="AF991" s="25">
        <v>990</v>
      </c>
      <c r="AG991" s="25"/>
      <c r="AJ991" s="25"/>
      <c r="AL991" s="5">
        <v>990</v>
      </c>
      <c r="AM991" s="25">
        <v>-2083195394.5770621</v>
      </c>
      <c r="AN991" s="5">
        <v>-9.9049525578061868</v>
      </c>
    </row>
    <row r="992" spans="32:40">
      <c r="AF992" s="25">
        <v>991</v>
      </c>
      <c r="AG992" s="25"/>
      <c r="AJ992" s="25"/>
      <c r="AL992" s="5">
        <v>991</v>
      </c>
      <c r="AM992" s="25">
        <v>968049513.78209662</v>
      </c>
      <c r="AN992" s="5">
        <v>4.8397265303157413</v>
      </c>
    </row>
    <row r="993" spans="32:40">
      <c r="AF993" s="25">
        <v>992</v>
      </c>
      <c r="AG993" s="25"/>
      <c r="AJ993" s="25"/>
      <c r="AL993" s="5">
        <v>992</v>
      </c>
      <c r="AM993" s="25">
        <v>222098294.9499616</v>
      </c>
      <c r="AN993" s="5">
        <v>2.2731544452208996</v>
      </c>
    </row>
    <row r="994" spans="32:40">
      <c r="AF994" s="25">
        <v>993</v>
      </c>
      <c r="AG994" s="25"/>
      <c r="AJ994" s="25"/>
      <c r="AL994" s="5">
        <v>993</v>
      </c>
      <c r="AM994" s="25">
        <v>-393435850.33273613</v>
      </c>
      <c r="AN994" s="5">
        <v>-0.54408755292147848</v>
      </c>
    </row>
    <row r="995" spans="32:40">
      <c r="AF995" s="25">
        <v>994</v>
      </c>
      <c r="AG995" s="25"/>
      <c r="AJ995" s="25"/>
      <c r="AL995" s="5">
        <v>994</v>
      </c>
      <c r="AM995" s="25">
        <v>-655363652.37383389</v>
      </c>
      <c r="AN995" s="5">
        <v>-3.5134573117591437</v>
      </c>
    </row>
    <row r="996" spans="32:40">
      <c r="AF996" s="25">
        <v>995</v>
      </c>
      <c r="AG996" s="25"/>
      <c r="AJ996" s="25"/>
      <c r="AL996" s="5">
        <v>995</v>
      </c>
      <c r="AM996" s="25">
        <v>-1834789193.9935863</v>
      </c>
      <c r="AN996" s="5">
        <v>-8.3078224206408731</v>
      </c>
    </row>
    <row r="997" spans="32:40">
      <c r="AF997" s="25">
        <v>996</v>
      </c>
      <c r="AG997" s="25"/>
      <c r="AJ997" s="25"/>
      <c r="AL997" s="5">
        <v>996</v>
      </c>
      <c r="AM997" s="25">
        <v>-1741653169.3576157</v>
      </c>
      <c r="AN997" s="5">
        <v>-5.5866559005419418</v>
      </c>
    </row>
    <row r="998" spans="32:40">
      <c r="AF998" s="25">
        <v>997</v>
      </c>
      <c r="AG998" s="25"/>
      <c r="AJ998" s="25"/>
      <c r="AL998" s="5">
        <v>997</v>
      </c>
      <c r="AM998" s="25">
        <v>-822242408.79428363</v>
      </c>
      <c r="AN998" s="5">
        <v>-10.927536969173255</v>
      </c>
    </row>
    <row r="999" spans="32:40">
      <c r="AF999" s="25">
        <v>998</v>
      </c>
      <c r="AG999" s="25"/>
      <c r="AJ999" s="25"/>
      <c r="AL999" s="5">
        <v>998</v>
      </c>
      <c r="AM999" s="25">
        <v>183016176.00007981</v>
      </c>
      <c r="AN999" s="5">
        <v>1.9004283684266163</v>
      </c>
    </row>
    <row r="1000" spans="32:40">
      <c r="AF1000" s="25">
        <v>999</v>
      </c>
      <c r="AG1000" s="25"/>
      <c r="AJ1000" s="25"/>
      <c r="AL1000" s="5">
        <v>999</v>
      </c>
      <c r="AM1000" s="25">
        <v>505896179.8040787</v>
      </c>
      <c r="AN1000" s="5">
        <v>7.2282144350885744</v>
      </c>
    </row>
    <row r="1001" spans="32:40">
      <c r="AF1001" s="25">
        <v>1000</v>
      </c>
      <c r="AG1001" s="25"/>
      <c r="AJ1001" s="25"/>
      <c r="AL1001" s="5">
        <v>1000</v>
      </c>
      <c r="AM1001" s="25">
        <v>-520582614.2845661</v>
      </c>
      <c r="AN1001" s="5">
        <v>-1.3455953856264466</v>
      </c>
    </row>
    <row r="1002" spans="32:40">
      <c r="AF1002" s="25">
        <v>1001</v>
      </c>
      <c r="AG1002" s="25"/>
      <c r="AJ1002" s="25"/>
      <c r="AL1002" s="5">
        <v>1001</v>
      </c>
      <c r="AM1002" s="25">
        <v>-2224438709.1453943</v>
      </c>
      <c r="AN1002" s="5">
        <v>-11.859106552747244</v>
      </c>
    </row>
    <row r="1003" spans="32:40">
      <c r="AF1003" s="25">
        <v>1002</v>
      </c>
      <c r="AG1003" s="25"/>
      <c r="AJ1003" s="25"/>
      <c r="AL1003" s="5">
        <v>1002</v>
      </c>
      <c r="AM1003" s="25">
        <v>-1231002413.5179043</v>
      </c>
      <c r="AN1003" s="5">
        <v>-8.1570742588708338</v>
      </c>
    </row>
    <row r="1004" spans="32:40">
      <c r="AF1004" s="25">
        <v>1003</v>
      </c>
      <c r="AG1004" s="25"/>
      <c r="AJ1004" s="25"/>
      <c r="AL1004" s="5">
        <v>1003</v>
      </c>
      <c r="AM1004" s="25">
        <v>-1192591830.6640203</v>
      </c>
      <c r="AN1004" s="5">
        <v>-10.869526860014176</v>
      </c>
    </row>
    <row r="1005" spans="32:40">
      <c r="AF1005" s="25">
        <v>1004</v>
      </c>
      <c r="AG1005" s="25"/>
      <c r="AJ1005" s="25"/>
      <c r="AL1005" s="5">
        <v>1004</v>
      </c>
      <c r="AM1005" s="25">
        <v>-198428902.09347877</v>
      </c>
      <c r="AN1005" s="5">
        <v>-0.20570052159700639</v>
      </c>
    </row>
    <row r="1006" spans="32:40">
      <c r="AF1006" s="25">
        <v>1005</v>
      </c>
      <c r="AG1006" s="25"/>
      <c r="AJ1006" s="25"/>
      <c r="AL1006" s="5">
        <v>1005</v>
      </c>
      <c r="AM1006" s="25">
        <v>-358096652.87047982</v>
      </c>
      <c r="AN1006" s="5">
        <v>-1.4392787279860229</v>
      </c>
    </row>
    <row r="1007" spans="32:40">
      <c r="AF1007" s="25">
        <v>1006</v>
      </c>
      <c r="AG1007" s="25"/>
      <c r="AJ1007" s="25"/>
      <c r="AL1007" s="5">
        <v>1006</v>
      </c>
      <c r="AM1007" s="25">
        <v>760521733.25202703</v>
      </c>
      <c r="AN1007" s="5">
        <v>7.2936090783446312</v>
      </c>
    </row>
    <row r="1008" spans="32:40">
      <c r="AF1008" s="25">
        <v>1007</v>
      </c>
      <c r="AG1008" s="25"/>
      <c r="AJ1008" s="25"/>
      <c r="AL1008" s="5">
        <v>1007</v>
      </c>
      <c r="AM1008" s="25">
        <v>-1303934246.9715633</v>
      </c>
      <c r="AN1008" s="5">
        <v>-5.4591021688922732</v>
      </c>
    </row>
    <row r="1009" spans="32:40">
      <c r="AF1009" s="25">
        <v>1008</v>
      </c>
      <c r="AG1009" s="25"/>
      <c r="AJ1009" s="25"/>
      <c r="AL1009" s="5">
        <v>1008</v>
      </c>
      <c r="AM1009" s="25">
        <v>-1309537163.0966315</v>
      </c>
      <c r="AN1009" s="5">
        <v>-4.4047544481517402</v>
      </c>
    </row>
    <row r="1010" spans="32:40">
      <c r="AF1010" s="25">
        <v>1009</v>
      </c>
      <c r="AG1010" s="25"/>
      <c r="AJ1010" s="25"/>
      <c r="AL1010" s="5">
        <v>1009</v>
      </c>
      <c r="AM1010" s="25">
        <v>112377981.45698236</v>
      </c>
      <c r="AN1010" s="5">
        <v>2.5152366902619265</v>
      </c>
    </row>
    <row r="1011" spans="32:40">
      <c r="AF1011" s="25">
        <v>1010</v>
      </c>
      <c r="AG1011" s="25"/>
      <c r="AJ1011" s="25"/>
      <c r="AL1011" s="5">
        <v>1010</v>
      </c>
      <c r="AM1011" s="25">
        <v>-426357287.13930666</v>
      </c>
      <c r="AN1011" s="5">
        <v>-3.8480245623078666</v>
      </c>
    </row>
    <row r="1012" spans="32:40">
      <c r="AF1012" s="25">
        <v>1011</v>
      </c>
      <c r="AG1012" s="25"/>
      <c r="AJ1012" s="25"/>
      <c r="AL1012" s="5">
        <v>1011</v>
      </c>
      <c r="AM1012" s="25">
        <v>-140496126.94515806</v>
      </c>
      <c r="AN1012" s="5">
        <v>-0.4459012426749342</v>
      </c>
    </row>
    <row r="1013" spans="32:40">
      <c r="AF1013" s="25">
        <v>1012</v>
      </c>
      <c r="AG1013" s="25"/>
      <c r="AJ1013" s="25"/>
      <c r="AL1013" s="5">
        <v>1012</v>
      </c>
      <c r="AM1013" s="25">
        <v>-617538264.0577246</v>
      </c>
      <c r="AN1013" s="5">
        <v>-1.4345134120651042</v>
      </c>
    </row>
    <row r="1014" spans="32:40">
      <c r="AF1014" s="25">
        <v>1013</v>
      </c>
      <c r="AG1014" s="25"/>
      <c r="AJ1014" s="25"/>
      <c r="AL1014" s="5">
        <v>1013</v>
      </c>
      <c r="AM1014" s="25">
        <v>-84954982.508680999</v>
      </c>
      <c r="AN1014" s="5">
        <v>0.38112539438960802</v>
      </c>
    </row>
    <row r="1015" spans="32:40">
      <c r="AF1015" s="25">
        <v>1014</v>
      </c>
      <c r="AG1015" s="25"/>
      <c r="AJ1015" s="25"/>
      <c r="AL1015" s="5">
        <v>1014</v>
      </c>
      <c r="AM1015" s="25">
        <v>-1099281579.9707024</v>
      </c>
      <c r="AN1015" s="5">
        <v>-11.732089003693645</v>
      </c>
    </row>
    <row r="1016" spans="32:40">
      <c r="AF1016" s="25">
        <v>1015</v>
      </c>
      <c r="AG1016" s="25"/>
      <c r="AJ1016" s="25"/>
      <c r="AL1016" s="5">
        <v>1015</v>
      </c>
      <c r="AM1016" s="25">
        <v>-1904534703.5058386</v>
      </c>
      <c r="AN1016" s="5">
        <v>-7.6594767845238927</v>
      </c>
    </row>
    <row r="1017" spans="32:40">
      <c r="AF1017" s="25">
        <v>1016</v>
      </c>
      <c r="AG1017" s="25"/>
      <c r="AJ1017" s="25"/>
      <c r="AL1017" s="5">
        <v>1016</v>
      </c>
      <c r="AM1017" s="25">
        <v>-205559189.78344929</v>
      </c>
      <c r="AN1017" s="5">
        <v>-4.7981299533032561E-2</v>
      </c>
    </row>
    <row r="1018" spans="32:40">
      <c r="AF1018" s="25">
        <v>1017</v>
      </c>
      <c r="AG1018" s="25"/>
      <c r="AJ1018" s="25"/>
      <c r="AL1018" s="5">
        <v>1017</v>
      </c>
      <c r="AM1018" s="25">
        <v>1428720651.1482177</v>
      </c>
      <c r="AN1018" s="5">
        <v>23.136887119494236</v>
      </c>
    </row>
    <row r="1019" spans="32:40">
      <c r="AF1019" s="25">
        <v>1018</v>
      </c>
      <c r="AG1019" s="25"/>
      <c r="AJ1019" s="25"/>
      <c r="AL1019" s="5">
        <v>1018</v>
      </c>
      <c r="AM1019" s="25">
        <v>696747322.19867945</v>
      </c>
      <c r="AN1019" s="5">
        <v>6.4809937222429737</v>
      </c>
    </row>
    <row r="1020" spans="32:40">
      <c r="AF1020" s="25">
        <v>1019</v>
      </c>
      <c r="AG1020" s="25"/>
      <c r="AJ1020" s="25"/>
      <c r="AL1020" s="5">
        <v>1019</v>
      </c>
      <c r="AM1020" s="25">
        <v>-625632606.70250952</v>
      </c>
      <c r="AN1020" s="5">
        <v>-2.9132474564588322</v>
      </c>
    </row>
    <row r="1021" spans="32:40">
      <c r="AF1021" s="25">
        <v>1020</v>
      </c>
      <c r="AG1021" s="25"/>
      <c r="AJ1021" s="25"/>
      <c r="AL1021" s="5">
        <v>1020</v>
      </c>
      <c r="AM1021" s="25">
        <v>-95964664.83965537</v>
      </c>
      <c r="AN1021" s="5">
        <v>9.4410780199866325E-3</v>
      </c>
    </row>
    <row r="1022" spans="32:40">
      <c r="AF1022" s="25">
        <v>1021</v>
      </c>
      <c r="AG1022" s="25"/>
      <c r="AJ1022" s="25"/>
      <c r="AL1022" s="5">
        <v>1021</v>
      </c>
      <c r="AM1022" s="25">
        <v>-818260505.66029954</v>
      </c>
      <c r="AN1022" s="5">
        <v>-7.1671282977580963</v>
      </c>
    </row>
    <row r="1023" spans="32:40">
      <c r="AF1023" s="25">
        <v>1022</v>
      </c>
      <c r="AG1023" s="25"/>
      <c r="AJ1023" s="25"/>
      <c r="AL1023" s="5">
        <v>1022</v>
      </c>
      <c r="AM1023" s="25">
        <v>-184093398.35253686</v>
      </c>
      <c r="AN1023" s="5">
        <v>-0.62796728747223729</v>
      </c>
    </row>
    <row r="1024" spans="32:40">
      <c r="AF1024" s="25">
        <v>1023</v>
      </c>
      <c r="AG1024" s="25"/>
      <c r="AJ1024" s="25"/>
      <c r="AL1024" s="5">
        <v>1023</v>
      </c>
      <c r="AM1024" s="25">
        <v>285513844.81220818</v>
      </c>
      <c r="AN1024" s="5">
        <v>4.6424967187339394</v>
      </c>
    </row>
    <row r="1025" spans="32:40">
      <c r="AF1025" s="25">
        <v>1024</v>
      </c>
      <c r="AG1025" s="25"/>
      <c r="AJ1025" s="25"/>
      <c r="AL1025" s="5">
        <v>1024</v>
      </c>
      <c r="AM1025" s="25">
        <v>234434309.55229852</v>
      </c>
      <c r="AN1025" s="5">
        <v>1.8905647445323719</v>
      </c>
    </row>
    <row r="1026" spans="32:40">
      <c r="AF1026" s="25">
        <v>1025</v>
      </c>
      <c r="AG1026" s="25"/>
      <c r="AJ1026" s="25"/>
      <c r="AL1026" s="5">
        <v>1025</v>
      </c>
      <c r="AM1026" s="25">
        <v>-128661742.46518815</v>
      </c>
      <c r="AN1026" s="5">
        <v>6.9555366924743692E-2</v>
      </c>
    </row>
    <row r="1027" spans="32:40">
      <c r="AF1027" s="25">
        <v>1026</v>
      </c>
      <c r="AG1027" s="25"/>
      <c r="AJ1027" s="25"/>
      <c r="AL1027" s="5">
        <v>1026</v>
      </c>
      <c r="AM1027" s="25">
        <v>-1490603300.8142016</v>
      </c>
      <c r="AN1027" s="5">
        <v>-13.837103805637106</v>
      </c>
    </row>
    <row r="1028" spans="32:40">
      <c r="AF1028" s="25">
        <v>1027</v>
      </c>
      <c r="AG1028" s="25"/>
      <c r="AJ1028" s="25"/>
      <c r="AL1028" s="5">
        <v>1027</v>
      </c>
      <c r="AM1028" s="25">
        <v>462793079.69352704</v>
      </c>
      <c r="AN1028" s="5">
        <v>3.0247969727244932</v>
      </c>
    </row>
    <row r="1029" spans="32:40">
      <c r="AF1029" s="25">
        <v>1028</v>
      </c>
      <c r="AG1029" s="25"/>
      <c r="AJ1029" s="25"/>
      <c r="AL1029" s="5">
        <v>1028</v>
      </c>
      <c r="AM1029" s="25">
        <v>-1007670656.5337762</v>
      </c>
      <c r="AN1029" s="5">
        <v>-3.3750037681506981</v>
      </c>
    </row>
    <row r="1030" spans="32:40">
      <c r="AF1030" s="25">
        <v>1029</v>
      </c>
      <c r="AG1030" s="25"/>
      <c r="AJ1030" s="25"/>
      <c r="AL1030" s="5">
        <v>1029</v>
      </c>
      <c r="AM1030" s="25">
        <v>548172780.60597146</v>
      </c>
      <c r="AN1030" s="5">
        <v>3.2650197087132331</v>
      </c>
    </row>
    <row r="1031" spans="32:40">
      <c r="AF1031" s="25">
        <v>1030</v>
      </c>
      <c r="AG1031" s="25"/>
      <c r="AJ1031" s="25"/>
      <c r="AL1031" s="5">
        <v>1030</v>
      </c>
      <c r="AM1031" s="25">
        <v>97430239.09720093</v>
      </c>
      <c r="AN1031" s="5">
        <v>1.442311731289285</v>
      </c>
    </row>
    <row r="1032" spans="32:40">
      <c r="AF1032" s="25">
        <v>1031</v>
      </c>
      <c r="AG1032" s="25"/>
      <c r="AJ1032" s="25"/>
      <c r="AL1032" s="5">
        <v>1031</v>
      </c>
      <c r="AM1032" s="25">
        <v>589737002.97094917</v>
      </c>
      <c r="AN1032" s="5">
        <v>9.653402619325318</v>
      </c>
    </row>
    <row r="1033" spans="32:40">
      <c r="AF1033" s="25">
        <v>1032</v>
      </c>
      <c r="AG1033" s="25"/>
      <c r="AJ1033" s="25"/>
      <c r="AL1033" s="5">
        <v>1032</v>
      </c>
      <c r="AM1033" s="25">
        <v>-668819901.87288308</v>
      </c>
      <c r="AN1033" s="5">
        <v>-3.6867431010602103</v>
      </c>
    </row>
    <row r="1034" spans="32:40">
      <c r="AF1034" s="25">
        <v>1033</v>
      </c>
      <c r="AG1034" s="25"/>
      <c r="AJ1034" s="25"/>
      <c r="AL1034" s="5">
        <v>1033</v>
      </c>
      <c r="AM1034" s="25">
        <v>481407712.09747303</v>
      </c>
      <c r="AN1034" s="5">
        <v>4.9931864207471301</v>
      </c>
    </row>
    <row r="1035" spans="32:40">
      <c r="AF1035" s="25">
        <v>1034</v>
      </c>
      <c r="AG1035" s="25"/>
      <c r="AJ1035" s="25"/>
      <c r="AL1035" s="5">
        <v>1034</v>
      </c>
      <c r="AM1035" s="25">
        <v>-41649874.546949506</v>
      </c>
      <c r="AN1035" s="5">
        <v>0.78359936392581675</v>
      </c>
    </row>
    <row r="1036" spans="32:40">
      <c r="AF1036" s="25">
        <v>1035</v>
      </c>
      <c r="AG1036" s="25"/>
      <c r="AJ1036" s="25"/>
      <c r="AL1036" s="5">
        <v>1035</v>
      </c>
      <c r="AM1036" s="25">
        <v>-250381547.26926711</v>
      </c>
      <c r="AN1036" s="5">
        <v>-1.0619191807351251</v>
      </c>
    </row>
    <row r="1037" spans="32:40">
      <c r="AF1037" s="25">
        <v>1036</v>
      </c>
      <c r="AG1037" s="25"/>
      <c r="AJ1037" s="25"/>
      <c r="AL1037" s="5">
        <v>1036</v>
      </c>
      <c r="AM1037" s="25">
        <v>-903379763.39344478</v>
      </c>
      <c r="AN1037" s="5">
        <v>-7.0921803310074178</v>
      </c>
    </row>
    <row r="1038" spans="32:40">
      <c r="AF1038" s="25">
        <v>1037</v>
      </c>
      <c r="AG1038" s="25"/>
      <c r="AJ1038" s="25"/>
      <c r="AL1038" s="5">
        <v>1037</v>
      </c>
      <c r="AM1038" s="25">
        <v>-428276305.17932773</v>
      </c>
      <c r="AN1038" s="5">
        <v>-1.2144890797757915</v>
      </c>
    </row>
    <row r="1039" spans="32:40">
      <c r="AF1039" s="25">
        <v>1038</v>
      </c>
      <c r="AG1039" s="25"/>
      <c r="AJ1039" s="25"/>
      <c r="AL1039" s="5">
        <v>1038</v>
      </c>
      <c r="AM1039" s="25">
        <v>-55568454.01997897</v>
      </c>
      <c r="AN1039" s="5">
        <v>0.64699916376332656</v>
      </c>
    </row>
    <row r="1040" spans="32:40">
      <c r="AF1040" s="25">
        <v>1039</v>
      </c>
      <c r="AG1040" s="25"/>
      <c r="AJ1040" s="25"/>
      <c r="AL1040" s="5">
        <v>1039</v>
      </c>
      <c r="AM1040" s="25">
        <v>-798205425.8607496</v>
      </c>
      <c r="AN1040" s="5">
        <v>-2.2366925654802778</v>
      </c>
    </row>
    <row r="1041" spans="32:40">
      <c r="AF1041" s="25">
        <v>1040</v>
      </c>
      <c r="AG1041" s="25"/>
      <c r="AJ1041" s="25"/>
      <c r="AL1041" s="5">
        <v>1040</v>
      </c>
      <c r="AM1041" s="25">
        <v>-688109459.19049597</v>
      </c>
      <c r="AN1041" s="5">
        <v>-2.0665018356188773</v>
      </c>
    </row>
    <row r="1042" spans="32:40">
      <c r="AF1042" s="25">
        <v>1041</v>
      </c>
      <c r="AG1042" s="25"/>
      <c r="AJ1042" s="25"/>
      <c r="AL1042" s="5">
        <v>1041</v>
      </c>
      <c r="AM1042" s="25">
        <v>-583968859.41920328</v>
      </c>
      <c r="AN1042" s="5">
        <v>-3.4409711690774838</v>
      </c>
    </row>
    <row r="1043" spans="32:40">
      <c r="AF1043" s="25">
        <v>1042</v>
      </c>
      <c r="AG1043" s="25"/>
      <c r="AJ1043" s="25"/>
      <c r="AL1043" s="5">
        <v>1042</v>
      </c>
      <c r="AM1043" s="25">
        <v>336737175.89748925</v>
      </c>
      <c r="AN1043" s="5">
        <v>2.7542092661849749</v>
      </c>
    </row>
    <row r="1044" spans="32:40">
      <c r="AF1044" s="25">
        <v>1043</v>
      </c>
      <c r="AG1044" s="25"/>
      <c r="AJ1044" s="25"/>
      <c r="AL1044" s="5">
        <v>1043</v>
      </c>
      <c r="AM1044" s="25">
        <v>-527389719.95834941</v>
      </c>
      <c r="AN1044" s="5">
        <v>-1.425317815921511</v>
      </c>
    </row>
    <row r="1045" spans="32:40">
      <c r="AF1045" s="25">
        <v>1044</v>
      </c>
      <c r="AG1045" s="25"/>
      <c r="AJ1045" s="25"/>
      <c r="AL1045" s="5">
        <v>1044</v>
      </c>
      <c r="AM1045" s="25">
        <v>-188982737.99642164</v>
      </c>
      <c r="AN1045" s="5">
        <v>-0.23765163169878883</v>
      </c>
    </row>
    <row r="1046" spans="32:40">
      <c r="AF1046" s="25">
        <v>1045</v>
      </c>
      <c r="AG1046" s="25"/>
      <c r="AJ1046" s="25"/>
      <c r="AL1046" s="5">
        <v>1045</v>
      </c>
      <c r="AM1046" s="25">
        <v>469197327.47900903</v>
      </c>
      <c r="AN1046" s="5">
        <v>3.0759048256544395</v>
      </c>
    </row>
    <row r="1047" spans="32:40">
      <c r="AF1047" s="25">
        <v>1046</v>
      </c>
      <c r="AG1047" s="25"/>
      <c r="AJ1047" s="25"/>
      <c r="AL1047" s="5">
        <v>1046</v>
      </c>
      <c r="AM1047" s="25">
        <v>-977707660.07387686</v>
      </c>
      <c r="AN1047" s="5">
        <v>-8.4660994274325905</v>
      </c>
    </row>
    <row r="1048" spans="32:40">
      <c r="AF1048" s="25">
        <v>1047</v>
      </c>
      <c r="AG1048" s="25"/>
      <c r="AJ1048" s="25"/>
      <c r="AL1048" s="5">
        <v>1047</v>
      </c>
      <c r="AM1048" s="25">
        <v>-154339591.83680055</v>
      </c>
      <c r="AN1048" s="5">
        <v>-0.12536761212428807</v>
      </c>
    </row>
    <row r="1049" spans="32:40">
      <c r="AF1049" s="25">
        <v>1048</v>
      </c>
      <c r="AG1049" s="25"/>
      <c r="AJ1049" s="25"/>
      <c r="AL1049" s="5">
        <v>1048</v>
      </c>
      <c r="AM1049" s="25">
        <v>-293824980.45011473</v>
      </c>
      <c r="AN1049" s="5">
        <v>-0.80452383748601497</v>
      </c>
    </row>
    <row r="1050" spans="32:40">
      <c r="AF1050" s="25">
        <v>1049</v>
      </c>
      <c r="AG1050" s="25"/>
      <c r="AJ1050" s="25"/>
      <c r="AL1050" s="5">
        <v>1049</v>
      </c>
      <c r="AM1050" s="25">
        <v>-396816176.35211939</v>
      </c>
      <c r="AN1050" s="5">
        <v>-3.1589358950665294</v>
      </c>
    </row>
    <row r="1051" spans="32:40">
      <c r="AF1051" s="25">
        <v>1050</v>
      </c>
      <c r="AG1051" s="25"/>
      <c r="AJ1051" s="25"/>
      <c r="AL1051" s="5">
        <v>1050</v>
      </c>
      <c r="AM1051" s="25">
        <v>-1078467338.9488707</v>
      </c>
      <c r="AN1051" s="5">
        <v>-3.5073739094976872</v>
      </c>
    </row>
    <row r="1052" spans="32:40">
      <c r="AF1052" s="25">
        <v>1051</v>
      </c>
      <c r="AG1052" s="25"/>
      <c r="AJ1052" s="25"/>
      <c r="AL1052" s="5">
        <v>1051</v>
      </c>
      <c r="AM1052" s="25">
        <v>-222803832.78864303</v>
      </c>
      <c r="AN1052" s="5">
        <v>-5.5504415075890726E-2</v>
      </c>
    </row>
    <row r="1053" spans="32:40">
      <c r="AF1053" s="25">
        <v>1052</v>
      </c>
      <c r="AG1053" s="25"/>
      <c r="AJ1053" s="25"/>
      <c r="AL1053" s="5">
        <v>1052</v>
      </c>
      <c r="AM1053" s="25">
        <v>-186901171.68827111</v>
      </c>
      <c r="AN1053" s="5">
        <v>-0.1906114615749348</v>
      </c>
    </row>
    <row r="1054" spans="32:40">
      <c r="AF1054" s="25">
        <v>1053</v>
      </c>
      <c r="AG1054" s="25"/>
      <c r="AJ1054" s="25"/>
      <c r="AL1054" s="5">
        <v>1053</v>
      </c>
      <c r="AM1054" s="25">
        <v>-473979676.12873441</v>
      </c>
      <c r="AN1054" s="5">
        <v>-1.7697938091170973</v>
      </c>
    </row>
    <row r="1055" spans="32:40">
      <c r="AF1055" s="25">
        <v>1054</v>
      </c>
      <c r="AG1055" s="25"/>
      <c r="AJ1055" s="25"/>
      <c r="AL1055" s="5">
        <v>1054</v>
      </c>
      <c r="AM1055" s="25">
        <v>-677350009.29820442</v>
      </c>
      <c r="AN1055" s="5">
        <v>-1.8432249772571527</v>
      </c>
    </row>
    <row r="1056" spans="32:40">
      <c r="AF1056" s="25">
        <v>1055</v>
      </c>
      <c r="AG1056" s="25"/>
      <c r="AJ1056" s="25"/>
      <c r="AL1056" s="5">
        <v>1055</v>
      </c>
      <c r="AM1056" s="25">
        <v>-449474920.16832638</v>
      </c>
      <c r="AN1056" s="5">
        <v>-0.84617572869301094</v>
      </c>
    </row>
    <row r="1057" spans="32:40">
      <c r="AF1057" s="25">
        <v>1056</v>
      </c>
      <c r="AG1057" s="25"/>
      <c r="AJ1057" s="25"/>
      <c r="AL1057" s="5">
        <v>1056</v>
      </c>
      <c r="AM1057" s="25">
        <v>241548724.48108608</v>
      </c>
      <c r="AN1057" s="5">
        <v>2.1718991116941981</v>
      </c>
    </row>
    <row r="1058" spans="32:40">
      <c r="AF1058" s="25">
        <v>1057</v>
      </c>
      <c r="AG1058" s="25"/>
      <c r="AJ1058" s="25"/>
      <c r="AL1058" s="5">
        <v>1057</v>
      </c>
      <c r="AM1058" s="25">
        <v>-47713839.180771232</v>
      </c>
      <c r="AN1058" s="5">
        <v>0.76458459976514004</v>
      </c>
    </row>
    <row r="1059" spans="32:40">
      <c r="AF1059" s="25">
        <v>1058</v>
      </c>
      <c r="AG1059" s="25"/>
      <c r="AJ1059" s="25"/>
      <c r="AL1059" s="5">
        <v>1058</v>
      </c>
      <c r="AM1059" s="25">
        <v>-283446206.66025543</v>
      </c>
      <c r="AN1059" s="5">
        <v>-0.7898335619907294</v>
      </c>
    </row>
    <row r="1060" spans="32:40">
      <c r="AF1060" s="25">
        <v>1059</v>
      </c>
      <c r="AG1060" s="25"/>
      <c r="AJ1060" s="25"/>
      <c r="AL1060" s="5">
        <v>1059</v>
      </c>
      <c r="AM1060" s="25">
        <v>-983054108.0775969</v>
      </c>
      <c r="AN1060" s="5">
        <v>-4.6516095036869505</v>
      </c>
    </row>
    <row r="1061" spans="32:40">
      <c r="AF1061" s="25">
        <v>1060</v>
      </c>
      <c r="AG1061" s="25"/>
      <c r="AJ1061" s="25"/>
      <c r="AL1061" s="5">
        <v>1060</v>
      </c>
      <c r="AM1061" s="25">
        <v>362181580.27047265</v>
      </c>
      <c r="AN1061" s="5">
        <v>5.1003741232748636</v>
      </c>
    </row>
    <row r="1062" spans="32:40">
      <c r="AF1062" s="25">
        <v>1061</v>
      </c>
      <c r="AG1062" s="25"/>
      <c r="AJ1062" s="25"/>
      <c r="AL1062" s="5">
        <v>1061</v>
      </c>
      <c r="AM1062" s="25">
        <v>513609847.84042239</v>
      </c>
      <c r="AN1062" s="5">
        <v>4.9492371537402811</v>
      </c>
    </row>
    <row r="1063" spans="32:40">
      <c r="AF1063" s="25">
        <v>1062</v>
      </c>
      <c r="AG1063" s="25"/>
      <c r="AJ1063" s="25"/>
      <c r="AL1063" s="5">
        <v>1062</v>
      </c>
      <c r="AM1063" s="25">
        <v>-461356053.85962635</v>
      </c>
      <c r="AN1063" s="5">
        <v>-3.120544495558748</v>
      </c>
    </row>
    <row r="1064" spans="32:40">
      <c r="AF1064" s="25">
        <v>1063</v>
      </c>
      <c r="AG1064" s="25"/>
      <c r="AJ1064" s="25"/>
      <c r="AL1064" s="5">
        <v>1063</v>
      </c>
      <c r="AM1064" s="25">
        <v>-177503375.42297584</v>
      </c>
      <c r="AN1064" s="5">
        <v>4.2441895300973823E-2</v>
      </c>
    </row>
    <row r="1065" spans="32:40">
      <c r="AF1065" s="25">
        <v>1064</v>
      </c>
      <c r="AG1065" s="25"/>
      <c r="AJ1065" s="25"/>
      <c r="AL1065" s="5">
        <v>1064</v>
      </c>
      <c r="AM1065" s="25">
        <v>-1215638130.5420206</v>
      </c>
      <c r="AN1065" s="5">
        <v>-6.403083405835063</v>
      </c>
    </row>
    <row r="1066" spans="32:40">
      <c r="AF1066" s="25">
        <v>1065</v>
      </c>
      <c r="AG1066" s="25"/>
      <c r="AJ1066" s="25"/>
      <c r="AL1066" s="5">
        <v>1065</v>
      </c>
      <c r="AM1066" s="25">
        <v>-1077887051.8480756</v>
      </c>
      <c r="AN1066" s="5">
        <v>-5.8384771330461005</v>
      </c>
    </row>
    <row r="1067" spans="32:40">
      <c r="AF1067" s="25">
        <v>1066</v>
      </c>
      <c r="AG1067" s="25"/>
      <c r="AJ1067" s="25"/>
      <c r="AL1067" s="5">
        <v>1066</v>
      </c>
      <c r="AM1067" s="25">
        <v>589934586.86185801</v>
      </c>
      <c r="AN1067" s="5">
        <v>3.5121651536385268</v>
      </c>
    </row>
    <row r="1068" spans="32:40">
      <c r="AF1068" s="25">
        <v>1067</v>
      </c>
      <c r="AG1068" s="25"/>
      <c r="AJ1068" s="25"/>
      <c r="AL1068" s="5">
        <v>1067</v>
      </c>
      <c r="AM1068" s="25">
        <v>1255943910.7543132</v>
      </c>
      <c r="AN1068" s="5">
        <v>7.1820874359510638</v>
      </c>
    </row>
    <row r="1069" spans="32:40">
      <c r="AF1069" s="25">
        <v>1068</v>
      </c>
      <c r="AG1069" s="25"/>
      <c r="AJ1069" s="25"/>
      <c r="AL1069" s="5">
        <v>1068</v>
      </c>
      <c r="AM1069" s="25">
        <v>-210733484.30861923</v>
      </c>
      <c r="AN1069" s="5">
        <v>-0.69139040521497463</v>
      </c>
    </row>
    <row r="1070" spans="32:40">
      <c r="AF1070" s="25">
        <v>1069</v>
      </c>
      <c r="AG1070" s="25"/>
      <c r="AJ1070" s="25"/>
      <c r="AL1070" s="5">
        <v>1069</v>
      </c>
      <c r="AM1070" s="25">
        <v>-737291371.93162107</v>
      </c>
      <c r="AN1070" s="5">
        <v>-2.5820331987037459</v>
      </c>
    </row>
    <row r="1071" spans="32:40">
      <c r="AF1071" s="25">
        <v>1070</v>
      </c>
      <c r="AG1071" s="25"/>
      <c r="AJ1071" s="25"/>
      <c r="AL1071" s="5">
        <v>1070</v>
      </c>
      <c r="AM1071" s="25">
        <v>-873724969.90909338</v>
      </c>
      <c r="AN1071" s="5">
        <v>-3.9672524522074113</v>
      </c>
    </row>
    <row r="1072" spans="32:40">
      <c r="AF1072" s="25">
        <v>1071</v>
      </c>
      <c r="AG1072" s="25"/>
      <c r="AJ1072" s="25"/>
      <c r="AL1072" s="5">
        <v>1071</v>
      </c>
      <c r="AM1072" s="25">
        <v>304032147.53234261</v>
      </c>
      <c r="AN1072" s="5">
        <v>4.6421835866710452</v>
      </c>
    </row>
    <row r="1073" spans="32:40">
      <c r="AF1073" s="25">
        <v>1072</v>
      </c>
      <c r="AG1073" s="25"/>
      <c r="AJ1073" s="25"/>
      <c r="AL1073" s="5">
        <v>1072</v>
      </c>
      <c r="AM1073" s="25">
        <v>-484683616.48211884</v>
      </c>
      <c r="AN1073" s="5">
        <v>-4.2510818516708362</v>
      </c>
    </row>
    <row r="1074" spans="32:40">
      <c r="AF1074" s="25">
        <v>1073</v>
      </c>
      <c r="AG1074" s="25"/>
      <c r="AJ1074" s="25"/>
      <c r="AL1074" s="5">
        <v>1073</v>
      </c>
      <c r="AM1074" s="25">
        <v>-733035867.20758057</v>
      </c>
      <c r="AN1074" s="5">
        <v>-2.305070404535182</v>
      </c>
    </row>
    <row r="1075" spans="32:40">
      <c r="AF1075" s="25">
        <v>1074</v>
      </c>
      <c r="AG1075" s="25"/>
      <c r="AJ1075" s="25"/>
      <c r="AL1075" s="5">
        <v>1074</v>
      </c>
      <c r="AM1075" s="25">
        <v>-346851864.44803381</v>
      </c>
      <c r="AN1075" s="5">
        <v>-1.058268431621739</v>
      </c>
    </row>
    <row r="1076" spans="32:40">
      <c r="AF1076" s="25">
        <v>1075</v>
      </c>
      <c r="AG1076" s="25"/>
      <c r="AJ1076" s="25"/>
      <c r="AL1076" s="5">
        <v>1075</v>
      </c>
      <c r="AM1076" s="25">
        <v>666835853.39021957</v>
      </c>
      <c r="AN1076" s="5">
        <v>4.9509514086981783</v>
      </c>
    </row>
    <row r="1077" spans="32:40">
      <c r="AF1077" s="25">
        <v>1076</v>
      </c>
      <c r="AG1077" s="25"/>
      <c r="AJ1077" s="25"/>
      <c r="AL1077" s="5">
        <v>1076</v>
      </c>
      <c r="AM1077" s="25">
        <v>-164276666.90007892</v>
      </c>
      <c r="AN1077" s="5">
        <v>-0.15072385704596566</v>
      </c>
    </row>
    <row r="1078" spans="32:40">
      <c r="AF1078" s="25">
        <v>1077</v>
      </c>
      <c r="AG1078" s="25"/>
      <c r="AJ1078" s="25"/>
      <c r="AL1078" s="5">
        <v>1077</v>
      </c>
      <c r="AM1078" s="25">
        <v>-699030510.90550852</v>
      </c>
      <c r="AN1078" s="5">
        <v>-2.4285709268456368</v>
      </c>
    </row>
    <row r="1079" spans="32:40">
      <c r="AF1079" s="25">
        <v>1078</v>
      </c>
      <c r="AG1079" s="25"/>
      <c r="AJ1079" s="25"/>
      <c r="AL1079" s="5">
        <v>1078</v>
      </c>
      <c r="AM1079" s="25">
        <v>-1250951050.1892955</v>
      </c>
      <c r="AN1079" s="5">
        <v>-6.6974456981324417</v>
      </c>
    </row>
    <row r="1080" spans="32:40">
      <c r="AF1080" s="25">
        <v>1079</v>
      </c>
      <c r="AG1080" s="25"/>
      <c r="AJ1080" s="25"/>
      <c r="AL1080" s="5">
        <v>1079</v>
      </c>
      <c r="AM1080" s="25">
        <v>-827436256.23907757</v>
      </c>
      <c r="AN1080" s="5">
        <v>-8.1283426478090064</v>
      </c>
    </row>
    <row r="1081" spans="32:40">
      <c r="AF1081" s="25">
        <v>1080</v>
      </c>
      <c r="AG1081" s="25"/>
      <c r="AJ1081" s="25"/>
      <c r="AL1081" s="5">
        <v>1080</v>
      </c>
      <c r="AM1081" s="25">
        <v>-459487409.75767982</v>
      </c>
      <c r="AN1081" s="5">
        <v>-0.83465703775286004</v>
      </c>
    </row>
    <row r="1082" spans="32:40">
      <c r="AF1082" s="25">
        <v>1081</v>
      </c>
      <c r="AG1082" s="25"/>
      <c r="AJ1082" s="25"/>
      <c r="AL1082" s="5">
        <v>1081</v>
      </c>
      <c r="AM1082" s="25">
        <v>-796417304.20744991</v>
      </c>
      <c r="AN1082" s="5">
        <v>-6.5946367951602873</v>
      </c>
    </row>
    <row r="1083" spans="32:40">
      <c r="AF1083" s="25">
        <v>1082</v>
      </c>
      <c r="AG1083" s="25"/>
      <c r="AJ1083" s="25"/>
      <c r="AL1083" s="5">
        <v>1082</v>
      </c>
      <c r="AM1083" s="25">
        <v>-809327781.27726257</v>
      </c>
      <c r="AN1083" s="5">
        <v>-2.7161091961111086</v>
      </c>
    </row>
    <row r="1084" spans="32:40">
      <c r="AF1084" s="25">
        <v>1083</v>
      </c>
      <c r="AG1084" s="25"/>
      <c r="AJ1084" s="25"/>
      <c r="AL1084" s="5">
        <v>1083</v>
      </c>
      <c r="AM1084" s="25">
        <v>-554003825.81566715</v>
      </c>
      <c r="AN1084" s="5">
        <v>-1.1116303900292512</v>
      </c>
    </row>
    <row r="1085" spans="32:40">
      <c r="AF1085" s="25">
        <v>1084</v>
      </c>
      <c r="AG1085" s="25"/>
      <c r="AJ1085" s="25"/>
      <c r="AL1085" s="5">
        <v>1084</v>
      </c>
      <c r="AM1085" s="25">
        <v>-43620791.014264941</v>
      </c>
      <c r="AN1085" s="5">
        <v>0.81319625784157046</v>
      </c>
    </row>
    <row r="1086" spans="32:40">
      <c r="AF1086" s="25">
        <v>1085</v>
      </c>
      <c r="AG1086" s="25"/>
      <c r="AJ1086" s="25"/>
      <c r="AL1086" s="5">
        <v>1085</v>
      </c>
      <c r="AM1086" s="25">
        <v>-1431138286.6369233</v>
      </c>
      <c r="AN1086" s="5">
        <v>-4.4847377910377206</v>
      </c>
    </row>
    <row r="1087" spans="32:40">
      <c r="AF1087" s="25">
        <v>1086</v>
      </c>
      <c r="AG1087" s="25"/>
      <c r="AJ1087" s="25"/>
      <c r="AL1087" s="5">
        <v>1086</v>
      </c>
      <c r="AM1087" s="25">
        <v>-446684948.72687483</v>
      </c>
      <c r="AN1087" s="5">
        <v>-4.3361608264153846</v>
      </c>
    </row>
    <row r="1088" spans="32:40">
      <c r="AF1088" s="25">
        <v>1087</v>
      </c>
      <c r="AG1088" s="25"/>
      <c r="AJ1088" s="25"/>
      <c r="AL1088" s="5">
        <v>1087</v>
      </c>
      <c r="AM1088" s="25">
        <v>748184075.43494713</v>
      </c>
      <c r="AN1088" s="5">
        <v>7.4343700894826901</v>
      </c>
    </row>
    <row r="1089" spans="32:40">
      <c r="AF1089" s="25">
        <v>1088</v>
      </c>
      <c r="AG1089" s="25"/>
      <c r="AJ1089" s="25"/>
      <c r="AL1089" s="5">
        <v>1088</v>
      </c>
      <c r="AM1089" s="25">
        <v>-801463828.4092561</v>
      </c>
      <c r="AN1089" s="5">
        <v>-2.7361877264451424</v>
      </c>
    </row>
    <row r="1090" spans="32:40">
      <c r="AF1090" s="25">
        <v>1089</v>
      </c>
      <c r="AG1090" s="25"/>
      <c r="AJ1090" s="25"/>
      <c r="AL1090" s="5">
        <v>1089</v>
      </c>
      <c r="AM1090" s="25">
        <v>428781651.98614383</v>
      </c>
      <c r="AN1090" s="5">
        <v>3.0457354182036922</v>
      </c>
    </row>
    <row r="1091" spans="32:40">
      <c r="AF1091" s="25">
        <v>1090</v>
      </c>
      <c r="AG1091" s="25"/>
      <c r="AJ1091" s="25"/>
      <c r="AL1091" s="5">
        <v>1090</v>
      </c>
      <c r="AM1091" s="25">
        <v>-1013100716.6617906</v>
      </c>
      <c r="AN1091" s="5">
        <v>-3.8866554918198277</v>
      </c>
    </row>
    <row r="1092" spans="32:40">
      <c r="AF1092" s="25">
        <v>1091</v>
      </c>
      <c r="AG1092" s="25"/>
      <c r="AJ1092" s="25"/>
      <c r="AL1092" s="5">
        <v>1091</v>
      </c>
      <c r="AM1092" s="25">
        <v>-545778431.32396495</v>
      </c>
      <c r="AN1092" s="5">
        <v>-3.3639457758812998</v>
      </c>
    </row>
    <row r="1093" spans="32:40">
      <c r="AF1093" s="25">
        <v>1092</v>
      </c>
      <c r="AG1093" s="25"/>
      <c r="AJ1093" s="25"/>
      <c r="AL1093" s="5">
        <v>1092</v>
      </c>
      <c r="AM1093" s="25">
        <v>-748477835.17029428</v>
      </c>
      <c r="AN1093" s="5">
        <v>-2.1887221938394545</v>
      </c>
    </row>
    <row r="1094" spans="32:40">
      <c r="AF1094" s="25">
        <v>1093</v>
      </c>
      <c r="AG1094" s="25"/>
      <c r="AJ1094" s="25"/>
      <c r="AL1094" s="5">
        <v>1093</v>
      </c>
      <c r="AM1094" s="25">
        <v>376623929.500925</v>
      </c>
      <c r="AN1094" s="5">
        <v>2.7537389630085563</v>
      </c>
    </row>
    <row r="1095" spans="32:40">
      <c r="AF1095" s="25">
        <v>1094</v>
      </c>
      <c r="AG1095" s="25"/>
      <c r="AJ1095" s="25"/>
      <c r="AL1095" s="5">
        <v>1094</v>
      </c>
      <c r="AM1095" s="25">
        <v>864554238.06630492</v>
      </c>
      <c r="AN1095" s="5">
        <v>7.7035786955438947</v>
      </c>
    </row>
    <row r="1096" spans="32:40">
      <c r="AF1096" s="25">
        <v>1095</v>
      </c>
      <c r="AG1096" s="25"/>
      <c r="AJ1096" s="25"/>
      <c r="AL1096" s="5">
        <v>1095</v>
      </c>
      <c r="AM1096" s="25">
        <v>-629582852.35925043</v>
      </c>
      <c r="AN1096" s="5">
        <v>-7.2043593353757798</v>
      </c>
    </row>
    <row r="1097" spans="32:40">
      <c r="AF1097" s="25">
        <v>1096</v>
      </c>
      <c r="AG1097" s="25"/>
      <c r="AJ1097" s="25"/>
      <c r="AL1097" s="5">
        <v>1096</v>
      </c>
      <c r="AM1097" s="25">
        <v>-605420764.68961287</v>
      </c>
      <c r="AN1097" s="5">
        <v>-2.2552935486077033</v>
      </c>
    </row>
    <row r="1098" spans="32:40">
      <c r="AF1098" s="25">
        <v>1097</v>
      </c>
      <c r="AG1098" s="25"/>
      <c r="AJ1098" s="25"/>
      <c r="AL1098" s="5">
        <v>1097</v>
      </c>
      <c r="AM1098" s="25">
        <v>-437303318.56575018</v>
      </c>
      <c r="AN1098" s="5">
        <v>-1.460385397333861</v>
      </c>
    </row>
    <row r="1099" spans="32:40">
      <c r="AF1099" s="25">
        <v>1098</v>
      </c>
      <c r="AG1099" s="25"/>
      <c r="AJ1099" s="25"/>
      <c r="AL1099" s="5">
        <v>1098</v>
      </c>
      <c r="AM1099" s="25">
        <v>-537930055.2573266</v>
      </c>
      <c r="AN1099" s="5">
        <v>-1.9157715871449834</v>
      </c>
    </row>
    <row r="1100" spans="32:40">
      <c r="AF1100" s="25">
        <v>1099</v>
      </c>
      <c r="AG1100" s="25"/>
      <c r="AJ1100" s="25"/>
      <c r="AL1100" s="5">
        <v>1099</v>
      </c>
      <c r="AM1100" s="25">
        <v>205061270.67337933</v>
      </c>
      <c r="AN1100" s="5">
        <v>2.2445806782023383</v>
      </c>
    </row>
    <row r="1101" spans="32:40">
      <c r="AF1101" s="25">
        <v>1100</v>
      </c>
      <c r="AG1101" s="25"/>
      <c r="AJ1101" s="25"/>
      <c r="AL1101" s="5">
        <v>1100</v>
      </c>
      <c r="AM1101" s="25">
        <v>-608317188.77854049</v>
      </c>
      <c r="AN1101" s="5">
        <v>-4.5869189336122078</v>
      </c>
    </row>
    <row r="1102" spans="32:40">
      <c r="AF1102" s="25">
        <v>1101</v>
      </c>
      <c r="AG1102" s="25"/>
      <c r="AJ1102" s="25"/>
      <c r="AL1102" s="5">
        <v>1101</v>
      </c>
      <c r="AM1102" s="25">
        <v>99253257.153636098</v>
      </c>
      <c r="AN1102" s="5">
        <v>1.3926224753002217</v>
      </c>
    </row>
    <row r="1103" spans="32:40">
      <c r="AF1103" s="25">
        <v>1102</v>
      </c>
      <c r="AG1103" s="25"/>
      <c r="AJ1103" s="25"/>
      <c r="AL1103" s="5">
        <v>1102</v>
      </c>
      <c r="AM1103" s="25">
        <v>-240745823.09219503</v>
      </c>
      <c r="AN1103" s="5">
        <v>-0.11122737452944424</v>
      </c>
    </row>
    <row r="1104" spans="32:40">
      <c r="AF1104" s="25">
        <v>1103</v>
      </c>
      <c r="AG1104" s="25"/>
      <c r="AJ1104" s="25"/>
      <c r="AL1104" s="5">
        <v>1103</v>
      </c>
      <c r="AM1104" s="25">
        <v>-1192759334.3824861</v>
      </c>
      <c r="AN1104" s="5">
        <v>-5.6035299424794411</v>
      </c>
    </row>
    <row r="1105" spans="32:40">
      <c r="AF1105" s="25">
        <v>1104</v>
      </c>
      <c r="AG1105" s="25"/>
      <c r="AJ1105" s="25"/>
      <c r="AL1105" s="5">
        <v>1104</v>
      </c>
      <c r="AM1105" s="25">
        <v>-698672572.98961663</v>
      </c>
      <c r="AN1105" s="5">
        <v>-6.5030309120559764</v>
      </c>
    </row>
    <row r="1106" spans="32:40">
      <c r="AF1106" s="25">
        <v>1105</v>
      </c>
      <c r="AG1106" s="25"/>
      <c r="AJ1106" s="25"/>
      <c r="AL1106" s="5">
        <v>1105</v>
      </c>
      <c r="AM1106" s="25">
        <v>-401153650.82914692</v>
      </c>
      <c r="AN1106" s="5">
        <v>-0.73271628266158473</v>
      </c>
    </row>
    <row r="1107" spans="32:40">
      <c r="AF1107" s="25">
        <v>1106</v>
      </c>
      <c r="AG1107" s="25"/>
      <c r="AJ1107" s="25"/>
      <c r="AL1107" s="5">
        <v>1106</v>
      </c>
      <c r="AM1107" s="25">
        <v>-762875054.93038368</v>
      </c>
      <c r="AN1107" s="5">
        <v>-2.4081210276869776</v>
      </c>
    </row>
    <row r="1108" spans="32:40">
      <c r="AF1108" s="25">
        <v>1107</v>
      </c>
      <c r="AG1108" s="25"/>
      <c r="AJ1108" s="25"/>
      <c r="AL1108" s="5">
        <v>1107</v>
      </c>
      <c r="AM1108" s="25">
        <v>-688953812.16973639</v>
      </c>
      <c r="AN1108" s="5">
        <v>-4.6037680663447293</v>
      </c>
    </row>
    <row r="1109" spans="32:40">
      <c r="AF1109" s="25">
        <v>1108</v>
      </c>
      <c r="AG1109" s="25"/>
      <c r="AJ1109" s="25"/>
      <c r="AL1109" s="5">
        <v>1108</v>
      </c>
      <c r="AM1109" s="25">
        <v>1428898498.945688</v>
      </c>
      <c r="AN1109" s="5">
        <v>13.429142833991495</v>
      </c>
    </row>
    <row r="1110" spans="32:40">
      <c r="AF1110" s="25">
        <v>1109</v>
      </c>
      <c r="AG1110" s="25"/>
      <c r="AJ1110" s="25"/>
      <c r="AL1110" s="5">
        <v>1109</v>
      </c>
      <c r="AM1110" s="25">
        <v>-464587268.6031372</v>
      </c>
      <c r="AN1110" s="5">
        <v>-2.197309194419315</v>
      </c>
    </row>
    <row r="1111" spans="32:40">
      <c r="AF1111" s="25">
        <v>1110</v>
      </c>
      <c r="AG1111" s="25"/>
      <c r="AJ1111" s="25"/>
      <c r="AL1111" s="5">
        <v>1110</v>
      </c>
      <c r="AM1111" s="25">
        <v>1424316569.4225225</v>
      </c>
      <c r="AN1111" s="5">
        <v>9.2922600042298082</v>
      </c>
    </row>
    <row r="1112" spans="32:40">
      <c r="AF1112" s="25">
        <v>1111</v>
      </c>
      <c r="AG1112" s="25"/>
      <c r="AJ1112" s="25"/>
      <c r="AL1112" s="5">
        <v>1111</v>
      </c>
      <c r="AM1112" s="25">
        <v>272234424.00306362</v>
      </c>
      <c r="AN1112" s="5">
        <v>2.1195580811749721</v>
      </c>
    </row>
    <row r="1113" spans="32:40">
      <c r="AF1113" s="25">
        <v>1112</v>
      </c>
      <c r="AG1113" s="25"/>
      <c r="AJ1113" s="25"/>
      <c r="AL1113" s="5">
        <v>1112</v>
      </c>
      <c r="AM1113" s="25">
        <v>-1612692842.1224451</v>
      </c>
      <c r="AN1113" s="5">
        <v>-7.536612743854203</v>
      </c>
    </row>
    <row r="1114" spans="32:40">
      <c r="AF1114" s="25">
        <v>1113</v>
      </c>
      <c r="AG1114" s="25"/>
      <c r="AJ1114" s="25"/>
      <c r="AL1114" s="5">
        <v>1113</v>
      </c>
      <c r="AM1114" s="25">
        <v>-605097869.32874489</v>
      </c>
      <c r="AN1114" s="5">
        <v>-3.8545579850680287</v>
      </c>
    </row>
    <row r="1115" spans="32:40">
      <c r="AF1115" s="25">
        <v>1114</v>
      </c>
      <c r="AG1115" s="25"/>
      <c r="AJ1115" s="25"/>
      <c r="AL1115" s="5">
        <v>1114</v>
      </c>
      <c r="AM1115" s="25">
        <v>-95487203.661352262</v>
      </c>
      <c r="AN1115" s="5">
        <v>0.28289028148882889</v>
      </c>
    </row>
    <row r="1116" spans="32:40">
      <c r="AF1116" s="25">
        <v>1115</v>
      </c>
      <c r="AG1116" s="25"/>
      <c r="AJ1116" s="25"/>
      <c r="AL1116" s="5">
        <v>1115</v>
      </c>
      <c r="AM1116" s="25">
        <v>-163992255.20357719</v>
      </c>
      <c r="AN1116" s="5">
        <v>0.17031065722188929</v>
      </c>
    </row>
    <row r="1117" spans="32:40">
      <c r="AF1117" s="25">
        <v>1116</v>
      </c>
      <c r="AG1117" s="25"/>
      <c r="AJ1117" s="25"/>
      <c r="AL1117" s="5">
        <v>1116</v>
      </c>
      <c r="AM1117" s="25">
        <v>330367950.64452004</v>
      </c>
      <c r="AN1117" s="5">
        <v>3.5509578254362841</v>
      </c>
    </row>
    <row r="1118" spans="32:40">
      <c r="AF1118" s="25">
        <v>1117</v>
      </c>
      <c r="AG1118" s="25"/>
      <c r="AJ1118" s="25"/>
      <c r="AL1118" s="5">
        <v>1117</v>
      </c>
      <c r="AM1118" s="25">
        <v>-375647647.34815699</v>
      </c>
      <c r="AN1118" s="5">
        <v>-0.68611867703974261</v>
      </c>
    </row>
    <row r="1119" spans="32:40">
      <c r="AF1119" s="25">
        <v>1118</v>
      </c>
      <c r="AG1119" s="25"/>
      <c r="AJ1119" s="25"/>
      <c r="AL1119" s="5">
        <v>1118</v>
      </c>
      <c r="AM1119" s="25">
        <v>-420156961.05333483</v>
      </c>
      <c r="AN1119" s="5">
        <v>-2.0608936253723846</v>
      </c>
    </row>
    <row r="1120" spans="32:40">
      <c r="AF1120" s="25">
        <v>1119</v>
      </c>
      <c r="AG1120" s="25"/>
      <c r="AJ1120" s="25"/>
      <c r="AL1120" s="5">
        <v>1119</v>
      </c>
      <c r="AM1120" s="25">
        <v>-807210061.62052298</v>
      </c>
      <c r="AN1120" s="5">
        <v>-5.1218660741677668</v>
      </c>
    </row>
    <row r="1121" spans="32:40">
      <c r="AF1121" s="25">
        <v>1120</v>
      </c>
      <c r="AG1121" s="25"/>
      <c r="AJ1121" s="25"/>
      <c r="AL1121" s="5">
        <v>1120</v>
      </c>
      <c r="AM1121" s="25">
        <v>-1145370480.6718144</v>
      </c>
      <c r="AN1121" s="5">
        <v>-8.2616820228579027</v>
      </c>
    </row>
    <row r="1122" spans="32:40">
      <c r="AF1122" s="25">
        <v>1121</v>
      </c>
      <c r="AG1122" s="25"/>
      <c r="AJ1122" s="25"/>
      <c r="AL1122" s="5">
        <v>1121</v>
      </c>
      <c r="AM1122" s="25">
        <v>-503555790.39088607</v>
      </c>
      <c r="AN1122" s="5">
        <v>-6.2503894258338493</v>
      </c>
    </row>
    <row r="1123" spans="32:40">
      <c r="AF1123" s="25">
        <v>1122</v>
      </c>
      <c r="AG1123" s="25"/>
      <c r="AJ1123" s="25"/>
      <c r="AL1123" s="5">
        <v>1122</v>
      </c>
      <c r="AM1123" s="25">
        <v>-414160859.4657557</v>
      </c>
      <c r="AN1123" s="5">
        <v>-0.74370888597280183</v>
      </c>
    </row>
    <row r="1124" spans="32:40">
      <c r="AF1124" s="25">
        <v>1123</v>
      </c>
      <c r="AG1124" s="25"/>
      <c r="AJ1124" s="25"/>
      <c r="AL1124" s="5">
        <v>1123</v>
      </c>
      <c r="AM1124" s="25">
        <v>-277640248.96300864</v>
      </c>
      <c r="AN1124" s="5">
        <v>-1.0557879152102947</v>
      </c>
    </row>
    <row r="1125" spans="32:40">
      <c r="AF1125" s="25">
        <v>1124</v>
      </c>
      <c r="AG1125" s="25"/>
      <c r="AJ1125" s="25"/>
      <c r="AL1125" s="5">
        <v>1124</v>
      </c>
      <c r="AM1125" s="25">
        <v>-1169320750.959419</v>
      </c>
      <c r="AN1125" s="5">
        <v>-8.3688076865281857</v>
      </c>
    </row>
    <row r="1126" spans="32:40">
      <c r="AF1126" s="25">
        <v>1125</v>
      </c>
      <c r="AG1126" s="25"/>
      <c r="AJ1126" s="25"/>
      <c r="AL1126" s="5">
        <v>1125</v>
      </c>
      <c r="AM1126" s="25">
        <v>244181793.14880413</v>
      </c>
      <c r="AN1126" s="5">
        <v>2.9270972877891746</v>
      </c>
    </row>
    <row r="1127" spans="32:40">
      <c r="AF1127" s="25">
        <v>1126</v>
      </c>
      <c r="AG1127" s="25"/>
      <c r="AJ1127" s="25"/>
      <c r="AL1127" s="5">
        <v>1126</v>
      </c>
      <c r="AM1127" s="25">
        <v>-958330565.06026042</v>
      </c>
      <c r="AN1127" s="5">
        <v>-5.2901951578306257</v>
      </c>
    </row>
    <row r="1128" spans="32:40">
      <c r="AF1128" s="25">
        <v>1127</v>
      </c>
      <c r="AG1128" s="25"/>
      <c r="AJ1128" s="25"/>
      <c r="AL1128" s="5">
        <v>1127</v>
      </c>
      <c r="AM1128" s="25">
        <v>-426732976.982265</v>
      </c>
      <c r="AN1128" s="5">
        <v>-1.2311411488171637</v>
      </c>
    </row>
    <row r="1129" spans="32:40">
      <c r="AF1129" s="25">
        <v>1128</v>
      </c>
      <c r="AG1129" s="25"/>
      <c r="AJ1129" s="25"/>
      <c r="AL1129" s="5">
        <v>1128</v>
      </c>
      <c r="AM1129" s="25">
        <v>1575123842.503401</v>
      </c>
      <c r="AN1129" s="5">
        <v>14.080065832921782</v>
      </c>
    </row>
    <row r="1130" spans="32:40">
      <c r="AF1130" s="25">
        <v>1129</v>
      </c>
      <c r="AG1130" s="25"/>
      <c r="AJ1130" s="25"/>
      <c r="AL1130" s="5">
        <v>1129</v>
      </c>
      <c r="AM1130" s="25">
        <v>-411161206.79245591</v>
      </c>
      <c r="AN1130" s="5">
        <v>-1.2647350170612042</v>
      </c>
    </row>
    <row r="1131" spans="32:40">
      <c r="AF1131" s="25">
        <v>1130</v>
      </c>
      <c r="AG1131" s="25"/>
      <c r="AJ1131" s="25"/>
      <c r="AL1131" s="5">
        <v>1130</v>
      </c>
      <c r="AM1131" s="25">
        <v>168544493.68087882</v>
      </c>
      <c r="AN1131" s="5">
        <v>2.6040967578637075</v>
      </c>
    </row>
    <row r="1132" spans="32:40">
      <c r="AF1132" s="25">
        <v>1131</v>
      </c>
      <c r="AG1132" s="25"/>
      <c r="AJ1132" s="25"/>
      <c r="AL1132" s="5">
        <v>1131</v>
      </c>
      <c r="AM1132" s="25">
        <v>-889131679.64806902</v>
      </c>
      <c r="AN1132" s="5">
        <v>-3.2425663376774168</v>
      </c>
    </row>
    <row r="1133" spans="32:40">
      <c r="AF1133" s="25">
        <v>1132</v>
      </c>
      <c r="AG1133" s="25"/>
      <c r="AJ1133" s="25"/>
      <c r="AL1133" s="5">
        <v>1132</v>
      </c>
      <c r="AM1133" s="25">
        <v>-610430661.45450044</v>
      </c>
      <c r="AN1133" s="5">
        <v>-4.225338563167206</v>
      </c>
    </row>
    <row r="1134" spans="32:40">
      <c r="AF1134" s="25">
        <v>1133</v>
      </c>
      <c r="AG1134" s="25"/>
      <c r="AJ1134" s="25"/>
      <c r="AL1134" s="5">
        <v>1133</v>
      </c>
      <c r="AM1134" s="25">
        <v>-795960736.94541311</v>
      </c>
      <c r="AN1134" s="5">
        <v>-2.1734821910060522</v>
      </c>
    </row>
    <row r="1135" spans="32:40">
      <c r="AF1135" s="25">
        <v>1134</v>
      </c>
      <c r="AG1135" s="25"/>
      <c r="AJ1135" s="25"/>
      <c r="AL1135" s="5">
        <v>1134</v>
      </c>
      <c r="AM1135" s="25">
        <v>-1023830359.6541033</v>
      </c>
      <c r="AN1135" s="5">
        <v>-4.1216375754392551</v>
      </c>
    </row>
    <row r="1136" spans="32:40">
      <c r="AF1136" s="25">
        <v>1135</v>
      </c>
      <c r="AG1136" s="25"/>
      <c r="AJ1136" s="25"/>
      <c r="AL1136" s="5">
        <v>1135</v>
      </c>
      <c r="AM1136" s="25">
        <v>-1273705039.7895663</v>
      </c>
      <c r="AN1136" s="5">
        <v>-15.325238358466367</v>
      </c>
    </row>
    <row r="1137" spans="32:40">
      <c r="AF1137" s="25">
        <v>1136</v>
      </c>
      <c r="AG1137" s="25"/>
      <c r="AJ1137" s="25"/>
      <c r="AL1137" s="5">
        <v>1136</v>
      </c>
      <c r="AM1137" s="25">
        <v>-724093639.5578835</v>
      </c>
      <c r="AN1137" s="5">
        <v>-2.6054511776646812</v>
      </c>
    </row>
    <row r="1138" spans="32:40">
      <c r="AF1138" s="25">
        <v>1137</v>
      </c>
      <c r="AG1138" s="25"/>
      <c r="AJ1138" s="25"/>
      <c r="AL1138" s="5">
        <v>1137</v>
      </c>
      <c r="AM1138" s="25">
        <v>-1169211410.0526962</v>
      </c>
      <c r="AN1138" s="5">
        <v>-5.3871162242746236</v>
      </c>
    </row>
    <row r="1139" spans="32:40">
      <c r="AF1139" s="25">
        <v>1138</v>
      </c>
      <c r="AG1139" s="25"/>
      <c r="AJ1139" s="25"/>
      <c r="AL1139" s="5">
        <v>1138</v>
      </c>
      <c r="AM1139" s="25">
        <v>-838270447.4309262</v>
      </c>
      <c r="AN1139" s="5">
        <v>-8.0592258411694839</v>
      </c>
    </row>
    <row r="1140" spans="32:40">
      <c r="AF1140" s="25">
        <v>1139</v>
      </c>
      <c r="AG1140" s="25"/>
      <c r="AJ1140" s="25"/>
      <c r="AL1140" s="5">
        <v>1139</v>
      </c>
      <c r="AM1140" s="25">
        <v>511137920.01687038</v>
      </c>
      <c r="AN1140" s="5">
        <v>5.966638493388789</v>
      </c>
    </row>
    <row r="1141" spans="32:40">
      <c r="AF1141" s="25">
        <v>1140</v>
      </c>
      <c r="AG1141" s="25"/>
      <c r="AJ1141" s="25"/>
      <c r="AL1141" s="5">
        <v>1140</v>
      </c>
      <c r="AM1141" s="25">
        <v>483434054.57295382</v>
      </c>
      <c r="AN1141" s="5">
        <v>4.6433654398874351</v>
      </c>
    </row>
    <row r="1142" spans="32:40">
      <c r="AF1142" s="25">
        <v>1141</v>
      </c>
      <c r="AG1142" s="25"/>
      <c r="AJ1142" s="25"/>
      <c r="AL1142" s="5">
        <v>1141</v>
      </c>
      <c r="AM1142" s="25">
        <v>-228117485.78556836</v>
      </c>
      <c r="AN1142" s="5">
        <v>-6.9795176041724249E-2</v>
      </c>
    </row>
    <row r="1143" spans="32:40">
      <c r="AF1143" s="25">
        <v>1142</v>
      </c>
      <c r="AG1143" s="25"/>
      <c r="AJ1143" s="25"/>
      <c r="AL1143" s="5">
        <v>1142</v>
      </c>
      <c r="AM1143" s="25">
        <v>-929948397.95840192</v>
      </c>
      <c r="AN1143" s="5">
        <v>-3.9458359722762588</v>
      </c>
    </row>
    <row r="1144" spans="32:40">
      <c r="AF1144" s="25">
        <v>1143</v>
      </c>
      <c r="AG1144" s="25"/>
      <c r="AJ1144" s="25"/>
      <c r="AL1144" s="5">
        <v>1143</v>
      </c>
      <c r="AM1144" s="25">
        <v>-1320073946.3739877</v>
      </c>
      <c r="AN1144" s="5">
        <v>-7.3871137830299993</v>
      </c>
    </row>
    <row r="1145" spans="32:40">
      <c r="AF1145" s="25">
        <v>1144</v>
      </c>
      <c r="AG1145" s="25"/>
      <c r="AJ1145" s="25"/>
      <c r="AL1145" s="5">
        <v>1144</v>
      </c>
      <c r="AM1145" s="25">
        <v>-331849846.08961368</v>
      </c>
      <c r="AN1145" s="5">
        <v>-4.1965317705799352</v>
      </c>
    </row>
    <row r="1146" spans="32:40">
      <c r="AF1146" s="25">
        <v>1145</v>
      </c>
      <c r="AG1146" s="25"/>
      <c r="AJ1146" s="25"/>
      <c r="AL1146" s="5">
        <v>1145</v>
      </c>
      <c r="AM1146" s="25">
        <v>-387927699.42486727</v>
      </c>
      <c r="AN1146" s="5">
        <v>-0.88955574088788836</v>
      </c>
    </row>
    <row r="1147" spans="32:40">
      <c r="AF1147" s="25">
        <v>1146</v>
      </c>
      <c r="AG1147" s="25"/>
      <c r="AJ1147" s="25"/>
      <c r="AL1147" s="5">
        <v>1146</v>
      </c>
      <c r="AM1147" s="25">
        <v>919155215.63850987</v>
      </c>
      <c r="AN1147" s="5">
        <v>5.1392414700400391</v>
      </c>
    </row>
    <row r="1148" spans="32:40">
      <c r="AF1148" s="25">
        <v>1147</v>
      </c>
      <c r="AG1148" s="25"/>
      <c r="AJ1148" s="25"/>
      <c r="AL1148" s="5">
        <v>1147</v>
      </c>
      <c r="AM1148" s="25">
        <v>-62301925.708181947</v>
      </c>
      <c r="AN1148" s="5">
        <v>0.31547024329309858</v>
      </c>
    </row>
    <row r="1149" spans="32:40">
      <c r="AF1149" s="25">
        <v>1148</v>
      </c>
      <c r="AG1149" s="25"/>
      <c r="AJ1149" s="25"/>
      <c r="AL1149" s="5">
        <v>1148</v>
      </c>
      <c r="AM1149" s="25">
        <v>-868197512.8800329</v>
      </c>
      <c r="AN1149" s="5">
        <v>-5.1234946269415467</v>
      </c>
    </row>
    <row r="1150" spans="32:40">
      <c r="AF1150" s="25">
        <v>1149</v>
      </c>
      <c r="AG1150" s="25"/>
      <c r="AJ1150" s="25"/>
      <c r="AL1150" s="5">
        <v>1149</v>
      </c>
      <c r="AM1150" s="25">
        <v>-130262757.56905833</v>
      </c>
      <c r="AN1150" s="5">
        <v>0.29376962089680425</v>
      </c>
    </row>
    <row r="1151" spans="32:40">
      <c r="AF1151" s="25">
        <v>1150</v>
      </c>
      <c r="AG1151" s="25"/>
      <c r="AJ1151" s="25"/>
      <c r="AL1151" s="5">
        <v>1150</v>
      </c>
      <c r="AM1151" s="25">
        <v>-974333188.56590009</v>
      </c>
      <c r="AN1151" s="5">
        <v>-3.242781637887691</v>
      </c>
    </row>
    <row r="1152" spans="32:40">
      <c r="AF1152" s="25">
        <v>1151</v>
      </c>
      <c r="AG1152" s="25"/>
      <c r="AJ1152" s="25"/>
      <c r="AL1152" s="5">
        <v>1151</v>
      </c>
      <c r="AM1152" s="25">
        <v>-500624410.29158056</v>
      </c>
      <c r="AN1152" s="5">
        <v>-5.1179054171775826</v>
      </c>
    </row>
    <row r="1153" spans="32:40">
      <c r="AF1153" s="25">
        <v>1152</v>
      </c>
      <c r="AG1153" s="25"/>
      <c r="AJ1153" s="25"/>
      <c r="AL1153" s="5">
        <v>1152</v>
      </c>
      <c r="AM1153" s="25">
        <v>586397245.96090651</v>
      </c>
      <c r="AN1153" s="5">
        <v>3.7494622521712886</v>
      </c>
    </row>
    <row r="1154" spans="32:40">
      <c r="AF1154" s="25">
        <v>1153</v>
      </c>
      <c r="AG1154" s="25"/>
      <c r="AJ1154" s="25"/>
      <c r="AL1154" s="5">
        <v>1153</v>
      </c>
      <c r="AM1154" s="25">
        <v>-664744856.21385038</v>
      </c>
      <c r="AN1154" s="5">
        <v>-4.2040938315671497</v>
      </c>
    </row>
    <row r="1155" spans="32:40">
      <c r="AF1155" s="25">
        <v>1154</v>
      </c>
      <c r="AG1155" s="25"/>
      <c r="AJ1155" s="25"/>
      <c r="AL1155" s="5">
        <v>1154</v>
      </c>
      <c r="AM1155" s="25">
        <v>812767317.11774826</v>
      </c>
      <c r="AN1155" s="5">
        <v>8.9543844069221255</v>
      </c>
    </row>
    <row r="1156" spans="32:40">
      <c r="AF1156" s="25">
        <v>1155</v>
      </c>
      <c r="AG1156" s="25"/>
      <c r="AJ1156" s="25"/>
      <c r="AL1156" s="5">
        <v>1155</v>
      </c>
      <c r="AM1156" s="25">
        <v>179582581.2370711</v>
      </c>
      <c r="AN1156" s="5">
        <v>1.8089046501484591</v>
      </c>
    </row>
    <row r="1157" spans="32:40">
      <c r="AF1157" s="25">
        <v>1156</v>
      </c>
      <c r="AG1157" s="25"/>
      <c r="AJ1157" s="25"/>
      <c r="AL1157" s="5">
        <v>1156</v>
      </c>
      <c r="AM1157" s="25">
        <v>-569045926.13820744</v>
      </c>
      <c r="AN1157" s="5">
        <v>-7.4498354781194038</v>
      </c>
    </row>
    <row r="1158" spans="32:40">
      <c r="AF1158" s="25">
        <v>1157</v>
      </c>
      <c r="AG1158" s="25"/>
      <c r="AJ1158" s="25"/>
      <c r="AL1158" s="5">
        <v>1157</v>
      </c>
      <c r="AM1158" s="25">
        <v>4785568.4181472063</v>
      </c>
      <c r="AN1158" s="5">
        <v>1.0562917068654258</v>
      </c>
    </row>
    <row r="1159" spans="32:40">
      <c r="AF1159" s="25">
        <v>1158</v>
      </c>
      <c r="AG1159" s="25"/>
      <c r="AJ1159" s="25"/>
      <c r="AL1159" s="5">
        <v>1158</v>
      </c>
      <c r="AM1159" s="25">
        <v>-557104951.68239188</v>
      </c>
      <c r="AN1159" s="5">
        <v>-1.3355044605185229</v>
      </c>
    </row>
    <row r="1160" spans="32:40">
      <c r="AF1160" s="25">
        <v>1159</v>
      </c>
      <c r="AG1160" s="25"/>
      <c r="AJ1160" s="25"/>
      <c r="AL1160" s="5">
        <v>1159</v>
      </c>
      <c r="AM1160" s="25">
        <v>-772632063.9268502</v>
      </c>
      <c r="AN1160" s="5">
        <v>-2.2666210252756871</v>
      </c>
    </row>
    <row r="1161" spans="32:40">
      <c r="AF1161" s="25">
        <v>1160</v>
      </c>
      <c r="AG1161" s="25"/>
      <c r="AJ1161" s="25"/>
      <c r="AL1161" s="5">
        <v>1160</v>
      </c>
      <c r="AM1161" s="25">
        <v>-105726581.41838349</v>
      </c>
      <c r="AN1161" s="5">
        <v>0.32244514904099286</v>
      </c>
    </row>
    <row r="1162" spans="32:40">
      <c r="AF1162" s="25">
        <v>1161</v>
      </c>
      <c r="AG1162" s="25"/>
      <c r="AJ1162" s="25"/>
      <c r="AL1162" s="5">
        <v>1161</v>
      </c>
      <c r="AM1162" s="25">
        <v>-740047772.91432762</v>
      </c>
      <c r="AN1162" s="5">
        <v>-2.2222249225154274</v>
      </c>
    </row>
    <row r="1163" spans="32:40">
      <c r="AF1163" s="25">
        <v>1162</v>
      </c>
      <c r="AG1163" s="25"/>
      <c r="AJ1163" s="25"/>
      <c r="AL1163" s="5">
        <v>1162</v>
      </c>
      <c r="AM1163" s="25">
        <v>-1618650007.6494355</v>
      </c>
      <c r="AN1163" s="5">
        <v>-5.0661531323204194</v>
      </c>
    </row>
    <row r="1164" spans="32:40">
      <c r="AF1164" s="25">
        <v>1163</v>
      </c>
      <c r="AG1164" s="25"/>
      <c r="AJ1164" s="25"/>
      <c r="AL1164" s="5">
        <v>1163</v>
      </c>
      <c r="AM1164" s="25">
        <v>-664298294.86914873</v>
      </c>
      <c r="AN1164" s="5">
        <v>-5.069241076710961</v>
      </c>
    </row>
    <row r="1165" spans="32:40">
      <c r="AF1165" s="25">
        <v>1164</v>
      </c>
      <c r="AG1165" s="25"/>
      <c r="AJ1165" s="25"/>
      <c r="AL1165" s="5">
        <v>1164</v>
      </c>
      <c r="AM1165" s="25">
        <v>-996574488.57092333</v>
      </c>
      <c r="AN1165" s="5">
        <v>-9.5521630696042816</v>
      </c>
    </row>
    <row r="1166" spans="32:40">
      <c r="AF1166" s="25">
        <v>1165</v>
      </c>
      <c r="AG1166" s="25"/>
      <c r="AJ1166" s="25"/>
      <c r="AL1166" s="5">
        <v>1165</v>
      </c>
      <c r="AM1166" s="25">
        <v>-950022980.65158629</v>
      </c>
      <c r="AN1166" s="5">
        <v>-6.6351756920606437</v>
      </c>
    </row>
    <row r="1167" spans="32:40">
      <c r="AF1167" s="25">
        <v>1166</v>
      </c>
      <c r="AG1167" s="25"/>
      <c r="AJ1167" s="25"/>
      <c r="AL1167" s="5">
        <v>1166</v>
      </c>
      <c r="AM1167" s="25">
        <v>-278830470.19653034</v>
      </c>
      <c r="AN1167" s="5">
        <v>-0.75710927401520534</v>
      </c>
    </row>
    <row r="1168" spans="32:40">
      <c r="AF1168" s="25">
        <v>1167</v>
      </c>
      <c r="AG1168" s="25"/>
      <c r="AJ1168" s="25"/>
      <c r="AL1168" s="5">
        <v>1167</v>
      </c>
      <c r="AM1168" s="25">
        <v>-203507455.89737809</v>
      </c>
      <c r="AN1168" s="5">
        <v>-0.58328348280026709</v>
      </c>
    </row>
    <row r="1169" spans="32:40">
      <c r="AF1169" s="25">
        <v>1168</v>
      </c>
      <c r="AG1169" s="25"/>
      <c r="AJ1169" s="25"/>
      <c r="AL1169" s="5">
        <v>1168</v>
      </c>
      <c r="AM1169" s="25">
        <v>-369338267.4875555</v>
      </c>
      <c r="AN1169" s="5">
        <v>-1.3558349430094057</v>
      </c>
    </row>
    <row r="1170" spans="32:40">
      <c r="AF1170" s="25">
        <v>1169</v>
      </c>
      <c r="AG1170" s="25"/>
      <c r="AJ1170" s="25"/>
      <c r="AL1170" s="5">
        <v>1169</v>
      </c>
      <c r="AM1170" s="25">
        <v>-305590588.32358682</v>
      </c>
      <c r="AN1170" s="5">
        <v>-0.76128726128368418</v>
      </c>
    </row>
    <row r="1171" spans="32:40">
      <c r="AF1171" s="25">
        <v>1170</v>
      </c>
      <c r="AG1171" s="25"/>
      <c r="AJ1171" s="25"/>
      <c r="AL1171" s="5">
        <v>1170</v>
      </c>
      <c r="AM1171" s="25">
        <v>-919311363.94357109</v>
      </c>
      <c r="AN1171" s="5">
        <v>-3.2364190506873967</v>
      </c>
    </row>
    <row r="1172" spans="32:40">
      <c r="AF1172" s="25">
        <v>1171</v>
      </c>
      <c r="AG1172" s="25"/>
      <c r="AJ1172" s="25"/>
      <c r="AL1172" s="5">
        <v>1171</v>
      </c>
      <c r="AM1172" s="25">
        <v>-713304083.33873951</v>
      </c>
      <c r="AN1172" s="5">
        <v>-4.0177269802225091</v>
      </c>
    </row>
    <row r="1173" spans="32:40">
      <c r="AF1173" s="25">
        <v>1172</v>
      </c>
      <c r="AG1173" s="25"/>
      <c r="AJ1173" s="25"/>
      <c r="AL1173" s="5">
        <v>1172</v>
      </c>
      <c r="AM1173" s="25">
        <v>-698081990.2838273</v>
      </c>
      <c r="AN1173" s="5">
        <v>-4.1305109952125116</v>
      </c>
    </row>
    <row r="1174" spans="32:40">
      <c r="AF1174" s="25">
        <v>1173</v>
      </c>
      <c r="AG1174" s="25"/>
      <c r="AJ1174" s="25"/>
      <c r="AL1174" s="5">
        <v>1173</v>
      </c>
      <c r="AM1174" s="25">
        <v>-94024610.383737117</v>
      </c>
      <c r="AN1174" s="5">
        <v>-7.5524474393394159E-2</v>
      </c>
    </row>
    <row r="1175" spans="32:40">
      <c r="AF1175" s="25">
        <v>1174</v>
      </c>
      <c r="AG1175" s="25"/>
      <c r="AJ1175" s="25"/>
      <c r="AL1175" s="5">
        <v>1174</v>
      </c>
      <c r="AM1175" s="25">
        <v>-1187036801.7042437</v>
      </c>
      <c r="AN1175" s="5">
        <v>-4.5287209251080851</v>
      </c>
    </row>
    <row r="1176" spans="32:40">
      <c r="AF1176" s="25">
        <v>1175</v>
      </c>
      <c r="AG1176" s="25"/>
      <c r="AJ1176" s="25"/>
      <c r="AL1176" s="5">
        <v>1175</v>
      </c>
      <c r="AM1176" s="25">
        <v>965139558.86408448</v>
      </c>
      <c r="AN1176" s="5">
        <v>9.9863300122455829</v>
      </c>
    </row>
    <row r="1177" spans="32:40">
      <c r="AF1177" s="25">
        <v>1176</v>
      </c>
      <c r="AG1177" s="25"/>
      <c r="AJ1177" s="25"/>
      <c r="AL1177" s="5">
        <v>1176</v>
      </c>
      <c r="AM1177" s="25">
        <v>-192003645.3024196</v>
      </c>
      <c r="AN1177" s="5">
        <v>-0.32672586461844066</v>
      </c>
    </row>
    <row r="1178" spans="32:40">
      <c r="AF1178" s="25">
        <v>1177</v>
      </c>
      <c r="AG1178" s="25"/>
      <c r="AJ1178" s="25"/>
      <c r="AL1178" s="5">
        <v>1177</v>
      </c>
      <c r="AM1178" s="25">
        <v>-1862699522.9960756</v>
      </c>
      <c r="AN1178" s="5">
        <v>-6.9286408261119519</v>
      </c>
    </row>
    <row r="1179" spans="32:40">
      <c r="AF1179" s="25">
        <v>1178</v>
      </c>
      <c r="AG1179" s="25"/>
      <c r="AJ1179" s="25"/>
      <c r="AL1179" s="5">
        <v>1178</v>
      </c>
      <c r="AM1179" s="25">
        <v>-1023609589.5705712</v>
      </c>
      <c r="AN1179" s="5">
        <v>-7.2118474040819533</v>
      </c>
    </row>
    <row r="1180" spans="32:40">
      <c r="AF1180" s="25">
        <v>1179</v>
      </c>
      <c r="AG1180" s="25"/>
      <c r="AJ1180" s="25"/>
      <c r="AL1180" s="5">
        <v>1179</v>
      </c>
      <c r="AM1180" s="25">
        <v>1638572205.2765648</v>
      </c>
      <c r="AN1180" s="5">
        <v>9.9449444513501337</v>
      </c>
    </row>
    <row r="1181" spans="32:40">
      <c r="AF1181" s="25">
        <v>1180</v>
      </c>
      <c r="AG1181" s="25"/>
      <c r="AJ1181" s="25"/>
      <c r="AL1181" s="5">
        <v>1180</v>
      </c>
      <c r="AM1181" s="25">
        <v>-508773626.90052176</v>
      </c>
      <c r="AN1181" s="5">
        <v>-2.7447240812887324</v>
      </c>
    </row>
    <row r="1182" spans="32:40">
      <c r="AF1182" s="25">
        <v>1181</v>
      </c>
      <c r="AG1182" s="25"/>
      <c r="AJ1182" s="25"/>
      <c r="AL1182" s="5">
        <v>1181</v>
      </c>
      <c r="AM1182" s="25">
        <v>-1037357730.6957207</v>
      </c>
      <c r="AN1182" s="5">
        <v>-3.0252813629130801</v>
      </c>
    </row>
    <row r="1183" spans="32:40">
      <c r="AF1183" s="25">
        <v>1182</v>
      </c>
      <c r="AG1183" s="25"/>
      <c r="AJ1183" s="25"/>
      <c r="AL1183" s="5">
        <v>1182</v>
      </c>
      <c r="AM1183" s="25">
        <v>-746824300.90704191</v>
      </c>
      <c r="AN1183" s="5">
        <v>-2.7746849019189135</v>
      </c>
    </row>
    <row r="1184" spans="32:40">
      <c r="AF1184" s="25">
        <v>1183</v>
      </c>
      <c r="AG1184" s="25"/>
      <c r="AJ1184" s="25"/>
      <c r="AL1184" s="5">
        <v>1183</v>
      </c>
      <c r="AM1184" s="25">
        <v>-92363558.562021315</v>
      </c>
      <c r="AN1184" s="5">
        <v>0.50863261652736436</v>
      </c>
    </row>
    <row r="1185" spans="32:40">
      <c r="AF1185" s="25">
        <v>1184</v>
      </c>
      <c r="AG1185" s="25"/>
      <c r="AJ1185" s="25"/>
      <c r="AL1185" s="5">
        <v>1184</v>
      </c>
      <c r="AM1185" s="25">
        <v>-945365708.76209617</v>
      </c>
      <c r="AN1185" s="5">
        <v>-2.5782796996169979</v>
      </c>
    </row>
    <row r="1186" spans="32:40">
      <c r="AF1186" s="25">
        <v>1185</v>
      </c>
      <c r="AG1186" s="25"/>
      <c r="AJ1186" s="25"/>
      <c r="AL1186" s="5">
        <v>1185</v>
      </c>
      <c r="AM1186" s="25">
        <v>155113371.21390715</v>
      </c>
      <c r="AN1186" s="5">
        <v>2.1424502746420679</v>
      </c>
    </row>
    <row r="1187" spans="32:40">
      <c r="AF1187" s="25">
        <v>1186</v>
      </c>
      <c r="AG1187" s="25"/>
      <c r="AJ1187" s="25"/>
      <c r="AL1187" s="5">
        <v>1186</v>
      </c>
      <c r="AM1187" s="25">
        <v>36091812.772214592</v>
      </c>
      <c r="AN1187" s="5">
        <v>1.3254515511950662</v>
      </c>
    </row>
    <row r="1188" spans="32:40">
      <c r="AF1188" s="25">
        <v>1187</v>
      </c>
      <c r="AG1188" s="25"/>
      <c r="AJ1188" s="25"/>
      <c r="AL1188" s="5">
        <v>1187</v>
      </c>
      <c r="AM1188" s="25">
        <v>-899419555.26801205</v>
      </c>
      <c r="AN1188" s="5">
        <v>-4.5373403726498811</v>
      </c>
    </row>
    <row r="1189" spans="32:40">
      <c r="AF1189" s="25">
        <v>1188</v>
      </c>
      <c r="AG1189" s="25"/>
      <c r="AJ1189" s="25"/>
      <c r="AL1189" s="5">
        <v>1188</v>
      </c>
      <c r="AM1189" s="25">
        <v>-700158768.77365994</v>
      </c>
      <c r="AN1189" s="5">
        <v>-3.8661716616674386</v>
      </c>
    </row>
    <row r="1190" spans="32:40">
      <c r="AF1190" s="25">
        <v>1189</v>
      </c>
      <c r="AG1190" s="25"/>
      <c r="AJ1190" s="25"/>
      <c r="AL1190" s="5">
        <v>1189</v>
      </c>
      <c r="AM1190" s="25">
        <v>1474049237.6689005</v>
      </c>
      <c r="AN1190" s="5">
        <v>7.0096812189431077</v>
      </c>
    </row>
    <row r="1191" spans="32:40">
      <c r="AF1191" s="25">
        <v>1190</v>
      </c>
      <c r="AG1191" s="25"/>
      <c r="AJ1191" s="25"/>
      <c r="AL1191" s="5">
        <v>1190</v>
      </c>
      <c r="AM1191" s="25">
        <v>-1000516755.3297603</v>
      </c>
      <c r="AN1191" s="5">
        <v>-2.9709267361402754</v>
      </c>
    </row>
    <row r="1192" spans="32:40">
      <c r="AF1192" s="25">
        <v>1191</v>
      </c>
      <c r="AG1192" s="25"/>
      <c r="AJ1192" s="25"/>
      <c r="AL1192" s="5">
        <v>1191</v>
      </c>
      <c r="AM1192" s="25">
        <v>5097476.0523093641</v>
      </c>
      <c r="AN1192" s="5">
        <v>1.0333639874532139</v>
      </c>
    </row>
    <row r="1193" spans="32:40">
      <c r="AF1193" s="25">
        <v>1192</v>
      </c>
      <c r="AG1193" s="25"/>
      <c r="AJ1193" s="25"/>
      <c r="AL1193" s="5">
        <v>1192</v>
      </c>
      <c r="AM1193" s="25">
        <v>-753394295.44894457</v>
      </c>
      <c r="AN1193" s="5">
        <v>-7.7044846845410317</v>
      </c>
    </row>
    <row r="1194" spans="32:40">
      <c r="AF1194" s="25">
        <v>1193</v>
      </c>
      <c r="AG1194" s="25"/>
      <c r="AJ1194" s="25"/>
      <c r="AL1194" s="5">
        <v>1193</v>
      </c>
      <c r="AM1194" s="25">
        <v>-116765560.87370381</v>
      </c>
      <c r="AN1194" s="5">
        <v>-0.52679935565894498</v>
      </c>
    </row>
    <row r="1195" spans="32:40">
      <c r="AF1195" s="25">
        <v>1194</v>
      </c>
      <c r="AG1195" s="25"/>
      <c r="AJ1195" s="25"/>
      <c r="AL1195" s="5">
        <v>1194</v>
      </c>
      <c r="AM1195" s="25">
        <v>-825229004.64193976</v>
      </c>
      <c r="AN1195" s="5">
        <v>-3.8605227672039089</v>
      </c>
    </row>
    <row r="1196" spans="32:40">
      <c r="AF1196" s="25">
        <v>1195</v>
      </c>
      <c r="AG1196" s="25"/>
      <c r="AJ1196" s="25"/>
      <c r="AL1196" s="5">
        <v>1195</v>
      </c>
      <c r="AM1196" s="25">
        <v>1269558362.8213017</v>
      </c>
      <c r="AN1196" s="5">
        <v>13.010218549252771</v>
      </c>
    </row>
    <row r="1197" spans="32:40">
      <c r="AF1197" s="25">
        <v>1196</v>
      </c>
      <c r="AG1197" s="25"/>
      <c r="AJ1197" s="25"/>
      <c r="AL1197" s="5">
        <v>1196</v>
      </c>
      <c r="AM1197" s="25">
        <v>473693036.91031629</v>
      </c>
      <c r="AN1197" s="5">
        <v>7.4802538410809216</v>
      </c>
    </row>
    <row r="1198" spans="32:40">
      <c r="AF1198" s="25">
        <v>1197</v>
      </c>
      <c r="AG1198" s="25"/>
      <c r="AJ1198" s="25"/>
      <c r="AL1198" s="5">
        <v>1197</v>
      </c>
      <c r="AM1198" s="25">
        <v>-79270067.59444648</v>
      </c>
      <c r="AN1198" s="5">
        <v>0.63893867048497632</v>
      </c>
    </row>
    <row r="1199" spans="32:40">
      <c r="AF1199" s="25">
        <v>1198</v>
      </c>
      <c r="AG1199" s="25"/>
      <c r="AJ1199" s="25"/>
      <c r="AL1199" s="5">
        <v>1198</v>
      </c>
      <c r="AM1199" s="25">
        <v>-764795892.45381141</v>
      </c>
      <c r="AN1199" s="5">
        <v>-2.0766002776726245</v>
      </c>
    </row>
    <row r="1200" spans="32:40">
      <c r="AF1200" s="25">
        <v>1199</v>
      </c>
      <c r="AG1200" s="25"/>
      <c r="AJ1200" s="25"/>
      <c r="AL1200" s="5">
        <v>1199</v>
      </c>
      <c r="AM1200" s="25">
        <v>609459404.59630752</v>
      </c>
      <c r="AN1200" s="5">
        <v>6.8725279649679036</v>
      </c>
    </row>
    <row r="1201" spans="32:40">
      <c r="AF1201" s="25">
        <v>1200</v>
      </c>
      <c r="AG1201" s="25"/>
      <c r="AJ1201" s="25"/>
      <c r="AL1201" s="5">
        <v>1200</v>
      </c>
      <c r="AM1201" s="25">
        <v>1100550250.3210323</v>
      </c>
      <c r="AN1201" s="5">
        <v>6.953581104058526</v>
      </c>
    </row>
    <row r="1202" spans="32:40">
      <c r="AF1202" s="25">
        <v>1201</v>
      </c>
      <c r="AG1202" s="25"/>
      <c r="AJ1202" s="25"/>
      <c r="AL1202" s="5">
        <v>1201</v>
      </c>
      <c r="AM1202" s="25">
        <v>-609420603.97538567</v>
      </c>
      <c r="AN1202" s="5">
        <v>-1.8549068868826406</v>
      </c>
    </row>
    <row r="1203" spans="32:40">
      <c r="AF1203" s="25">
        <v>1202</v>
      </c>
      <c r="AG1203" s="25"/>
      <c r="AJ1203" s="25"/>
      <c r="AL1203" s="5">
        <v>1202</v>
      </c>
      <c r="AM1203" s="25">
        <v>-1113756695.8100619</v>
      </c>
      <c r="AN1203" s="5">
        <v>-5.8003049909785798</v>
      </c>
    </row>
    <row r="1204" spans="32:40">
      <c r="AF1204" s="25">
        <v>1203</v>
      </c>
      <c r="AG1204" s="25"/>
      <c r="AJ1204" s="25"/>
      <c r="AL1204" s="5">
        <v>1203</v>
      </c>
      <c r="AM1204" s="25">
        <v>-583068635.92550313</v>
      </c>
      <c r="AN1204" s="5">
        <v>-1.6636001181278204</v>
      </c>
    </row>
    <row r="1205" spans="32:40">
      <c r="AF1205" s="25">
        <v>1204</v>
      </c>
      <c r="AG1205" s="25"/>
      <c r="AJ1205" s="25"/>
      <c r="AL1205" s="5">
        <v>1204</v>
      </c>
      <c r="AM1205" s="25">
        <v>-1065206219.8301493</v>
      </c>
      <c r="AN1205" s="5">
        <v>-12.573017493328969</v>
      </c>
    </row>
    <row r="1206" spans="32:40">
      <c r="AF1206" s="25">
        <v>1205</v>
      </c>
      <c r="AG1206" s="25"/>
      <c r="AJ1206" s="25"/>
      <c r="AL1206" s="5">
        <v>1205</v>
      </c>
      <c r="AM1206" s="25">
        <v>927910799.3399564</v>
      </c>
      <c r="AN1206" s="5">
        <v>11.935507876868016</v>
      </c>
    </row>
    <row r="1207" spans="32:40">
      <c r="AF1207" s="25">
        <v>1206</v>
      </c>
      <c r="AG1207" s="25"/>
      <c r="AJ1207" s="25"/>
      <c r="AL1207" s="5">
        <v>1206</v>
      </c>
      <c r="AM1207" s="25">
        <v>-669832205.25493479</v>
      </c>
      <c r="AN1207" s="5">
        <v>-1.5906116113929269</v>
      </c>
    </row>
    <row r="1208" spans="32:40">
      <c r="AF1208" s="25">
        <v>1207</v>
      </c>
      <c r="AG1208" s="25"/>
      <c r="AJ1208" s="25"/>
      <c r="AL1208" s="5">
        <v>1207</v>
      </c>
      <c r="AM1208" s="25">
        <v>-322657115.18346</v>
      </c>
      <c r="AN1208" s="5">
        <v>-0.28463577344353047</v>
      </c>
    </row>
    <row r="1209" spans="32:40">
      <c r="AF1209" s="25">
        <v>1208</v>
      </c>
      <c r="AG1209" s="25"/>
      <c r="AJ1209" s="25"/>
      <c r="AL1209" s="5">
        <v>1208</v>
      </c>
      <c r="AM1209" s="25">
        <v>112722852.1283153</v>
      </c>
      <c r="AN1209" s="5">
        <v>1.5995816325582572</v>
      </c>
    </row>
    <row r="1210" spans="32:40">
      <c r="AF1210" s="25">
        <v>1209</v>
      </c>
      <c r="AG1210" s="25"/>
      <c r="AJ1210" s="25"/>
      <c r="AL1210" s="5">
        <v>1209</v>
      </c>
      <c r="AM1210" s="25">
        <v>-1207293427.1073811</v>
      </c>
      <c r="AN1210" s="5">
        <v>-14.004285466161303</v>
      </c>
    </row>
    <row r="1211" spans="32:40">
      <c r="AF1211" s="25">
        <v>1210</v>
      </c>
      <c r="AG1211" s="25"/>
      <c r="AJ1211" s="25"/>
      <c r="AL1211" s="5">
        <v>1210</v>
      </c>
      <c r="AM1211" s="25">
        <v>-731153860.80192959</v>
      </c>
      <c r="AN1211" s="5">
        <v>-5.922603753205558</v>
      </c>
    </row>
    <row r="1212" spans="32:40">
      <c r="AF1212" s="25">
        <v>1211</v>
      </c>
      <c r="AG1212" s="25"/>
      <c r="AJ1212" s="25"/>
      <c r="AL1212" s="5">
        <v>1211</v>
      </c>
      <c r="AM1212" s="25">
        <v>-473866443.19617832</v>
      </c>
      <c r="AN1212" s="5">
        <v>-3.6767376297261816</v>
      </c>
    </row>
    <row r="1213" spans="32:40">
      <c r="AF1213" s="25">
        <v>1212</v>
      </c>
      <c r="AG1213" s="25"/>
      <c r="AJ1213" s="25"/>
      <c r="AL1213" s="5">
        <v>1212</v>
      </c>
      <c r="AM1213" s="25">
        <v>-220675173.9798376</v>
      </c>
      <c r="AN1213" s="5">
        <v>-1.2632922900342736</v>
      </c>
    </row>
    <row r="1214" spans="32:40">
      <c r="AF1214" s="25">
        <v>1213</v>
      </c>
      <c r="AG1214" s="25"/>
      <c r="AJ1214" s="25"/>
      <c r="AL1214" s="5">
        <v>1213</v>
      </c>
      <c r="AM1214" s="25">
        <v>-1195775945.4395382</v>
      </c>
      <c r="AN1214" s="5">
        <v>-3.8025028299764996</v>
      </c>
    </row>
    <row r="1215" spans="32:40">
      <c r="AF1215" s="25">
        <v>1214</v>
      </c>
      <c r="AG1215" s="25"/>
      <c r="AJ1215" s="25"/>
      <c r="AL1215" s="5">
        <v>1214</v>
      </c>
      <c r="AM1215" s="25">
        <v>-642504628.36755347</v>
      </c>
      <c r="AN1215" s="5">
        <v>-1.6789824146903642</v>
      </c>
    </row>
    <row r="1216" spans="32:40">
      <c r="AF1216" s="25">
        <v>1215</v>
      </c>
      <c r="AG1216" s="25"/>
      <c r="AJ1216" s="25"/>
      <c r="AL1216" s="5">
        <v>1215</v>
      </c>
      <c r="AM1216" s="25">
        <v>1489364864.8177092</v>
      </c>
      <c r="AN1216" s="5">
        <v>8.280856336913855</v>
      </c>
    </row>
    <row r="1217" spans="32:40">
      <c r="AF1217" s="25">
        <v>1216</v>
      </c>
      <c r="AG1217" s="25"/>
      <c r="AJ1217" s="25"/>
      <c r="AL1217" s="5">
        <v>1216</v>
      </c>
      <c r="AM1217" s="25">
        <v>-876466692.24996626</v>
      </c>
      <c r="AN1217" s="5">
        <v>-2.3894929008343757</v>
      </c>
    </row>
    <row r="1218" spans="32:40">
      <c r="AF1218" s="25">
        <v>1217</v>
      </c>
      <c r="AG1218" s="25"/>
      <c r="AJ1218" s="25"/>
      <c r="AL1218" s="5">
        <v>1217</v>
      </c>
      <c r="AM1218" s="25">
        <v>-684131550.80319452</v>
      </c>
      <c r="AN1218" s="5">
        <v>-1.9520640228397717</v>
      </c>
    </row>
    <row r="1219" spans="32:40">
      <c r="AF1219" s="25">
        <v>1218</v>
      </c>
      <c r="AG1219" s="25"/>
      <c r="AJ1219" s="25"/>
      <c r="AL1219" s="5">
        <v>1218</v>
      </c>
      <c r="AM1219" s="25">
        <v>-340848344.99173367</v>
      </c>
      <c r="AN1219" s="5">
        <v>-0.83487016933952707</v>
      </c>
    </row>
    <row r="1220" spans="32:40">
      <c r="AF1220" s="25">
        <v>1219</v>
      </c>
      <c r="AG1220" s="25"/>
      <c r="AJ1220" s="25"/>
      <c r="AL1220" s="5">
        <v>1219</v>
      </c>
      <c r="AM1220" s="25">
        <v>1106319318.0868063</v>
      </c>
      <c r="AN1220" s="5">
        <v>9.9157045558798256</v>
      </c>
    </row>
    <row r="1221" spans="32:40">
      <c r="AF1221" s="25">
        <v>1220</v>
      </c>
      <c r="AG1221" s="25"/>
      <c r="AJ1221" s="25"/>
      <c r="AL1221" s="5">
        <v>1220</v>
      </c>
      <c r="AM1221" s="25">
        <v>-648984050.94894648</v>
      </c>
      <c r="AN1221" s="5">
        <v>-2.3777492006556185</v>
      </c>
    </row>
    <row r="1222" spans="32:40">
      <c r="AF1222" s="25">
        <v>1221</v>
      </c>
      <c r="AG1222" s="25"/>
      <c r="AJ1222" s="25"/>
      <c r="AL1222" s="5">
        <v>1221</v>
      </c>
      <c r="AM1222" s="25">
        <v>-1367953601.4449735</v>
      </c>
      <c r="AN1222" s="5">
        <v>-5.2965403991563758</v>
      </c>
    </row>
    <row r="1223" spans="32:40">
      <c r="AF1223" s="25">
        <v>1222</v>
      </c>
      <c r="AG1223" s="25"/>
      <c r="AJ1223" s="25"/>
      <c r="AL1223" s="5">
        <v>1222</v>
      </c>
      <c r="AM1223" s="25">
        <v>490103371.4532274</v>
      </c>
      <c r="AN1223" s="5">
        <v>5.7333621041173748</v>
      </c>
    </row>
    <row r="1224" spans="32:40">
      <c r="AF1224" s="25">
        <v>1223</v>
      </c>
      <c r="AG1224" s="25"/>
      <c r="AJ1224" s="25"/>
      <c r="AL1224" s="5">
        <v>1223</v>
      </c>
      <c r="AM1224" s="25">
        <v>-197729580.80037129</v>
      </c>
      <c r="AN1224" s="5">
        <v>-0.46029382303806488</v>
      </c>
    </row>
    <row r="1225" spans="32:40">
      <c r="AF1225" s="25">
        <v>1224</v>
      </c>
      <c r="AG1225" s="25"/>
      <c r="AJ1225" s="25"/>
      <c r="AL1225" s="5">
        <v>1224</v>
      </c>
      <c r="AM1225" s="25">
        <v>-525967455.9994567</v>
      </c>
      <c r="AN1225" s="5">
        <v>-1.4470000052164089</v>
      </c>
    </row>
    <row r="1226" spans="32:40">
      <c r="AF1226" s="25">
        <v>1225</v>
      </c>
      <c r="AG1226" s="25"/>
      <c r="AJ1226" s="25"/>
      <c r="AL1226" s="5">
        <v>1225</v>
      </c>
      <c r="AM1226" s="25">
        <v>-537019218.66614401</v>
      </c>
      <c r="AN1226" s="5">
        <v>-2.7009540400993273</v>
      </c>
    </row>
    <row r="1227" spans="32:40">
      <c r="AF1227" s="25">
        <v>1226</v>
      </c>
      <c r="AG1227" s="25"/>
      <c r="AJ1227" s="25"/>
      <c r="AL1227" s="5">
        <v>1226</v>
      </c>
      <c r="AM1227" s="25">
        <v>-172134381.96412927</v>
      </c>
      <c r="AN1227" s="5">
        <v>0.34202168196004079</v>
      </c>
    </row>
    <row r="1228" spans="32:40">
      <c r="AF1228" s="25">
        <v>1227</v>
      </c>
      <c r="AG1228" s="25"/>
      <c r="AJ1228" s="25"/>
      <c r="AL1228" s="5">
        <v>1227</v>
      </c>
      <c r="AM1228" s="25">
        <v>666908911.49566138</v>
      </c>
      <c r="AN1228" s="5">
        <v>7.3483531261941879</v>
      </c>
    </row>
    <row r="1229" spans="32:40">
      <c r="AF1229" s="25">
        <v>1228</v>
      </c>
      <c r="AG1229" s="25"/>
      <c r="AJ1229" s="25"/>
      <c r="AL1229" s="5">
        <v>1228</v>
      </c>
      <c r="AM1229" s="25">
        <v>-6300520.5196136236</v>
      </c>
      <c r="AN1229" s="5">
        <v>0.96084277660001838</v>
      </c>
    </row>
    <row r="1230" spans="32:40">
      <c r="AF1230" s="25">
        <v>1229</v>
      </c>
      <c r="AG1230" s="25"/>
      <c r="AJ1230" s="25"/>
      <c r="AL1230" s="5">
        <v>1229</v>
      </c>
      <c r="AM1230" s="25">
        <v>-55176539.324649304</v>
      </c>
      <c r="AN1230" s="5">
        <v>0.27176816062699827</v>
      </c>
    </row>
    <row r="1231" spans="32:40">
      <c r="AF1231" s="25">
        <v>1230</v>
      </c>
      <c r="AG1231" s="25"/>
      <c r="AJ1231" s="25"/>
      <c r="AL1231" s="5">
        <v>1230</v>
      </c>
      <c r="AM1231" s="25">
        <v>-879066529.85824847</v>
      </c>
      <c r="AN1231" s="5">
        <v>-4.1783560816754957</v>
      </c>
    </row>
    <row r="1232" spans="32:40">
      <c r="AF1232" s="25">
        <v>1231</v>
      </c>
      <c r="AG1232" s="25"/>
      <c r="AJ1232" s="25"/>
      <c r="AL1232" s="5">
        <v>1231</v>
      </c>
      <c r="AM1232" s="25">
        <v>-423186781.45842916</v>
      </c>
      <c r="AN1232" s="5">
        <v>-0.61859061855964093</v>
      </c>
    </row>
    <row r="1233" spans="32:40">
      <c r="AF1233" s="25">
        <v>1232</v>
      </c>
      <c r="AG1233" s="25"/>
      <c r="AJ1233" s="25"/>
      <c r="AL1233" s="5">
        <v>1232</v>
      </c>
      <c r="AM1233" s="25">
        <v>-734969258.69284368</v>
      </c>
      <c r="AN1233" s="5">
        <v>-7.5421533811599772</v>
      </c>
    </row>
    <row r="1234" spans="32:40">
      <c r="AF1234" s="25">
        <v>1233</v>
      </c>
      <c r="AG1234" s="25"/>
      <c r="AJ1234" s="25"/>
      <c r="AL1234" s="5">
        <v>1233</v>
      </c>
      <c r="AM1234" s="25">
        <v>-1070001679.3460767</v>
      </c>
      <c r="AN1234" s="5">
        <v>-3.2530694601443426</v>
      </c>
    </row>
    <row r="1235" spans="32:40">
      <c r="AF1235" s="25">
        <v>1234</v>
      </c>
      <c r="AG1235" s="25"/>
      <c r="AJ1235" s="25"/>
      <c r="AL1235" s="5">
        <v>1234</v>
      </c>
      <c r="AM1235" s="25">
        <v>-691999535.5460633</v>
      </c>
      <c r="AN1235" s="5">
        <v>-8.3588799548618304</v>
      </c>
    </row>
    <row r="1236" spans="32:40">
      <c r="AF1236" s="25">
        <v>1235</v>
      </c>
      <c r="AG1236" s="25"/>
      <c r="AJ1236" s="25"/>
      <c r="AL1236" s="5">
        <v>1235</v>
      </c>
      <c r="AM1236" s="25">
        <v>-468730356.91662538</v>
      </c>
      <c r="AN1236" s="5">
        <v>-0.78538341411840551</v>
      </c>
    </row>
    <row r="1237" spans="32:40">
      <c r="AF1237" s="25">
        <v>1236</v>
      </c>
      <c r="AG1237" s="25"/>
      <c r="AJ1237" s="25"/>
      <c r="AL1237" s="5">
        <v>1236</v>
      </c>
      <c r="AM1237" s="25">
        <v>1182704247.4478259</v>
      </c>
      <c r="AN1237" s="5">
        <v>10.345356351668077</v>
      </c>
    </row>
    <row r="1238" spans="32:40">
      <c r="AF1238" s="25">
        <v>1237</v>
      </c>
      <c r="AG1238" s="25"/>
      <c r="AJ1238" s="25"/>
      <c r="AL1238" s="5">
        <v>1237</v>
      </c>
      <c r="AM1238" s="25">
        <v>881780838.92297769</v>
      </c>
      <c r="AN1238" s="5">
        <v>5.2248208832374434</v>
      </c>
    </row>
    <row r="1239" spans="32:40">
      <c r="AF1239" s="25">
        <v>1238</v>
      </c>
      <c r="AG1239" s="25"/>
      <c r="AJ1239" s="25"/>
      <c r="AL1239" s="5">
        <v>1238</v>
      </c>
      <c r="AM1239" s="25">
        <v>-927490888.27880657</v>
      </c>
      <c r="AN1239" s="5">
        <v>-4.4113957839886151</v>
      </c>
    </row>
    <row r="1240" spans="32:40">
      <c r="AF1240" s="25">
        <v>1239</v>
      </c>
      <c r="AG1240" s="25"/>
      <c r="AJ1240" s="25"/>
      <c r="AL1240" s="5">
        <v>1239</v>
      </c>
      <c r="AM1240" s="25">
        <v>-1078870426.4968708</v>
      </c>
      <c r="AN1240" s="5">
        <v>-7.0943531969308635</v>
      </c>
    </row>
    <row r="1241" spans="32:40">
      <c r="AF1241" s="25">
        <v>1240</v>
      </c>
      <c r="AG1241" s="25"/>
      <c r="AJ1241" s="25"/>
      <c r="AL1241" s="5">
        <v>1240</v>
      </c>
      <c r="AM1241" s="25">
        <v>-884696279.79155731</v>
      </c>
      <c r="AN1241" s="5">
        <v>-2.9890660765657775</v>
      </c>
    </row>
    <row r="1242" spans="32:40">
      <c r="AF1242" s="25">
        <v>1241</v>
      </c>
      <c r="AG1242" s="25"/>
      <c r="AJ1242" s="25"/>
      <c r="AL1242" s="5">
        <v>1241</v>
      </c>
      <c r="AM1242" s="25">
        <v>-185729.47704821825</v>
      </c>
      <c r="AN1242" s="5">
        <v>0.99864870273034057</v>
      </c>
    </row>
    <row r="1243" spans="32:40">
      <c r="AF1243" s="25">
        <v>1242</v>
      </c>
      <c r="AG1243" s="25"/>
      <c r="AJ1243" s="25"/>
      <c r="AL1243" s="5">
        <v>1242</v>
      </c>
      <c r="AM1243" s="25">
        <v>-1417873975.6045446</v>
      </c>
      <c r="AN1243" s="5">
        <v>-5.7065109763898647</v>
      </c>
    </row>
    <row r="1244" spans="32:40">
      <c r="AF1244" s="25">
        <v>1243</v>
      </c>
      <c r="AG1244" s="25"/>
      <c r="AJ1244" s="25"/>
      <c r="AL1244" s="5">
        <v>1243</v>
      </c>
      <c r="AM1244" s="25">
        <v>-360295796.22825098</v>
      </c>
      <c r="AN1244" s="5">
        <v>-0.60735566257410734</v>
      </c>
    </row>
    <row r="1245" spans="32:40">
      <c r="AF1245" s="25">
        <v>1244</v>
      </c>
      <c r="AG1245" s="25"/>
      <c r="AJ1245" s="25"/>
      <c r="AL1245" s="5">
        <v>1244</v>
      </c>
      <c r="AM1245" s="25">
        <v>-1536697974.774096</v>
      </c>
      <c r="AN1245" s="5">
        <v>-4.9845356983420483</v>
      </c>
    </row>
    <row r="1246" spans="32:40">
      <c r="AF1246" s="25">
        <v>1245</v>
      </c>
      <c r="AG1246" s="25"/>
      <c r="AJ1246" s="25"/>
      <c r="AL1246" s="5">
        <v>1245</v>
      </c>
      <c r="AM1246" s="25">
        <v>186032366.29205769</v>
      </c>
      <c r="AN1246" s="5">
        <v>2.0805222808205897</v>
      </c>
    </row>
    <row r="1247" spans="32:40">
      <c r="AF1247" s="25">
        <v>1246</v>
      </c>
      <c r="AG1247" s="25"/>
      <c r="AJ1247" s="25"/>
      <c r="AL1247" s="5">
        <v>1246</v>
      </c>
      <c r="AM1247" s="25">
        <v>-339902216.09130466</v>
      </c>
      <c r="AN1247" s="5">
        <v>-1.288643152380258</v>
      </c>
    </row>
    <row r="1248" spans="32:40">
      <c r="AF1248" s="25">
        <v>1247</v>
      </c>
      <c r="AG1248" s="25"/>
      <c r="AJ1248" s="25"/>
      <c r="AL1248" s="5">
        <v>1247</v>
      </c>
      <c r="AM1248" s="25">
        <v>-577959755.76212275</v>
      </c>
      <c r="AN1248" s="5">
        <v>-5.8617491129614967</v>
      </c>
    </row>
    <row r="1249" spans="32:40">
      <c r="AF1249" s="25">
        <v>1248</v>
      </c>
      <c r="AG1249" s="25"/>
      <c r="AJ1249" s="25"/>
      <c r="AL1249" s="5">
        <v>1248</v>
      </c>
      <c r="AM1249" s="25">
        <v>-849672578.53607297</v>
      </c>
      <c r="AN1249" s="5">
        <v>-5.0613496832490057</v>
      </c>
    </row>
    <row r="1250" spans="32:40">
      <c r="AF1250" s="25">
        <v>1249</v>
      </c>
      <c r="AG1250" s="25"/>
      <c r="AJ1250" s="25"/>
      <c r="AL1250" s="5">
        <v>1249</v>
      </c>
      <c r="AM1250" s="25">
        <v>-494735090.47214329</v>
      </c>
      <c r="AN1250" s="5">
        <v>-1.1441343298478428</v>
      </c>
    </row>
    <row r="1251" spans="32:40">
      <c r="AF1251" s="25">
        <v>1250</v>
      </c>
      <c r="AG1251" s="25"/>
      <c r="AJ1251" s="25"/>
      <c r="AL1251" s="5">
        <v>1250</v>
      </c>
      <c r="AM1251" s="25">
        <v>-677795119.94775927</v>
      </c>
      <c r="AN1251" s="5">
        <v>-10.586802032930677</v>
      </c>
    </row>
    <row r="1252" spans="32:40">
      <c r="AF1252" s="25">
        <v>1251</v>
      </c>
      <c r="AG1252" s="25"/>
      <c r="AJ1252" s="25"/>
      <c r="AL1252" s="5">
        <v>1251</v>
      </c>
      <c r="AM1252" s="25">
        <v>-1148479036.8389022</v>
      </c>
      <c r="AN1252" s="5">
        <v>-9.0664003890567493</v>
      </c>
    </row>
    <row r="1253" spans="32:40">
      <c r="AF1253" s="25">
        <v>1252</v>
      </c>
      <c r="AG1253" s="25"/>
      <c r="AJ1253" s="25"/>
      <c r="AL1253" s="5">
        <v>1252</v>
      </c>
      <c r="AM1253" s="25">
        <v>-1042217284.943689</v>
      </c>
      <c r="AN1253" s="5">
        <v>-5.4725316589612065</v>
      </c>
    </row>
    <row r="1254" spans="32:40">
      <c r="AF1254" s="25">
        <v>1253</v>
      </c>
      <c r="AG1254" s="25"/>
      <c r="AJ1254" s="25"/>
      <c r="AL1254" s="5">
        <v>1253</v>
      </c>
      <c r="AM1254" s="25">
        <v>445793466.62862432</v>
      </c>
      <c r="AN1254" s="5">
        <v>4.1543316872517773</v>
      </c>
    </row>
    <row r="1255" spans="32:40">
      <c r="AF1255" s="25">
        <v>1254</v>
      </c>
      <c r="AG1255" s="25"/>
      <c r="AJ1255" s="25"/>
      <c r="AL1255" s="5">
        <v>1254</v>
      </c>
      <c r="AM1255" s="25">
        <v>643209092.33168435</v>
      </c>
      <c r="AN1255" s="5">
        <v>3.5872239578925109</v>
      </c>
    </row>
    <row r="1256" spans="32:40">
      <c r="AF1256" s="25">
        <v>1255</v>
      </c>
      <c r="AG1256" s="25"/>
      <c r="AJ1256" s="25"/>
      <c r="AL1256" s="5">
        <v>1255</v>
      </c>
      <c r="AM1256" s="25">
        <v>-773706559.1963855</v>
      </c>
      <c r="AN1256" s="5">
        <v>-7.102465864246545</v>
      </c>
    </row>
    <row r="1257" spans="32:40">
      <c r="AF1257" s="25">
        <v>1256</v>
      </c>
      <c r="AG1257" s="25"/>
      <c r="AJ1257" s="25"/>
      <c r="AL1257" s="5">
        <v>1256</v>
      </c>
      <c r="AM1257" s="25">
        <v>-798662489.56800079</v>
      </c>
      <c r="AN1257" s="5">
        <v>-3.5121600479662933</v>
      </c>
    </row>
    <row r="1258" spans="32:40">
      <c r="AF1258" s="25">
        <v>1257</v>
      </c>
      <c r="AG1258" s="25"/>
      <c r="AJ1258" s="25"/>
      <c r="AL1258" s="5">
        <v>1257</v>
      </c>
      <c r="AM1258" s="25">
        <v>-502157834.59131044</v>
      </c>
      <c r="AN1258" s="5">
        <v>-2.0062618018628768</v>
      </c>
    </row>
    <row r="1259" spans="32:40">
      <c r="AF1259" s="25">
        <v>1258</v>
      </c>
      <c r="AG1259" s="25"/>
      <c r="AJ1259" s="25"/>
      <c r="AL1259" s="5">
        <v>1258</v>
      </c>
      <c r="AM1259" s="25">
        <v>-350281054.75471401</v>
      </c>
      <c r="AN1259" s="5">
        <v>-1.7818353099379218</v>
      </c>
    </row>
    <row r="1260" spans="32:40">
      <c r="AF1260" s="25">
        <v>1259</v>
      </c>
      <c r="AG1260" s="25"/>
      <c r="AJ1260" s="25"/>
      <c r="AL1260" s="5">
        <v>1259</v>
      </c>
      <c r="AM1260" s="25">
        <v>-483551345.85232985</v>
      </c>
      <c r="AN1260" s="5">
        <v>-1.0138801273304126</v>
      </c>
    </row>
    <row r="1261" spans="32:40">
      <c r="AF1261" s="25">
        <v>1260</v>
      </c>
      <c r="AG1261" s="25"/>
      <c r="AJ1261" s="25"/>
      <c r="AL1261" s="5">
        <v>1260</v>
      </c>
      <c r="AM1261" s="25">
        <v>345975511.81744641</v>
      </c>
      <c r="AN1261" s="5">
        <v>5.2490860526000933</v>
      </c>
    </row>
    <row r="1262" spans="32:40">
      <c r="AF1262" s="25">
        <v>1261</v>
      </c>
      <c r="AG1262" s="25"/>
      <c r="AJ1262" s="25"/>
      <c r="AL1262" s="5">
        <v>1261</v>
      </c>
      <c r="AM1262" s="25">
        <v>-64000587.504063755</v>
      </c>
      <c r="AN1262" s="5">
        <v>0.47053373470616988</v>
      </c>
    </row>
    <row r="1263" spans="32:40">
      <c r="AF1263" s="25">
        <v>1262</v>
      </c>
      <c r="AG1263" s="25"/>
      <c r="AJ1263" s="25"/>
      <c r="AL1263" s="5">
        <v>1262</v>
      </c>
      <c r="AM1263" s="25">
        <v>67680907.039148808</v>
      </c>
      <c r="AN1263" s="5">
        <v>1.4270175833393437</v>
      </c>
    </row>
    <row r="1264" spans="32:40">
      <c r="AF1264" s="25">
        <v>1263</v>
      </c>
      <c r="AG1264" s="25"/>
      <c r="AJ1264" s="25"/>
      <c r="AL1264" s="5">
        <v>1263</v>
      </c>
      <c r="AM1264" s="25">
        <v>-1134212131.4266241</v>
      </c>
      <c r="AN1264" s="5">
        <v>-13.29890547111812</v>
      </c>
    </row>
    <row r="1265" spans="32:40">
      <c r="AF1265" s="25">
        <v>1264</v>
      </c>
      <c r="AG1265" s="25"/>
      <c r="AJ1265" s="25"/>
      <c r="AL1265" s="5">
        <v>1264</v>
      </c>
      <c r="AM1265" s="25">
        <v>942940203.26682723</v>
      </c>
      <c r="AN1265" s="5">
        <v>10.39582330550464</v>
      </c>
    </row>
    <row r="1266" spans="32:40">
      <c r="AF1266" s="25">
        <v>1265</v>
      </c>
      <c r="AG1266" s="25"/>
      <c r="AJ1266" s="25"/>
      <c r="AL1266" s="5">
        <v>1265</v>
      </c>
      <c r="AM1266" s="25">
        <v>-889957020.72119653</v>
      </c>
      <c r="AN1266" s="5">
        <v>-11.164156582968838</v>
      </c>
    </row>
    <row r="1267" spans="32:40">
      <c r="AF1267" s="25">
        <v>1266</v>
      </c>
      <c r="AG1267" s="25"/>
      <c r="AJ1267" s="25"/>
      <c r="AL1267" s="5">
        <v>1266</v>
      </c>
      <c r="AM1267" s="25">
        <v>-1147551344.3210967</v>
      </c>
      <c r="AN1267" s="5">
        <v>-14.026084898325005</v>
      </c>
    </row>
    <row r="1268" spans="32:40">
      <c r="AF1268" s="25">
        <v>1267</v>
      </c>
      <c r="AG1268" s="25"/>
      <c r="AJ1268" s="25"/>
      <c r="AL1268" s="5">
        <v>1267</v>
      </c>
      <c r="AM1268" s="25">
        <v>172979490.7861464</v>
      </c>
      <c r="AN1268" s="5">
        <v>1.762362590104062</v>
      </c>
    </row>
    <row r="1269" spans="32:40">
      <c r="AF1269" s="25">
        <v>1268</v>
      </c>
      <c r="AG1269" s="25"/>
      <c r="AJ1269" s="25"/>
      <c r="AL1269" s="5">
        <v>1268</v>
      </c>
      <c r="AM1269" s="25">
        <v>-675850747.15096688</v>
      </c>
      <c r="AN1269" s="5">
        <v>-7.5615419742285308</v>
      </c>
    </row>
    <row r="1270" spans="32:40">
      <c r="AF1270" s="25">
        <v>1269</v>
      </c>
      <c r="AG1270" s="25"/>
      <c r="AJ1270" s="25"/>
      <c r="AL1270" s="5">
        <v>1269</v>
      </c>
      <c r="AM1270" s="25">
        <v>-1003618232.4693286</v>
      </c>
      <c r="AN1270" s="5">
        <v>-2.8689280646529323</v>
      </c>
    </row>
    <row r="1271" spans="32:40">
      <c r="AF1271" s="25">
        <v>1270</v>
      </c>
      <c r="AG1271" s="25"/>
      <c r="AJ1271" s="25"/>
      <c r="AL1271" s="5">
        <v>1270</v>
      </c>
      <c r="AM1271" s="25">
        <v>-1367138253.5466909</v>
      </c>
      <c r="AN1271" s="5">
        <v>-11.27479427738786</v>
      </c>
    </row>
    <row r="1272" spans="32:40">
      <c r="AF1272" s="25">
        <v>1271</v>
      </c>
      <c r="AG1272" s="25"/>
      <c r="AJ1272" s="25"/>
      <c r="AL1272" s="5">
        <v>1271</v>
      </c>
      <c r="AM1272" s="25">
        <v>384200801.3497833</v>
      </c>
      <c r="AN1272" s="5">
        <v>2.9199380814158005</v>
      </c>
    </row>
    <row r="1273" spans="32:40">
      <c r="AF1273" s="25">
        <v>1272</v>
      </c>
      <c r="AG1273" s="25"/>
      <c r="AJ1273" s="25"/>
      <c r="AL1273" s="5">
        <v>1272</v>
      </c>
      <c r="AM1273" s="25">
        <v>-119759697.44018939</v>
      </c>
      <c r="AN1273" s="5">
        <v>0.13417279478939489</v>
      </c>
    </row>
    <row r="1274" spans="32:40">
      <c r="AF1274" s="25">
        <v>1273</v>
      </c>
      <c r="AG1274" s="25"/>
      <c r="AJ1274" s="25"/>
      <c r="AL1274" s="5">
        <v>1273</v>
      </c>
      <c r="AM1274" s="25">
        <v>-862869152.52398312</v>
      </c>
      <c r="AN1274" s="5">
        <v>-2.4591110521845727</v>
      </c>
    </row>
    <row r="1275" spans="32:40">
      <c r="AF1275" s="25">
        <v>1274</v>
      </c>
      <c r="AG1275" s="25"/>
      <c r="AJ1275" s="25"/>
      <c r="AL1275" s="5">
        <v>1274</v>
      </c>
      <c r="AM1275" s="25">
        <v>-13122973.714977622</v>
      </c>
      <c r="AN1275" s="5">
        <v>0.90997981527292204</v>
      </c>
    </row>
    <row r="1276" spans="32:40">
      <c r="AF1276" s="25">
        <v>1275</v>
      </c>
      <c r="AG1276" s="25"/>
      <c r="AJ1276" s="25"/>
      <c r="AL1276" s="5">
        <v>1275</v>
      </c>
      <c r="AM1276" s="25">
        <v>-1440784075.6818061</v>
      </c>
      <c r="AN1276" s="5">
        <v>-10.893880145941784</v>
      </c>
    </row>
    <row r="1277" spans="32:40">
      <c r="AF1277" s="25">
        <v>1276</v>
      </c>
      <c r="AG1277" s="25"/>
      <c r="AJ1277" s="25"/>
      <c r="AL1277" s="5">
        <v>1276</v>
      </c>
      <c r="AM1277" s="25">
        <v>-1344861933.112855</v>
      </c>
      <c r="AN1277" s="5">
        <v>-8.2181016998897416</v>
      </c>
    </row>
    <row r="1278" spans="32:40">
      <c r="AF1278" s="25">
        <v>1277</v>
      </c>
      <c r="AG1278" s="25"/>
      <c r="AJ1278" s="25"/>
      <c r="AL1278" s="5">
        <v>1277</v>
      </c>
      <c r="AM1278" s="25">
        <v>-770569547.24116504</v>
      </c>
      <c r="AN1278" s="5">
        <v>-2.0833929680921299</v>
      </c>
    </row>
    <row r="1279" spans="32:40">
      <c r="AF1279" s="25">
        <v>1278</v>
      </c>
      <c r="AG1279" s="25"/>
      <c r="AJ1279" s="25"/>
      <c r="AL1279" s="5">
        <v>1278</v>
      </c>
      <c r="AM1279" s="25">
        <v>-1002461002.7165728</v>
      </c>
      <c r="AN1279" s="5">
        <v>-7.1264392844078621</v>
      </c>
    </row>
    <row r="1280" spans="32:40">
      <c r="AF1280" s="25">
        <v>1279</v>
      </c>
      <c r="AG1280" s="25"/>
      <c r="AJ1280" s="25"/>
      <c r="AL1280" s="5">
        <v>1279</v>
      </c>
      <c r="AM1280" s="25">
        <v>-1173426276.5861332</v>
      </c>
      <c r="AN1280" s="5">
        <v>-5.5101038131619084</v>
      </c>
    </row>
    <row r="1281" spans="32:40">
      <c r="AF1281" s="25">
        <v>1280</v>
      </c>
      <c r="AG1281" s="25"/>
      <c r="AJ1281" s="25"/>
      <c r="AL1281" s="5">
        <v>1280</v>
      </c>
      <c r="AM1281" s="25">
        <v>-242632722.12238103</v>
      </c>
      <c r="AN1281" s="5">
        <v>-1.2120970296731262</v>
      </c>
    </row>
    <row r="1282" spans="32:40">
      <c r="AF1282" s="25">
        <v>1281</v>
      </c>
      <c r="AG1282" s="25"/>
      <c r="AJ1282" s="25"/>
      <c r="AL1282" s="5">
        <v>1281</v>
      </c>
      <c r="AM1282" s="25">
        <v>351328130.58376467</v>
      </c>
      <c r="AN1282" s="5">
        <v>3.2808594072387454</v>
      </c>
    </row>
    <row r="1283" spans="32:40">
      <c r="AF1283" s="25">
        <v>1282</v>
      </c>
      <c r="AG1283" s="25"/>
      <c r="AJ1283" s="25"/>
      <c r="AL1283" s="5">
        <v>1282</v>
      </c>
      <c r="AM1283" s="25">
        <v>-1559504999.3243222</v>
      </c>
      <c r="AN1283" s="5">
        <v>-5.4094905278582903</v>
      </c>
    </row>
    <row r="1284" spans="32:40">
      <c r="AF1284" s="25">
        <v>1283</v>
      </c>
      <c r="AG1284" s="25"/>
      <c r="AJ1284" s="25"/>
      <c r="AL1284" s="5">
        <v>1283</v>
      </c>
      <c r="AM1284" s="25">
        <v>-712545266.77011025</v>
      </c>
      <c r="AN1284" s="5">
        <v>-5.2306575346336945</v>
      </c>
    </row>
    <row r="1285" spans="32:40">
      <c r="AF1285" s="25">
        <v>1284</v>
      </c>
      <c r="AG1285" s="25"/>
      <c r="AJ1285" s="25"/>
      <c r="AL1285" s="5">
        <v>1284</v>
      </c>
      <c r="AM1285" s="25">
        <v>-438374598.74644184</v>
      </c>
      <c r="AN1285" s="5">
        <v>-1.1938712209577378</v>
      </c>
    </row>
    <row r="1286" spans="32:40">
      <c r="AF1286" s="25">
        <v>1285</v>
      </c>
      <c r="AG1286" s="25"/>
      <c r="AJ1286" s="25"/>
      <c r="AL1286" s="5">
        <v>1285</v>
      </c>
      <c r="AM1286" s="25">
        <v>-382125346.05635256</v>
      </c>
      <c r="AN1286" s="5">
        <v>-1.9315728336536744</v>
      </c>
    </row>
    <row r="1287" spans="32:40">
      <c r="AF1287" s="25">
        <v>1286</v>
      </c>
      <c r="AG1287" s="25"/>
      <c r="AJ1287" s="25"/>
      <c r="AL1287" s="5">
        <v>1286</v>
      </c>
      <c r="AM1287" s="25">
        <v>1810502617.6466506</v>
      </c>
      <c r="AN1287" s="5">
        <v>11.441410203775973</v>
      </c>
    </row>
    <row r="1288" spans="32:40">
      <c r="AF1288" s="25">
        <v>1287</v>
      </c>
      <c r="AG1288" s="25"/>
      <c r="AJ1288" s="25"/>
      <c r="AL1288" s="5">
        <v>1287</v>
      </c>
      <c r="AM1288" s="25">
        <v>996842798.8143307</v>
      </c>
      <c r="AN1288" s="5">
        <v>5.5909688626332414</v>
      </c>
    </row>
    <row r="1289" spans="32:40">
      <c r="AF1289" s="25">
        <v>1288</v>
      </c>
      <c r="AG1289" s="25"/>
      <c r="AJ1289" s="25"/>
      <c r="AL1289" s="5">
        <v>1288</v>
      </c>
      <c r="AM1289" s="25">
        <v>-1166147570.9466884</v>
      </c>
      <c r="AN1289" s="5">
        <v>-7.1199409922525465</v>
      </c>
    </row>
    <row r="1290" spans="32:40">
      <c r="AF1290" s="25">
        <v>1289</v>
      </c>
      <c r="AG1290" s="25"/>
      <c r="AJ1290" s="25"/>
      <c r="AL1290" s="5">
        <v>1289</v>
      </c>
      <c r="AM1290" s="25">
        <v>293363599.60794622</v>
      </c>
      <c r="AN1290" s="5">
        <v>2.3991838135075043</v>
      </c>
    </row>
    <row r="1291" spans="32:40">
      <c r="AF1291" s="25">
        <v>1290</v>
      </c>
      <c r="AG1291" s="25"/>
      <c r="AJ1291" s="25"/>
      <c r="AL1291" s="5">
        <v>1290</v>
      </c>
      <c r="AM1291" s="25">
        <v>-72353340.564900398</v>
      </c>
      <c r="AN1291" s="5">
        <v>0.52737471647384548</v>
      </c>
    </row>
    <row r="1292" spans="32:40">
      <c r="AF1292" s="25">
        <v>1291</v>
      </c>
      <c r="AG1292" s="25"/>
      <c r="AJ1292" s="25"/>
      <c r="AL1292" s="5">
        <v>1291</v>
      </c>
      <c r="AM1292" s="25">
        <v>-1386466358.1547279</v>
      </c>
      <c r="AN1292" s="5">
        <v>-17.858380063898334</v>
      </c>
    </row>
    <row r="1293" spans="32:40">
      <c r="AF1293" s="25">
        <v>1292</v>
      </c>
      <c r="AG1293" s="25"/>
      <c r="AJ1293" s="25"/>
      <c r="AL1293" s="5">
        <v>1292</v>
      </c>
      <c r="AM1293" s="25">
        <v>-1263847924.3712423</v>
      </c>
      <c r="AN1293" s="5">
        <v>-3.9080559312302565</v>
      </c>
    </row>
    <row r="1294" spans="32:40">
      <c r="AF1294" s="25">
        <v>1293</v>
      </c>
      <c r="AG1294" s="25"/>
      <c r="AJ1294" s="25"/>
      <c r="AL1294" s="5">
        <v>1293</v>
      </c>
      <c r="AM1294" s="25">
        <v>1871005.087543577</v>
      </c>
      <c r="AN1294" s="5">
        <v>1.0204649961283947</v>
      </c>
    </row>
    <row r="1295" spans="32:40">
      <c r="AF1295" s="25">
        <v>1294</v>
      </c>
      <c r="AG1295" s="25"/>
      <c r="AJ1295" s="25"/>
      <c r="AL1295" s="5">
        <v>1294</v>
      </c>
      <c r="AM1295" s="25">
        <v>-1720091748.6529472</v>
      </c>
      <c r="AN1295" s="5">
        <v>-5.6820835221913919</v>
      </c>
    </row>
    <row r="1296" spans="32:40">
      <c r="AF1296" s="25">
        <v>1295</v>
      </c>
      <c r="AG1296" s="25"/>
      <c r="AJ1296" s="25"/>
      <c r="AL1296" s="5">
        <v>1295</v>
      </c>
      <c r="AM1296" s="25">
        <v>224137822.52583116</v>
      </c>
      <c r="AN1296" s="5">
        <v>1.9647571221846527</v>
      </c>
    </row>
    <row r="1297" spans="32:40">
      <c r="AF1297" s="25">
        <v>1296</v>
      </c>
      <c r="AG1297" s="25"/>
      <c r="AJ1297" s="25"/>
      <c r="AL1297" s="5">
        <v>1296</v>
      </c>
      <c r="AM1297" s="25">
        <v>699283106.52661645</v>
      </c>
      <c r="AN1297" s="5">
        <v>4.6548292550783206</v>
      </c>
    </row>
    <row r="1298" spans="32:40">
      <c r="AF1298" s="25">
        <v>1297</v>
      </c>
      <c r="AG1298" s="25"/>
      <c r="AJ1298" s="25"/>
      <c r="AL1298" s="5">
        <v>1297</v>
      </c>
      <c r="AM1298" s="25">
        <v>1696755363.3273387</v>
      </c>
      <c r="AN1298" s="5">
        <v>18.670993835630746</v>
      </c>
    </row>
    <row r="1299" spans="32:40">
      <c r="AF1299" s="25">
        <v>1298</v>
      </c>
      <c r="AG1299" s="25"/>
      <c r="AJ1299" s="25"/>
      <c r="AL1299" s="5">
        <v>1298</v>
      </c>
      <c r="AM1299" s="25">
        <v>-572204240.72338557</v>
      </c>
      <c r="AN1299" s="5">
        <v>-1.9259120486389858</v>
      </c>
    </row>
    <row r="1300" spans="32:40">
      <c r="AF1300" s="25">
        <v>1299</v>
      </c>
      <c r="AG1300" s="25"/>
      <c r="AJ1300" s="25"/>
      <c r="AL1300" s="5">
        <v>1299</v>
      </c>
      <c r="AM1300" s="25">
        <v>-21529650.829239011</v>
      </c>
      <c r="AN1300" s="5">
        <v>0.86750837104928069</v>
      </c>
    </row>
    <row r="1301" spans="32:40">
      <c r="AF1301" s="25">
        <v>1300</v>
      </c>
      <c r="AG1301" s="25"/>
      <c r="AJ1301" s="25"/>
      <c r="AL1301" s="5">
        <v>1300</v>
      </c>
      <c r="AM1301" s="25">
        <v>95941645.280477166</v>
      </c>
      <c r="AN1301" s="5">
        <v>1.5645873994692949</v>
      </c>
    </row>
    <row r="1302" spans="32:40">
      <c r="AF1302" s="25">
        <v>1301</v>
      </c>
      <c r="AG1302" s="25"/>
      <c r="AJ1302" s="25"/>
      <c r="AL1302" s="5">
        <v>1301</v>
      </c>
      <c r="AM1302" s="25">
        <v>-1315875406.6510231</v>
      </c>
      <c r="AN1302" s="5">
        <v>-7.2240817257991878</v>
      </c>
    </row>
    <row r="1303" spans="32:40">
      <c r="AF1303" s="25">
        <v>1302</v>
      </c>
      <c r="AG1303" s="25"/>
      <c r="AJ1303" s="25"/>
      <c r="AL1303" s="5">
        <v>1302</v>
      </c>
      <c r="AM1303" s="25">
        <v>-468091651.45880425</v>
      </c>
      <c r="AN1303" s="5">
        <v>-1.7072388165533723</v>
      </c>
    </row>
    <row r="1304" spans="32:40">
      <c r="AF1304" s="25">
        <v>1303</v>
      </c>
      <c r="AG1304" s="25"/>
      <c r="AJ1304" s="25"/>
      <c r="AL1304" s="5">
        <v>1303</v>
      </c>
      <c r="AM1304" s="25">
        <v>-718690596.87167037</v>
      </c>
      <c r="AN1304" s="5">
        <v>-2.1641032465618673</v>
      </c>
    </row>
    <row r="1305" spans="32:40">
      <c r="AF1305" s="25">
        <v>1304</v>
      </c>
      <c r="AG1305" s="25"/>
      <c r="AJ1305" s="25"/>
      <c r="AL1305" s="5">
        <v>1304</v>
      </c>
      <c r="AM1305" s="25">
        <v>51125189.605909377</v>
      </c>
      <c r="AN1305" s="5">
        <v>1.2912290286424699</v>
      </c>
    </row>
    <row r="1306" spans="32:40">
      <c r="AF1306" s="25">
        <v>1305</v>
      </c>
      <c r="AG1306" s="25"/>
      <c r="AJ1306" s="25"/>
      <c r="AL1306" s="5">
        <v>1305</v>
      </c>
      <c r="AM1306" s="25">
        <v>-1251702422.3073859</v>
      </c>
      <c r="AN1306" s="5">
        <v>-14.753373377984257</v>
      </c>
    </row>
    <row r="1307" spans="32:40">
      <c r="AF1307" s="25">
        <v>1306</v>
      </c>
      <c r="AG1307" s="25"/>
      <c r="AJ1307" s="25"/>
      <c r="AL1307" s="5">
        <v>1306</v>
      </c>
      <c r="AM1307" s="25">
        <v>675502903.77962124</v>
      </c>
      <c r="AN1307" s="5">
        <v>5.1502218216765687</v>
      </c>
    </row>
    <row r="1308" spans="32:40">
      <c r="AF1308" s="25">
        <v>1307</v>
      </c>
      <c r="AG1308" s="25"/>
      <c r="AJ1308" s="25"/>
      <c r="AL1308" s="5">
        <v>1307</v>
      </c>
      <c r="AM1308" s="25">
        <v>768232401.15609097</v>
      </c>
      <c r="AN1308" s="5">
        <v>6.6584201325035677</v>
      </c>
    </row>
    <row r="1309" spans="32:40">
      <c r="AF1309" s="25">
        <v>1308</v>
      </c>
      <c r="AG1309" s="25"/>
      <c r="AJ1309" s="25"/>
      <c r="AL1309" s="5">
        <v>1308</v>
      </c>
      <c r="AM1309" s="25">
        <v>119921240.16376829</v>
      </c>
      <c r="AN1309" s="5">
        <v>2.4232507649552777</v>
      </c>
    </row>
    <row r="1310" spans="32:40">
      <c r="AF1310" s="25">
        <v>1309</v>
      </c>
      <c r="AG1310" s="25"/>
      <c r="AJ1310" s="25"/>
      <c r="AL1310" s="5">
        <v>1309</v>
      </c>
      <c r="AM1310" s="25">
        <v>-1386007836.2018716</v>
      </c>
      <c r="AN1310" s="5">
        <v>-4.9409565573153484</v>
      </c>
    </row>
    <row r="1311" spans="32:40">
      <c r="AF1311" s="25">
        <v>1310</v>
      </c>
      <c r="AG1311" s="25"/>
      <c r="AJ1311" s="25"/>
      <c r="AL1311" s="5">
        <v>1310</v>
      </c>
      <c r="AM1311" s="25">
        <v>-1182390267.9456806</v>
      </c>
      <c r="AN1311" s="5">
        <v>-3.811074563298908</v>
      </c>
    </row>
    <row r="1312" spans="32:40">
      <c r="AF1312" s="25">
        <v>1311</v>
      </c>
      <c r="AG1312" s="25"/>
      <c r="AJ1312" s="25"/>
      <c r="AL1312" s="5">
        <v>1311</v>
      </c>
      <c r="AM1312" s="25">
        <v>-16955587.139051139</v>
      </c>
      <c r="AN1312" s="5">
        <v>0.91708008275432418</v>
      </c>
    </row>
    <row r="1313" spans="32:40">
      <c r="AF1313" s="25">
        <v>1312</v>
      </c>
      <c r="AG1313" s="25"/>
      <c r="AJ1313" s="25"/>
      <c r="AL1313" s="5">
        <v>1312</v>
      </c>
      <c r="AM1313" s="25">
        <v>-762015466.30432963</v>
      </c>
      <c r="AN1313" s="5">
        <v>-3.1056253906827336</v>
      </c>
    </row>
    <row r="1314" spans="32:40">
      <c r="AF1314" s="25">
        <v>1313</v>
      </c>
      <c r="AG1314" s="25"/>
      <c r="AJ1314" s="25"/>
      <c r="AL1314" s="5">
        <v>1313</v>
      </c>
      <c r="AM1314" s="25">
        <v>-194145564.1413314</v>
      </c>
      <c r="AN1314" s="5">
        <v>-0.48907651969023053</v>
      </c>
    </row>
    <row r="1315" spans="32:40">
      <c r="AF1315" s="25">
        <v>1314</v>
      </c>
      <c r="AG1315" s="25"/>
      <c r="AJ1315" s="25"/>
      <c r="AL1315" s="5">
        <v>1314</v>
      </c>
      <c r="AM1315" s="25">
        <v>-539541983.51262307</v>
      </c>
      <c r="AN1315" s="5">
        <v>-3.007493263709311</v>
      </c>
    </row>
    <row r="1316" spans="32:40">
      <c r="AF1316" s="25">
        <v>1315</v>
      </c>
      <c r="AG1316" s="25"/>
      <c r="AJ1316" s="25"/>
      <c r="AL1316" s="5">
        <v>1315</v>
      </c>
      <c r="AM1316" s="25">
        <v>-910828368.94102573</v>
      </c>
      <c r="AN1316" s="5">
        <v>-7.6153757602152723</v>
      </c>
    </row>
    <row r="1317" spans="32:40">
      <c r="AF1317" s="25">
        <v>1316</v>
      </c>
      <c r="AG1317" s="25"/>
      <c r="AJ1317" s="25"/>
      <c r="AL1317" s="5">
        <v>1316</v>
      </c>
      <c r="AM1317" s="25">
        <v>632925480.28850889</v>
      </c>
      <c r="AN1317" s="5">
        <v>4.8460360908899913</v>
      </c>
    </row>
    <row r="1318" spans="32:40">
      <c r="AF1318" s="25">
        <v>1317</v>
      </c>
      <c r="AG1318" s="25"/>
      <c r="AJ1318" s="25"/>
      <c r="AL1318" s="5">
        <v>1317</v>
      </c>
      <c r="AM1318" s="25">
        <v>-228164407.00435397</v>
      </c>
      <c r="AN1318" s="5">
        <v>-0.4484243141101808</v>
      </c>
    </row>
    <row r="1319" spans="32:40">
      <c r="AF1319" s="25">
        <v>1318</v>
      </c>
      <c r="AG1319" s="25"/>
      <c r="AJ1319" s="25"/>
      <c r="AL1319" s="5">
        <v>1318</v>
      </c>
      <c r="AM1319" s="25">
        <v>-177854846.63015655</v>
      </c>
      <c r="AN1319" s="5">
        <v>0.11816038201147651</v>
      </c>
    </row>
    <row r="1320" spans="32:40">
      <c r="AF1320" s="25">
        <v>1319</v>
      </c>
      <c r="AG1320" s="25"/>
      <c r="AJ1320" s="25"/>
      <c r="AL1320" s="5">
        <v>1319</v>
      </c>
      <c r="AM1320" s="25">
        <v>-1220626462.0293827</v>
      </c>
      <c r="AN1320" s="5">
        <v>-12.245292011745683</v>
      </c>
    </row>
    <row r="1321" spans="32:40">
      <c r="AF1321" s="25">
        <v>1320</v>
      </c>
      <c r="AG1321" s="25"/>
      <c r="AJ1321" s="25"/>
      <c r="AL1321" s="5">
        <v>1320</v>
      </c>
      <c r="AM1321" s="25">
        <v>-223959995.31126744</v>
      </c>
      <c r="AN1321" s="5">
        <v>-4.5965100198639992E-3</v>
      </c>
    </row>
    <row r="1322" spans="32:40">
      <c r="AF1322" s="25">
        <v>1321</v>
      </c>
      <c r="AG1322" s="25"/>
      <c r="AJ1322" s="25"/>
      <c r="AL1322" s="5">
        <v>1321</v>
      </c>
      <c r="AM1322" s="25">
        <v>-224520494.13277644</v>
      </c>
      <c r="AN1322" s="5">
        <v>-1.9449114669482921</v>
      </c>
    </row>
    <row r="1323" spans="32:40">
      <c r="AF1323" s="25">
        <v>1322</v>
      </c>
      <c r="AG1323" s="25"/>
      <c r="AJ1323" s="25"/>
      <c r="AL1323" s="5">
        <v>1322</v>
      </c>
      <c r="AM1323" s="25">
        <v>1341931932.1854522</v>
      </c>
      <c r="AN1323" s="5">
        <v>15.358355820265704</v>
      </c>
    </row>
    <row r="1324" spans="32:40">
      <c r="AF1324" s="25">
        <v>1323</v>
      </c>
      <c r="AG1324" s="25"/>
      <c r="AJ1324" s="25"/>
      <c r="AL1324" s="5">
        <v>1323</v>
      </c>
      <c r="AM1324" s="25">
        <v>-175076192.23857221</v>
      </c>
      <c r="AN1324" s="5">
        <v>0.26395078784379017</v>
      </c>
    </row>
    <row r="1325" spans="32:40">
      <c r="AF1325" s="25">
        <v>1324</v>
      </c>
      <c r="AG1325" s="25"/>
      <c r="AJ1325" s="25"/>
      <c r="AL1325" s="5">
        <v>1324</v>
      </c>
      <c r="AM1325" s="25">
        <v>648028215.65355992</v>
      </c>
      <c r="AN1325" s="5">
        <v>4.0559935701050582</v>
      </c>
    </row>
    <row r="1326" spans="32:40">
      <c r="AF1326" s="25">
        <v>1325</v>
      </c>
      <c r="AG1326" s="25"/>
      <c r="AJ1326" s="25"/>
      <c r="AL1326" s="5">
        <v>1325</v>
      </c>
      <c r="AM1326" s="25">
        <v>-851830946.22308135</v>
      </c>
      <c r="AN1326" s="5">
        <v>-4.7092012879589111</v>
      </c>
    </row>
    <row r="1327" spans="32:40">
      <c r="AF1327" s="25">
        <v>1326</v>
      </c>
      <c r="AG1327" s="25"/>
      <c r="AJ1327" s="25"/>
      <c r="AL1327" s="5">
        <v>1326</v>
      </c>
      <c r="AM1327" s="25">
        <v>230587899.95268834</v>
      </c>
      <c r="AN1327" s="5">
        <v>2.6395742701962286</v>
      </c>
    </row>
    <row r="1328" spans="32:40">
      <c r="AF1328" s="25">
        <v>1327</v>
      </c>
      <c r="AG1328" s="25"/>
      <c r="AJ1328" s="25"/>
      <c r="AL1328" s="5">
        <v>1327</v>
      </c>
      <c r="AM1328" s="25">
        <v>-172349132.14251974</v>
      </c>
      <c r="AN1328" s="5">
        <v>-1.1520280598160024E-2</v>
      </c>
    </row>
    <row r="1329" spans="32:40">
      <c r="AF1329" s="25">
        <v>1328</v>
      </c>
      <c r="AG1329" s="25"/>
      <c r="AJ1329" s="25"/>
      <c r="AL1329" s="5">
        <v>1328</v>
      </c>
      <c r="AM1329" s="25">
        <v>368722819.30195904</v>
      </c>
      <c r="AN1329" s="5">
        <v>3.8514477563377847</v>
      </c>
    </row>
    <row r="1330" spans="32:40">
      <c r="AF1330" s="25">
        <v>1329</v>
      </c>
      <c r="AG1330" s="25"/>
      <c r="AJ1330" s="25"/>
      <c r="AL1330" s="5">
        <v>1329</v>
      </c>
      <c r="AM1330" s="25">
        <v>-578141337.80248511</v>
      </c>
      <c r="AN1330" s="5">
        <v>-3.4212891231954319</v>
      </c>
    </row>
    <row r="1331" spans="32:40">
      <c r="AF1331" s="25">
        <v>1330</v>
      </c>
      <c r="AG1331" s="25"/>
      <c r="AJ1331" s="25"/>
      <c r="AL1331" s="5">
        <v>1330</v>
      </c>
      <c r="AM1331" s="25">
        <v>-462975009.80936879</v>
      </c>
      <c r="AN1331" s="5">
        <v>-0.77225921267779429</v>
      </c>
    </row>
    <row r="1332" spans="32:40">
      <c r="AF1332" s="25">
        <v>1331</v>
      </c>
      <c r="AG1332" s="25"/>
      <c r="AJ1332" s="25"/>
      <c r="AL1332" s="5">
        <v>1331</v>
      </c>
      <c r="AM1332" s="25">
        <v>1076835719.2785308</v>
      </c>
      <c r="AN1332" s="5">
        <v>5.815979099346305</v>
      </c>
    </row>
    <row r="1333" spans="32:40">
      <c r="AF1333" s="25">
        <v>1332</v>
      </c>
      <c r="AG1333" s="25"/>
      <c r="AJ1333" s="25"/>
      <c r="AL1333" s="5">
        <v>1332</v>
      </c>
      <c r="AM1333" s="25">
        <v>-667015979.12075293</v>
      </c>
      <c r="AN1333" s="5">
        <v>-2.4092278027151721</v>
      </c>
    </row>
    <row r="1334" spans="32:40">
      <c r="AF1334" s="25">
        <v>1333</v>
      </c>
      <c r="AG1334" s="25"/>
      <c r="AJ1334" s="25"/>
      <c r="AL1334" s="5">
        <v>1333</v>
      </c>
      <c r="AM1334" s="25">
        <v>-1035991504.5662761</v>
      </c>
      <c r="AN1334" s="5">
        <v>-4.0610987727325503</v>
      </c>
    </row>
    <row r="1335" spans="32:40">
      <c r="AF1335" s="25">
        <v>1334</v>
      </c>
      <c r="AG1335" s="25"/>
      <c r="AJ1335" s="25"/>
      <c r="AL1335" s="5">
        <v>1334</v>
      </c>
      <c r="AM1335" s="25">
        <v>-889358173.54399657</v>
      </c>
      <c r="AN1335" s="5">
        <v>-2.9937982030570267</v>
      </c>
    </row>
    <row r="1336" spans="32:40">
      <c r="AF1336" s="25">
        <v>1335</v>
      </c>
      <c r="AG1336" s="25"/>
      <c r="AJ1336" s="25"/>
      <c r="AL1336" s="5">
        <v>1335</v>
      </c>
      <c r="AM1336" s="25">
        <v>-426998668.05377114</v>
      </c>
      <c r="AN1336" s="5">
        <v>-1.7380637775376608</v>
      </c>
    </row>
    <row r="1337" spans="32:40">
      <c r="AF1337" s="25">
        <v>1336</v>
      </c>
      <c r="AG1337" s="25"/>
      <c r="AJ1337" s="25"/>
      <c r="AL1337" s="5">
        <v>1336</v>
      </c>
      <c r="AM1337" s="25">
        <v>-399936541.18833405</v>
      </c>
      <c r="AN1337" s="5">
        <v>-1.2433815563812576</v>
      </c>
    </row>
    <row r="1338" spans="32:40">
      <c r="AF1338" s="25">
        <v>1337</v>
      </c>
      <c r="AG1338" s="25"/>
      <c r="AJ1338" s="25"/>
      <c r="AL1338" s="5">
        <v>1337</v>
      </c>
      <c r="AM1338" s="25">
        <v>240308216.84644094</v>
      </c>
      <c r="AN1338" s="5">
        <v>2.2096184864780914</v>
      </c>
    </row>
    <row r="1339" spans="32:40">
      <c r="AF1339" s="25">
        <v>1338</v>
      </c>
      <c r="AG1339" s="25"/>
      <c r="AJ1339" s="25"/>
      <c r="AL1339" s="5">
        <v>1338</v>
      </c>
      <c r="AM1339" s="25">
        <v>-936516770.31278038</v>
      </c>
      <c r="AN1339" s="5">
        <v>-4.1088949047378263</v>
      </c>
    </row>
    <row r="1340" spans="32:40">
      <c r="AF1340" s="25">
        <v>1339</v>
      </c>
      <c r="AG1340" s="25"/>
      <c r="AJ1340" s="25"/>
      <c r="AL1340" s="5">
        <v>1339</v>
      </c>
      <c r="AM1340" s="25">
        <v>-613541963.52250147</v>
      </c>
      <c r="AN1340" s="5">
        <v>-6.426848553651789</v>
      </c>
    </row>
    <row r="1341" spans="32:40">
      <c r="AF1341" s="25">
        <v>1340</v>
      </c>
      <c r="AG1341" s="25"/>
      <c r="AJ1341" s="25"/>
      <c r="AL1341" s="5">
        <v>1340</v>
      </c>
      <c r="AM1341" s="25">
        <v>515455997.6347208</v>
      </c>
      <c r="AN1341" s="5">
        <v>3.1161650336290196</v>
      </c>
    </row>
    <row r="1342" spans="32:40">
      <c r="AF1342" s="25">
        <v>1341</v>
      </c>
      <c r="AG1342" s="25"/>
      <c r="AJ1342" s="25"/>
      <c r="AL1342" s="5">
        <v>1341</v>
      </c>
      <c r="AM1342" s="25">
        <v>-681153213.06783926</v>
      </c>
      <c r="AN1342" s="5">
        <v>-5.475546613695526</v>
      </c>
    </row>
    <row r="1343" spans="32:40">
      <c r="AF1343" s="25">
        <v>1342</v>
      </c>
      <c r="AG1343" s="25"/>
      <c r="AJ1343" s="25"/>
      <c r="AL1343" s="5">
        <v>1342</v>
      </c>
      <c r="AM1343" s="25">
        <v>357411095.80178547</v>
      </c>
      <c r="AN1343" s="5">
        <v>3.7360443773094762</v>
      </c>
    </row>
    <row r="1344" spans="32:40">
      <c r="AF1344" s="25">
        <v>1343</v>
      </c>
      <c r="AG1344" s="25"/>
      <c r="AJ1344" s="25"/>
      <c r="AL1344" s="5">
        <v>1343</v>
      </c>
      <c r="AM1344" s="25">
        <v>-859231854.13702297</v>
      </c>
      <c r="AN1344" s="5">
        <v>-2.7149679444886443</v>
      </c>
    </row>
    <row r="1345" spans="32:40">
      <c r="AF1345" s="25">
        <v>1344</v>
      </c>
      <c r="AG1345" s="25"/>
      <c r="AJ1345" s="25"/>
      <c r="AL1345" s="5">
        <v>1344</v>
      </c>
      <c r="AM1345" s="25">
        <v>-1000916815.4897227</v>
      </c>
      <c r="AN1345" s="5">
        <v>-5.613224614826545</v>
      </c>
    </row>
    <row r="1346" spans="32:40">
      <c r="AF1346" s="25">
        <v>1345</v>
      </c>
      <c r="AG1346" s="25"/>
      <c r="AJ1346" s="25"/>
      <c r="AL1346" s="5">
        <v>1345</v>
      </c>
      <c r="AM1346" s="25">
        <v>313862752.62937224</v>
      </c>
      <c r="AN1346" s="5">
        <v>3.0548502526282997</v>
      </c>
    </row>
    <row r="1347" spans="32:40">
      <c r="AF1347" s="25">
        <v>1346</v>
      </c>
      <c r="AG1347" s="25"/>
      <c r="AJ1347" s="25"/>
      <c r="AL1347" s="5">
        <v>1346</v>
      </c>
      <c r="AM1347" s="25">
        <v>-918331424.37801611</v>
      </c>
      <c r="AN1347" s="5">
        <v>-7.43093237151409</v>
      </c>
    </row>
    <row r="1348" spans="32:40">
      <c r="AF1348" s="25">
        <v>1347</v>
      </c>
      <c r="AG1348" s="25"/>
      <c r="AJ1348" s="25"/>
      <c r="AL1348" s="5">
        <v>1347</v>
      </c>
      <c r="AM1348" s="25">
        <v>-1414229915.0661862</v>
      </c>
      <c r="AN1348" s="5">
        <v>-7.5573876368462427</v>
      </c>
    </row>
    <row r="1349" spans="32:40">
      <c r="AF1349" s="25">
        <v>1348</v>
      </c>
      <c r="AG1349" s="25"/>
      <c r="AJ1349" s="25"/>
      <c r="AL1349" s="5">
        <v>1348</v>
      </c>
      <c r="AM1349" s="25">
        <v>249528734.04649234</v>
      </c>
      <c r="AN1349" s="5">
        <v>2.1416138285329791</v>
      </c>
    </row>
    <row r="1350" spans="32:40">
      <c r="AF1350" s="25">
        <v>1349</v>
      </c>
      <c r="AG1350" s="25"/>
      <c r="AJ1350" s="25"/>
      <c r="AL1350" s="5">
        <v>1349</v>
      </c>
      <c r="AM1350" s="25">
        <v>-391218478.64570618</v>
      </c>
      <c r="AN1350" s="5">
        <v>-1.0229668578515059</v>
      </c>
    </row>
    <row r="1351" spans="32:40">
      <c r="AF1351" s="25">
        <v>1350</v>
      </c>
      <c r="AG1351" s="25"/>
      <c r="AJ1351" s="25"/>
      <c r="AL1351" s="5">
        <v>1350</v>
      </c>
      <c r="AM1351" s="25">
        <v>-228595684.21383321</v>
      </c>
      <c r="AN1351" s="5">
        <v>4.4698218053373588E-2</v>
      </c>
    </row>
    <row r="1352" spans="32:40">
      <c r="AF1352" s="25">
        <v>1351</v>
      </c>
      <c r="AG1352" s="25"/>
      <c r="AJ1352" s="25"/>
      <c r="AL1352" s="5">
        <v>1351</v>
      </c>
      <c r="AM1352" s="25">
        <v>-312082542.23867702</v>
      </c>
      <c r="AN1352" s="5">
        <v>-2.1647139976214596</v>
      </c>
    </row>
    <row r="1353" spans="32:40">
      <c r="AF1353" s="25">
        <v>1352</v>
      </c>
      <c r="AG1353" s="25"/>
      <c r="AJ1353" s="25"/>
      <c r="AL1353" s="5">
        <v>1352</v>
      </c>
      <c r="AM1353" s="25">
        <v>592434611.59039092</v>
      </c>
      <c r="AN1353" s="5">
        <v>4.8235653029783556</v>
      </c>
    </row>
    <row r="1354" spans="32:40">
      <c r="AF1354" s="25">
        <v>1353</v>
      </c>
      <c r="AG1354" s="25"/>
      <c r="AJ1354" s="25"/>
      <c r="AL1354" s="5">
        <v>1353</v>
      </c>
      <c r="AM1354" s="25">
        <v>-1419701179.4912744</v>
      </c>
      <c r="AN1354" s="5">
        <v>-7.4555156670026195</v>
      </c>
    </row>
    <row r="1355" spans="32:40">
      <c r="AF1355" s="25">
        <v>1354</v>
      </c>
      <c r="AG1355" s="25"/>
      <c r="AJ1355" s="25"/>
      <c r="AL1355" s="5">
        <v>1354</v>
      </c>
      <c r="AM1355" s="25">
        <v>-4537063.631283164</v>
      </c>
      <c r="AN1355" s="5">
        <v>0.97735954587693119</v>
      </c>
    </row>
    <row r="1356" spans="32:40">
      <c r="AF1356" s="25">
        <v>1355</v>
      </c>
      <c r="AG1356" s="25"/>
      <c r="AJ1356" s="25"/>
      <c r="AL1356" s="5">
        <v>1355</v>
      </c>
      <c r="AM1356" s="25">
        <v>-178132403.27533293</v>
      </c>
      <c r="AN1356" s="5">
        <v>0.14115327695874924</v>
      </c>
    </row>
    <row r="1357" spans="32:40">
      <c r="AF1357" s="25">
        <v>1356</v>
      </c>
      <c r="AG1357" s="25"/>
      <c r="AJ1357" s="25"/>
      <c r="AL1357" s="5">
        <v>1356</v>
      </c>
      <c r="AM1357" s="25">
        <v>225120001.64489383</v>
      </c>
      <c r="AN1357" s="5">
        <v>3.2995435750911164</v>
      </c>
    </row>
    <row r="1358" spans="32:40">
      <c r="AF1358" s="25">
        <v>1357</v>
      </c>
      <c r="AG1358" s="25"/>
      <c r="AJ1358" s="25"/>
      <c r="AL1358" s="5">
        <v>1357</v>
      </c>
      <c r="AM1358" s="25">
        <v>-24744728.255282611</v>
      </c>
      <c r="AN1358" s="5">
        <v>0.81638356225621234</v>
      </c>
    </row>
    <row r="1359" spans="32:40">
      <c r="AF1359" s="25">
        <v>1358</v>
      </c>
      <c r="AG1359" s="25"/>
      <c r="AJ1359" s="25"/>
      <c r="AL1359" s="5">
        <v>1358</v>
      </c>
      <c r="AM1359" s="25">
        <v>-819571884.51949155</v>
      </c>
      <c r="AN1359" s="5">
        <v>-2.4853809907660471</v>
      </c>
    </row>
    <row r="1360" spans="32:40">
      <c r="AF1360" s="25">
        <v>1359</v>
      </c>
      <c r="AG1360" s="25"/>
      <c r="AJ1360" s="25"/>
      <c r="AL1360" s="5">
        <v>1359</v>
      </c>
      <c r="AM1360" s="25">
        <v>-154375272.26650646</v>
      </c>
      <c r="AN1360" s="5">
        <v>-0.34646943694813465</v>
      </c>
    </row>
    <row r="1361" spans="32:40">
      <c r="AF1361" s="25">
        <v>1360</v>
      </c>
      <c r="AG1361" s="25"/>
      <c r="AJ1361" s="25"/>
      <c r="AL1361" s="5">
        <v>1360</v>
      </c>
      <c r="AM1361" s="25">
        <v>-1117034653.8402886</v>
      </c>
      <c r="AN1361" s="5">
        <v>-3.4827173392085427</v>
      </c>
    </row>
    <row r="1362" spans="32:40">
      <c r="AF1362" s="25">
        <v>1361</v>
      </c>
      <c r="AG1362" s="25"/>
      <c r="AJ1362" s="25"/>
      <c r="AL1362" s="5">
        <v>1361</v>
      </c>
      <c r="AM1362" s="25">
        <v>412829928.47534764</v>
      </c>
      <c r="AN1362" s="5">
        <v>2.6684818793692715</v>
      </c>
    </row>
    <row r="1363" spans="32:40">
      <c r="AF1363" s="25">
        <v>1362</v>
      </c>
      <c r="AG1363" s="25"/>
      <c r="AJ1363" s="25"/>
      <c r="AL1363" s="5">
        <v>1362</v>
      </c>
      <c r="AM1363" s="25">
        <v>-238010450.81573731</v>
      </c>
      <c r="AN1363" s="5">
        <v>1.8640904151175381E-2</v>
      </c>
    </row>
    <row r="1364" spans="32:40">
      <c r="AF1364" s="25">
        <v>1363</v>
      </c>
      <c r="AG1364" s="25"/>
      <c r="AJ1364" s="25"/>
      <c r="AL1364" s="5">
        <v>1363</v>
      </c>
      <c r="AM1364" s="25">
        <v>603896331.7056917</v>
      </c>
      <c r="AN1364" s="5">
        <v>9.6230969126427155</v>
      </c>
    </row>
    <row r="1365" spans="32:40">
      <c r="AF1365" s="25">
        <v>1364</v>
      </c>
      <c r="AG1365" s="25"/>
      <c r="AJ1365" s="25"/>
      <c r="AL1365" s="5">
        <v>1364</v>
      </c>
      <c r="AM1365" s="25">
        <v>-470505224.47481054</v>
      </c>
      <c r="AN1365" s="5">
        <v>-1.371127419492759</v>
      </c>
    </row>
    <row r="1366" spans="32:40">
      <c r="AF1366" s="25">
        <v>1365</v>
      </c>
      <c r="AG1366" s="25"/>
      <c r="AJ1366" s="25"/>
      <c r="AL1366" s="5">
        <v>1365</v>
      </c>
      <c r="AM1366" s="25">
        <v>-641386810.02264512</v>
      </c>
      <c r="AN1366" s="5">
        <v>-4.3775846893833483</v>
      </c>
    </row>
    <row r="1367" spans="32:40">
      <c r="AF1367" s="25">
        <v>1366</v>
      </c>
      <c r="AG1367" s="25"/>
      <c r="AJ1367" s="25"/>
      <c r="AL1367" s="5">
        <v>1366</v>
      </c>
      <c r="AM1367" s="25">
        <v>170143670.37902293</v>
      </c>
      <c r="AN1367" s="5">
        <v>1.7377871293641274</v>
      </c>
    </row>
    <row r="1368" spans="32:40">
      <c r="AF1368" s="25">
        <v>1367</v>
      </c>
      <c r="AG1368" s="25"/>
      <c r="AJ1368" s="25"/>
      <c r="AL1368" s="5">
        <v>1367</v>
      </c>
      <c r="AM1368" s="25">
        <v>-150061573.13336939</v>
      </c>
      <c r="AN1368" s="5">
        <v>-0.87073682114567863</v>
      </c>
    </row>
    <row r="1369" spans="32:40">
      <c r="AF1369" s="25">
        <v>1368</v>
      </c>
      <c r="AG1369" s="25"/>
      <c r="AJ1369" s="25"/>
      <c r="AL1369" s="5">
        <v>1368</v>
      </c>
      <c r="AM1369" s="25">
        <v>-902459945.30484939</v>
      </c>
      <c r="AN1369" s="5">
        <v>-4.7185987671796932</v>
      </c>
    </row>
    <row r="1370" spans="32:40">
      <c r="AF1370" s="25">
        <v>1369</v>
      </c>
      <c r="AG1370" s="25"/>
      <c r="AJ1370" s="25"/>
      <c r="AL1370" s="5">
        <v>1369</v>
      </c>
      <c r="AM1370" s="25">
        <v>1078431973.3123879</v>
      </c>
      <c r="AN1370" s="5">
        <v>11.819686637487161</v>
      </c>
    </row>
    <row r="1371" spans="32:40">
      <c r="AF1371" s="25">
        <v>1370</v>
      </c>
      <c r="AG1371" s="25"/>
      <c r="AJ1371" s="25"/>
      <c r="AL1371" s="5">
        <v>1370</v>
      </c>
      <c r="AM1371" s="25">
        <v>-403928455.61229503</v>
      </c>
      <c r="AN1371" s="5">
        <v>-1.5875978766132561</v>
      </c>
    </row>
    <row r="1372" spans="32:40">
      <c r="AF1372" s="25">
        <v>1371</v>
      </c>
      <c r="AG1372" s="25"/>
      <c r="AJ1372" s="25"/>
      <c r="AL1372" s="5">
        <v>1371</v>
      </c>
      <c r="AM1372" s="25">
        <v>-1039003383.6726481</v>
      </c>
      <c r="AN1372" s="5">
        <v>-5.5376567690248333</v>
      </c>
    </row>
    <row r="1373" spans="32:40">
      <c r="AF1373" s="25">
        <v>1372</v>
      </c>
      <c r="AG1373" s="25"/>
      <c r="AJ1373" s="25"/>
      <c r="AL1373" s="5">
        <v>1372</v>
      </c>
      <c r="AM1373" s="25">
        <v>1249618245.4701133</v>
      </c>
      <c r="AN1373" s="5">
        <v>11.652188295320336</v>
      </c>
    </row>
    <row r="1374" spans="32:40">
      <c r="AF1374" s="25">
        <v>1373</v>
      </c>
      <c r="AG1374" s="25"/>
      <c r="AJ1374" s="25"/>
      <c r="AL1374" s="5">
        <v>1373</v>
      </c>
      <c r="AM1374" s="25">
        <v>376245250.4174422</v>
      </c>
      <c r="AN1374" s="5">
        <v>3.1444259179334693</v>
      </c>
    </row>
    <row r="1375" spans="32:40">
      <c r="AF1375" s="25">
        <v>1374</v>
      </c>
      <c r="AG1375" s="25"/>
      <c r="AJ1375" s="25"/>
      <c r="AL1375" s="5">
        <v>1374</v>
      </c>
      <c r="AM1375" s="25">
        <v>-102469596.02709287</v>
      </c>
      <c r="AN1375" s="5">
        <v>-0.22406115855041062</v>
      </c>
    </row>
    <row r="1376" spans="32:40">
      <c r="AF1376" s="25">
        <v>1375</v>
      </c>
      <c r="AG1376" s="25"/>
      <c r="AJ1376" s="25"/>
      <c r="AL1376" s="5">
        <v>1375</v>
      </c>
      <c r="AM1376" s="25">
        <v>-406870933.28927374</v>
      </c>
      <c r="AN1376" s="5">
        <v>-1.4633030598850951</v>
      </c>
    </row>
    <row r="1377" spans="32:40">
      <c r="AF1377" s="25">
        <v>1376</v>
      </c>
      <c r="AG1377" s="25"/>
      <c r="AJ1377" s="25"/>
      <c r="AL1377" s="5">
        <v>1376</v>
      </c>
      <c r="AM1377" s="25">
        <v>-786687807.45849991</v>
      </c>
      <c r="AN1377" s="5">
        <v>-9.0107162709722939</v>
      </c>
    </row>
    <row r="1378" spans="32:40">
      <c r="AF1378" s="25">
        <v>1377</v>
      </c>
      <c r="AG1378" s="25"/>
      <c r="AJ1378" s="25"/>
      <c r="AL1378" s="5">
        <v>1377</v>
      </c>
      <c r="AM1378" s="25">
        <v>-913134987.84058309</v>
      </c>
      <c r="AN1378" s="5">
        <v>-4.0852186301934248</v>
      </c>
    </row>
    <row r="1379" spans="32:40">
      <c r="AF1379" s="25">
        <v>1378</v>
      </c>
      <c r="AG1379" s="25"/>
      <c r="AJ1379" s="25"/>
      <c r="AL1379" s="5">
        <v>1378</v>
      </c>
      <c r="AM1379" s="25">
        <v>1647097157.9318242</v>
      </c>
      <c r="AN1379" s="5">
        <v>22.08593640749514</v>
      </c>
    </row>
    <row r="1380" spans="32:40">
      <c r="AF1380" s="25">
        <v>1379</v>
      </c>
      <c r="AG1380" s="25"/>
      <c r="AJ1380" s="25"/>
      <c r="AL1380" s="5">
        <v>1379</v>
      </c>
      <c r="AM1380" s="25">
        <v>-1102551656.940026</v>
      </c>
      <c r="AN1380" s="5">
        <v>-11.192139705920898</v>
      </c>
    </row>
    <row r="1381" spans="32:40">
      <c r="AF1381" s="25">
        <v>1380</v>
      </c>
      <c r="AG1381" s="25"/>
      <c r="AJ1381" s="25"/>
      <c r="AL1381" s="5">
        <v>1380</v>
      </c>
      <c r="AM1381" s="25">
        <v>-823293131.17534161</v>
      </c>
      <c r="AN1381" s="5">
        <v>-2.6717328490675123</v>
      </c>
    </row>
    <row r="1382" spans="32:40">
      <c r="AF1382" s="25">
        <v>1381</v>
      </c>
      <c r="AG1382" s="25"/>
      <c r="AJ1382" s="25"/>
      <c r="AL1382" s="5">
        <v>1381</v>
      </c>
      <c r="AM1382" s="25">
        <v>-1788276685.068414</v>
      </c>
      <c r="AN1382" s="5">
        <v>-7.7059582040773682</v>
      </c>
    </row>
    <row r="1383" spans="32:40">
      <c r="AF1383" s="25">
        <v>1382</v>
      </c>
      <c r="AG1383" s="25"/>
      <c r="AJ1383" s="25"/>
      <c r="AL1383" s="5">
        <v>1382</v>
      </c>
      <c r="AM1383" s="25">
        <v>-621703562.63962245</v>
      </c>
      <c r="AN1383" s="5">
        <v>-2.6385912501276994</v>
      </c>
    </row>
    <row r="1384" spans="32:40">
      <c r="AF1384" s="25">
        <v>1383</v>
      </c>
      <c r="AG1384" s="25"/>
      <c r="AJ1384" s="25"/>
      <c r="AL1384" s="5">
        <v>1383</v>
      </c>
      <c r="AM1384" s="25">
        <v>-1254920649.5122397</v>
      </c>
      <c r="AN1384" s="5">
        <v>-8.1560969638660943</v>
      </c>
    </row>
    <row r="1385" spans="32:40">
      <c r="AF1385" s="25">
        <v>1384</v>
      </c>
      <c r="AG1385" s="25"/>
      <c r="AJ1385" s="25"/>
      <c r="AL1385" s="5">
        <v>1384</v>
      </c>
      <c r="AM1385" s="25">
        <v>243534703.91544473</v>
      </c>
      <c r="AN1385" s="5">
        <v>2.5417206849056364</v>
      </c>
    </row>
    <row r="1386" spans="32:40">
      <c r="AF1386" s="25">
        <v>1385</v>
      </c>
      <c r="AG1386" s="25"/>
      <c r="AJ1386" s="25"/>
      <c r="AL1386" s="5">
        <v>1385</v>
      </c>
      <c r="AM1386" s="25">
        <v>-89661202.256407917</v>
      </c>
      <c r="AN1386" s="5">
        <v>0.18630936382401334</v>
      </c>
    </row>
    <row r="1387" spans="32:40">
      <c r="AF1387" s="25">
        <v>1386</v>
      </c>
      <c r="AG1387" s="25"/>
      <c r="AJ1387" s="25"/>
      <c r="AL1387" s="5">
        <v>1386</v>
      </c>
      <c r="AM1387" s="25">
        <v>284205207.45410091</v>
      </c>
      <c r="AN1387" s="5">
        <v>2.5417219491994212</v>
      </c>
    </row>
    <row r="1388" spans="32:40">
      <c r="AF1388" s="25">
        <v>1387</v>
      </c>
      <c r="AG1388" s="25"/>
      <c r="AJ1388" s="25"/>
      <c r="AL1388" s="5">
        <v>1387</v>
      </c>
      <c r="AM1388" s="25">
        <v>427230664.33599555</v>
      </c>
      <c r="AN1388" s="5">
        <v>2.6910940109356978</v>
      </c>
    </row>
    <row r="1389" spans="32:40">
      <c r="AF1389" s="25">
        <v>1388</v>
      </c>
      <c r="AG1389" s="25"/>
      <c r="AJ1389" s="25"/>
      <c r="AL1389" s="5">
        <v>1388</v>
      </c>
      <c r="AM1389" s="25">
        <v>-588566239.63113523</v>
      </c>
      <c r="AN1389" s="5">
        <v>-1.8445297851667875</v>
      </c>
    </row>
    <row r="1390" spans="32:40">
      <c r="AF1390" s="25">
        <v>1389</v>
      </c>
      <c r="AG1390" s="25"/>
      <c r="AJ1390" s="25"/>
      <c r="AL1390" s="5">
        <v>1389</v>
      </c>
      <c r="AM1390" s="25">
        <v>389967079.76557404</v>
      </c>
      <c r="AN1390" s="5">
        <v>4.7605195447609105</v>
      </c>
    </row>
    <row r="1391" spans="32:40">
      <c r="AF1391" s="25">
        <v>1390</v>
      </c>
      <c r="AG1391" s="25"/>
      <c r="AJ1391" s="25"/>
      <c r="AL1391" s="5">
        <v>1390</v>
      </c>
      <c r="AM1391" s="25">
        <v>-374449814.37246352</v>
      </c>
      <c r="AN1391" s="5">
        <v>-0.65922012892237825</v>
      </c>
    </row>
    <row r="1392" spans="32:40">
      <c r="AF1392" s="25">
        <v>1391</v>
      </c>
      <c r="AG1392" s="25"/>
      <c r="AJ1392" s="25"/>
      <c r="AL1392" s="5">
        <v>1391</v>
      </c>
      <c r="AM1392" s="25">
        <v>1096432564.9923873</v>
      </c>
      <c r="AN1392" s="5">
        <v>6.1140134392381498</v>
      </c>
    </row>
    <row r="1393" spans="32:40">
      <c r="AF1393" s="25">
        <v>1392</v>
      </c>
      <c r="AG1393" s="25"/>
      <c r="AJ1393" s="25"/>
      <c r="AL1393" s="5">
        <v>1392</v>
      </c>
      <c r="AM1393" s="25">
        <v>-203634261.05020389</v>
      </c>
      <c r="AN1393" s="5">
        <v>-0.64845737589657082</v>
      </c>
    </row>
    <row r="1394" spans="32:40">
      <c r="AF1394" s="25">
        <v>1393</v>
      </c>
      <c r="AG1394" s="25"/>
      <c r="AJ1394" s="25"/>
      <c r="AL1394" s="5">
        <v>1393</v>
      </c>
      <c r="AM1394" s="25">
        <v>-1338007560.5799685</v>
      </c>
      <c r="AN1394" s="5">
        <v>-8.0514065343354009</v>
      </c>
    </row>
    <row r="1395" spans="32:40">
      <c r="AF1395" s="25">
        <v>1394</v>
      </c>
      <c r="AG1395" s="25"/>
      <c r="AJ1395" s="25"/>
      <c r="AL1395" s="5">
        <v>1394</v>
      </c>
      <c r="AM1395" s="25">
        <v>-1300285574.6453981</v>
      </c>
      <c r="AN1395" s="5">
        <v>-5.5977859194054709</v>
      </c>
    </row>
    <row r="1396" spans="32:40">
      <c r="AF1396" s="25">
        <v>1395</v>
      </c>
      <c r="AG1396" s="25"/>
      <c r="AJ1396" s="25"/>
      <c r="AL1396" s="5">
        <v>1395</v>
      </c>
      <c r="AM1396" s="25">
        <v>983637603.06288719</v>
      </c>
      <c r="AN1396" s="5">
        <v>13.050341120153112</v>
      </c>
    </row>
    <row r="1397" spans="32:40">
      <c r="AF1397" s="25">
        <v>1396</v>
      </c>
      <c r="AG1397" s="25"/>
      <c r="AJ1397" s="25"/>
      <c r="AL1397" s="5">
        <v>1396</v>
      </c>
      <c r="AM1397" s="25">
        <v>232218938.86725783</v>
      </c>
      <c r="AN1397" s="5">
        <v>1.9056305684807715</v>
      </c>
    </row>
    <row r="1398" spans="32:40">
      <c r="AF1398" s="25">
        <v>1397</v>
      </c>
      <c r="AG1398" s="25"/>
      <c r="AJ1398" s="25"/>
      <c r="AL1398" s="5">
        <v>1397</v>
      </c>
      <c r="AM1398" s="25">
        <v>-297657245.02487135</v>
      </c>
      <c r="AN1398" s="5">
        <v>-0.2302362745961217</v>
      </c>
    </row>
    <row r="1399" spans="32:40">
      <c r="AF1399" s="25">
        <v>1398</v>
      </c>
      <c r="AG1399" s="25"/>
      <c r="AJ1399" s="25"/>
      <c r="AL1399" s="5">
        <v>1398</v>
      </c>
      <c r="AM1399" s="25">
        <v>-27054091.456405163</v>
      </c>
      <c r="AN1399" s="5">
        <v>0.87265801070367299</v>
      </c>
    </row>
    <row r="1400" spans="32:40">
      <c r="AF1400" s="25">
        <v>1399</v>
      </c>
      <c r="AG1400" s="25"/>
      <c r="AJ1400" s="25"/>
      <c r="AL1400" s="5">
        <v>1399</v>
      </c>
      <c r="AM1400" s="25">
        <v>-1332404424.093904</v>
      </c>
      <c r="AN1400" s="5">
        <v>-5.3979466719343332</v>
      </c>
    </row>
    <row r="1401" spans="32:40">
      <c r="AF1401" s="25">
        <v>1400</v>
      </c>
      <c r="AG1401" s="25"/>
      <c r="AJ1401" s="25"/>
      <c r="AL1401" s="5">
        <v>1400</v>
      </c>
      <c r="AM1401" s="25">
        <v>-973707096.69916165</v>
      </c>
      <c r="AN1401" s="5">
        <v>-8.6615685687890238</v>
      </c>
    </row>
    <row r="1402" spans="32:40">
      <c r="AF1402" s="25">
        <v>1401</v>
      </c>
      <c r="AG1402" s="25"/>
      <c r="AJ1402" s="25"/>
      <c r="AL1402" s="5">
        <v>1401</v>
      </c>
      <c r="AM1402" s="25">
        <v>-819526723.01806188</v>
      </c>
      <c r="AN1402" s="5">
        <v>-10.89410949474518</v>
      </c>
    </row>
    <row r="1403" spans="32:40">
      <c r="AF1403" s="25">
        <v>1402</v>
      </c>
      <c r="AG1403" s="25"/>
      <c r="AJ1403" s="25"/>
      <c r="AL1403" s="5">
        <v>1402</v>
      </c>
      <c r="AM1403" s="25">
        <v>-785594630.37101531</v>
      </c>
      <c r="AN1403" s="5">
        <v>-6.3039884071924179</v>
      </c>
    </row>
    <row r="1404" spans="32:40">
      <c r="AF1404" s="25">
        <v>1403</v>
      </c>
      <c r="AG1404" s="25"/>
      <c r="AJ1404" s="25"/>
      <c r="AL1404" s="5">
        <v>1403</v>
      </c>
      <c r="AM1404" s="25">
        <v>182761989.52765593</v>
      </c>
      <c r="AN1404" s="5">
        <v>1.8082151609236543</v>
      </c>
    </row>
    <row r="1405" spans="32:40">
      <c r="AF1405" s="25">
        <v>1404</v>
      </c>
      <c r="AG1405" s="25"/>
      <c r="AJ1405" s="25"/>
      <c r="AL1405" s="5">
        <v>1404</v>
      </c>
      <c r="AM1405" s="25">
        <v>-572103424.42250872</v>
      </c>
      <c r="AN1405" s="5">
        <v>-1.8423014616999807</v>
      </c>
    </row>
    <row r="1406" spans="32:40">
      <c r="AF1406" s="25">
        <v>1405</v>
      </c>
      <c r="AG1406" s="25"/>
      <c r="AJ1406" s="25"/>
      <c r="AL1406" s="5">
        <v>1405</v>
      </c>
      <c r="AM1406" s="25">
        <v>-135485178.10640207</v>
      </c>
      <c r="AN1406" s="5">
        <v>0.16987722771544347</v>
      </c>
    </row>
    <row r="1407" spans="32:40">
      <c r="AF1407" s="25">
        <v>1406</v>
      </c>
      <c r="AG1407" s="25"/>
      <c r="AJ1407" s="25"/>
      <c r="AL1407" s="5">
        <v>1406</v>
      </c>
      <c r="AM1407" s="25">
        <v>-624396665.71900535</v>
      </c>
      <c r="AN1407" s="5">
        <v>-6.9815599508225743</v>
      </c>
    </row>
    <row r="1408" spans="32:40">
      <c r="AF1408" s="25">
        <v>1407</v>
      </c>
      <c r="AG1408" s="25"/>
      <c r="AJ1408" s="25"/>
      <c r="AL1408" s="5">
        <v>1407</v>
      </c>
      <c r="AM1408" s="25">
        <v>-595103924.92611229</v>
      </c>
      <c r="AN1408" s="5">
        <v>-1.7845395717629342</v>
      </c>
    </row>
    <row r="1409" spans="32:40">
      <c r="AF1409" s="25">
        <v>1408</v>
      </c>
      <c r="AG1409" s="25"/>
      <c r="AJ1409" s="25"/>
      <c r="AL1409" s="5">
        <v>1408</v>
      </c>
      <c r="AM1409" s="25">
        <v>1227153751.7956524</v>
      </c>
      <c r="AN1409" s="5">
        <v>6.3046795176224917</v>
      </c>
    </row>
    <row r="1410" spans="32:40">
      <c r="AF1410" s="25">
        <v>1409</v>
      </c>
      <c r="AG1410" s="25"/>
      <c r="AJ1410" s="25"/>
      <c r="AL1410" s="5">
        <v>1409</v>
      </c>
      <c r="AM1410" s="25">
        <v>274653845.16764438</v>
      </c>
      <c r="AN1410" s="5">
        <v>3.0098222213351424</v>
      </c>
    </row>
    <row r="1411" spans="32:40">
      <c r="AF1411" s="25">
        <v>1410</v>
      </c>
      <c r="AG1411" s="25"/>
      <c r="AJ1411" s="25"/>
      <c r="AL1411" s="5">
        <v>1410</v>
      </c>
      <c r="AM1411" s="25">
        <v>696663045.43407917</v>
      </c>
      <c r="AN1411" s="5">
        <v>11.571609365063539</v>
      </c>
    </row>
    <row r="1412" spans="32:40">
      <c r="AF1412" s="25">
        <v>1411</v>
      </c>
      <c r="AG1412" s="25"/>
      <c r="AJ1412" s="25"/>
      <c r="AL1412" s="5">
        <v>1411</v>
      </c>
      <c r="AM1412" s="25">
        <v>173731512.11054289</v>
      </c>
      <c r="AN1412" s="5">
        <v>1.8672771757064115</v>
      </c>
    </row>
    <row r="1413" spans="32:40">
      <c r="AF1413" s="25">
        <v>1412</v>
      </c>
      <c r="AG1413" s="25"/>
      <c r="AJ1413" s="25"/>
      <c r="AL1413" s="5">
        <v>1412</v>
      </c>
      <c r="AM1413" s="25">
        <v>-245086115.50450385</v>
      </c>
      <c r="AN1413" s="5">
        <v>-8.1536839037073122E-3</v>
      </c>
    </row>
    <row r="1414" spans="32:40">
      <c r="AF1414" s="25">
        <v>1413</v>
      </c>
      <c r="AG1414" s="25"/>
      <c r="AJ1414" s="25"/>
      <c r="AL1414" s="5">
        <v>1413</v>
      </c>
      <c r="AM1414" s="25">
        <v>62167406.966106594</v>
      </c>
      <c r="AN1414" s="5">
        <v>1.4775199572891939</v>
      </c>
    </row>
    <row r="1415" spans="32:40">
      <c r="AF1415" s="25">
        <v>1414</v>
      </c>
      <c r="AG1415" s="25"/>
      <c r="AJ1415" s="25"/>
      <c r="AL1415" s="5">
        <v>1414</v>
      </c>
      <c r="AM1415" s="25">
        <v>-616257086.01797938</v>
      </c>
      <c r="AN1415" s="5">
        <v>-2.0080729894806941</v>
      </c>
    </row>
    <row r="1416" spans="32:40">
      <c r="AF1416" s="25">
        <v>1415</v>
      </c>
      <c r="AG1416" s="25"/>
      <c r="AJ1416" s="25"/>
      <c r="AL1416" s="5">
        <v>1415</v>
      </c>
      <c r="AM1416" s="25">
        <v>-975970087.88963056</v>
      </c>
      <c r="AN1416" s="5">
        <v>-6.651652595351365</v>
      </c>
    </row>
    <row r="1417" spans="32:40">
      <c r="AF1417" s="25">
        <v>1416</v>
      </c>
      <c r="AG1417" s="25"/>
      <c r="AJ1417" s="25"/>
      <c r="AL1417" s="5">
        <v>1416</v>
      </c>
      <c r="AM1417" s="25">
        <v>-86143996.810603663</v>
      </c>
      <c r="AN1417" s="5">
        <v>4.2705348612063473E-2</v>
      </c>
    </row>
    <row r="1418" spans="32:40">
      <c r="AF1418" s="25">
        <v>1417</v>
      </c>
      <c r="AG1418" s="25"/>
      <c r="AJ1418" s="25"/>
      <c r="AL1418" s="5">
        <v>1417</v>
      </c>
      <c r="AM1418" s="25">
        <v>458797932.10615617</v>
      </c>
      <c r="AN1418" s="5">
        <v>6.9321870333910249</v>
      </c>
    </row>
    <row r="1419" spans="32:40">
      <c r="AF1419" s="25">
        <v>1418</v>
      </c>
      <c r="AG1419" s="25"/>
      <c r="AJ1419" s="25"/>
      <c r="AL1419" s="5">
        <v>1418</v>
      </c>
      <c r="AM1419" s="25">
        <v>-78808611.602488071</v>
      </c>
      <c r="AN1419" s="5">
        <v>0.56883604194071846</v>
      </c>
    </row>
    <row r="1420" spans="32:40">
      <c r="AF1420" s="25">
        <v>1419</v>
      </c>
      <c r="AG1420" s="25"/>
      <c r="AJ1420" s="25"/>
      <c r="AL1420" s="5">
        <v>1419</v>
      </c>
      <c r="AM1420" s="25">
        <v>539973259.29001164</v>
      </c>
      <c r="AN1420" s="5">
        <v>5.5305760845120959</v>
      </c>
    </row>
    <row r="1421" spans="32:40">
      <c r="AF1421" s="25">
        <v>1420</v>
      </c>
      <c r="AG1421" s="25"/>
      <c r="AJ1421" s="25"/>
      <c r="AL1421" s="5">
        <v>1420</v>
      </c>
      <c r="AM1421" s="25">
        <v>-462829289.88117802</v>
      </c>
      <c r="AN1421" s="5">
        <v>-2.3964301466679494</v>
      </c>
    </row>
    <row r="1422" spans="32:40">
      <c r="AF1422" s="25">
        <v>1421</v>
      </c>
      <c r="AG1422" s="25"/>
      <c r="AJ1422" s="25"/>
      <c r="AL1422" s="5">
        <v>1421</v>
      </c>
      <c r="AM1422" s="25">
        <v>-626301453.47788572</v>
      </c>
      <c r="AN1422" s="5">
        <v>-7.1854154925271345</v>
      </c>
    </row>
    <row r="1423" spans="32:40">
      <c r="AF1423" s="25">
        <v>1422</v>
      </c>
      <c r="AG1423" s="25"/>
      <c r="AJ1423" s="25"/>
      <c r="AL1423" s="5">
        <v>1422</v>
      </c>
      <c r="AM1423" s="25">
        <v>1009020060.6161048</v>
      </c>
      <c r="AN1423" s="5">
        <v>5.7253299038861112</v>
      </c>
    </row>
    <row r="1424" spans="32:40">
      <c r="AF1424" s="25">
        <v>1423</v>
      </c>
      <c r="AG1424" s="25"/>
      <c r="AJ1424" s="25"/>
      <c r="AL1424" s="5">
        <v>1423</v>
      </c>
      <c r="AM1424" s="25">
        <v>127925984.21376961</v>
      </c>
      <c r="AN1424" s="5">
        <v>1.5982896220916836</v>
      </c>
    </row>
    <row r="1425" spans="32:40">
      <c r="AF1425" s="25">
        <v>1424</v>
      </c>
      <c r="AG1425" s="25"/>
      <c r="AJ1425" s="25"/>
      <c r="AL1425" s="5">
        <v>1424</v>
      </c>
      <c r="AM1425" s="25">
        <v>688224880.41477227</v>
      </c>
      <c r="AN1425" s="5">
        <v>4.7065341841416783</v>
      </c>
    </row>
    <row r="1426" spans="32:40">
      <c r="AF1426" s="25">
        <v>1425</v>
      </c>
      <c r="AG1426" s="25"/>
      <c r="AJ1426" s="25"/>
      <c r="AL1426" s="5">
        <v>1425</v>
      </c>
      <c r="AM1426" s="25">
        <v>-1057463131.322726</v>
      </c>
      <c r="AN1426" s="5">
        <v>-4.2135955246091035</v>
      </c>
    </row>
    <row r="1427" spans="32:40">
      <c r="AF1427" s="25">
        <v>1426</v>
      </c>
      <c r="AG1427" s="25"/>
      <c r="AJ1427" s="25"/>
      <c r="AL1427" s="5">
        <v>1426</v>
      </c>
      <c r="AM1427" s="25">
        <v>-78857884.17641589</v>
      </c>
      <c r="AN1427" s="5">
        <v>0.39586949630333368</v>
      </c>
    </row>
    <row r="1428" spans="32:40">
      <c r="AF1428" s="25">
        <v>1427</v>
      </c>
      <c r="AG1428" s="25"/>
      <c r="AJ1428" s="25"/>
      <c r="AL1428" s="5">
        <v>1427</v>
      </c>
      <c r="AM1428" s="25">
        <v>-69472238.765818775</v>
      </c>
      <c r="AN1428" s="5">
        <v>0.6970160772144387</v>
      </c>
    </row>
    <row r="1429" spans="32:40">
      <c r="AF1429" s="25">
        <v>1428</v>
      </c>
      <c r="AG1429" s="25"/>
      <c r="AJ1429" s="25"/>
      <c r="AL1429" s="5">
        <v>1428</v>
      </c>
      <c r="AM1429" s="25">
        <v>820648456.46254539</v>
      </c>
      <c r="AN1429" s="5">
        <v>4.8770793547253524</v>
      </c>
    </row>
    <row r="1430" spans="32:40">
      <c r="AF1430" s="25">
        <v>1429</v>
      </c>
      <c r="AG1430" s="25"/>
      <c r="AJ1430" s="25"/>
      <c r="AL1430" s="5">
        <v>1429</v>
      </c>
      <c r="AM1430" s="25">
        <v>-563320187.46534359</v>
      </c>
      <c r="AN1430" s="5">
        <v>-1.8662486489687811</v>
      </c>
    </row>
    <row r="1431" spans="32:40">
      <c r="AF1431" s="25">
        <v>1430</v>
      </c>
      <c r="AG1431" s="25"/>
      <c r="AJ1431" s="25"/>
      <c r="AL1431" s="5">
        <v>1430</v>
      </c>
      <c r="AM1431" s="25">
        <v>-318864898.45944947</v>
      </c>
      <c r="AN1431" s="5">
        <v>-0.76262825874136742</v>
      </c>
    </row>
    <row r="1432" spans="32:40">
      <c r="AF1432" s="25">
        <v>1431</v>
      </c>
      <c r="AG1432" s="25"/>
      <c r="AJ1432" s="25"/>
      <c r="AL1432" s="5">
        <v>1431</v>
      </c>
      <c r="AM1432" s="25">
        <v>-328147153.51463366</v>
      </c>
      <c r="AN1432" s="5">
        <v>-1.3915274556621295</v>
      </c>
    </row>
    <row r="1433" spans="32:40">
      <c r="AF1433" s="25">
        <v>1432</v>
      </c>
      <c r="AG1433" s="25"/>
      <c r="AJ1433" s="25"/>
      <c r="AL1433" s="5">
        <v>1432</v>
      </c>
      <c r="AM1433" s="25">
        <v>89157667.898581445</v>
      </c>
      <c r="AN1433" s="5">
        <v>1.4625649807876977</v>
      </c>
    </row>
    <row r="1434" spans="32:40">
      <c r="AF1434" s="25">
        <v>1433</v>
      </c>
      <c r="AG1434" s="25"/>
      <c r="AJ1434" s="25"/>
      <c r="AL1434" s="5">
        <v>1433</v>
      </c>
      <c r="AM1434" s="25">
        <v>-586443097.95533276</v>
      </c>
      <c r="AN1434" s="5">
        <v>-2.7440130186536433</v>
      </c>
    </row>
    <row r="1435" spans="32:40">
      <c r="AF1435" s="25">
        <v>1434</v>
      </c>
      <c r="AG1435" s="25"/>
      <c r="AJ1435" s="25"/>
      <c r="AL1435" s="5">
        <v>1434</v>
      </c>
      <c r="AM1435" s="25">
        <v>-320133230.04005265</v>
      </c>
      <c r="AN1435" s="5">
        <v>-3.8764107762176003</v>
      </c>
    </row>
    <row r="1436" spans="32:40">
      <c r="AF1436" s="25">
        <v>1435</v>
      </c>
      <c r="AG1436" s="25"/>
      <c r="AJ1436" s="25"/>
      <c r="AL1436" s="5">
        <v>1435</v>
      </c>
      <c r="AM1436" s="25">
        <v>-344124203.21756762</v>
      </c>
      <c r="AN1436" s="5">
        <v>-2.3011132967815189</v>
      </c>
    </row>
    <row r="1437" spans="32:40">
      <c r="AF1437" s="25">
        <v>1436</v>
      </c>
      <c r="AG1437" s="25"/>
      <c r="AJ1437" s="25"/>
      <c r="AL1437" s="5">
        <v>1436</v>
      </c>
      <c r="AM1437" s="25">
        <v>49793361.68606104</v>
      </c>
      <c r="AN1437" s="5">
        <v>1.5096626744728585</v>
      </c>
    </row>
    <row r="1438" spans="32:40">
      <c r="AF1438" s="25">
        <v>1437</v>
      </c>
      <c r="AG1438" s="25"/>
      <c r="AJ1438" s="25"/>
      <c r="AL1438" s="5">
        <v>1437</v>
      </c>
      <c r="AM1438" s="25">
        <v>449180794.56342286</v>
      </c>
      <c r="AN1438" s="5">
        <v>2.8239583767183025</v>
      </c>
    </row>
    <row r="1439" spans="32:40">
      <c r="AF1439" s="25">
        <v>1438</v>
      </c>
      <c r="AG1439" s="25"/>
      <c r="AJ1439" s="25"/>
      <c r="AL1439" s="5">
        <v>1438</v>
      </c>
      <c r="AM1439" s="25">
        <v>-226381355.22947112</v>
      </c>
      <c r="AN1439" s="5">
        <v>-0.68556704271371349</v>
      </c>
    </row>
    <row r="1440" spans="32:40">
      <c r="AF1440" s="25">
        <v>1439</v>
      </c>
      <c r="AG1440" s="25"/>
      <c r="AJ1440" s="25"/>
      <c r="AL1440" s="5">
        <v>1439</v>
      </c>
      <c r="AM1440" s="25">
        <v>-968646564.0371871</v>
      </c>
      <c r="AN1440" s="5">
        <v>-5.7337856788088173</v>
      </c>
    </row>
    <row r="1441" spans="32:40">
      <c r="AF1441" s="25">
        <v>1440</v>
      </c>
      <c r="AG1441" s="25"/>
      <c r="AJ1441" s="25"/>
      <c r="AL1441" s="5">
        <v>1440</v>
      </c>
      <c r="AM1441" s="25">
        <v>261349598.92654124</v>
      </c>
      <c r="AN1441" s="5">
        <v>2.4720005144993507</v>
      </c>
    </row>
    <row r="1442" spans="32:40">
      <c r="AF1442" s="25">
        <v>1441</v>
      </c>
      <c r="AG1442" s="25"/>
      <c r="AJ1442" s="25"/>
      <c r="AL1442" s="5">
        <v>1441</v>
      </c>
      <c r="AM1442" s="25">
        <v>-866115731.21876049</v>
      </c>
      <c r="AN1442" s="5">
        <v>-6.728671956858455</v>
      </c>
    </row>
    <row r="1443" spans="32:40">
      <c r="AF1443" s="25">
        <v>1442</v>
      </c>
      <c r="AG1443" s="25"/>
      <c r="AJ1443" s="25"/>
      <c r="AL1443" s="5">
        <v>1442</v>
      </c>
      <c r="AM1443" s="25">
        <v>-710388912.2416929</v>
      </c>
      <c r="AN1443" s="5">
        <v>-2.3785046480659995</v>
      </c>
    </row>
    <row r="1444" spans="32:40">
      <c r="AF1444" s="25">
        <v>1443</v>
      </c>
      <c r="AG1444" s="25"/>
      <c r="AJ1444" s="25"/>
      <c r="AL1444" s="5">
        <v>1443</v>
      </c>
      <c r="AM1444" s="25">
        <v>-569123139.59298778</v>
      </c>
      <c r="AN1444" s="5">
        <v>-6.2338297101993332</v>
      </c>
    </row>
    <row r="1445" spans="32:40">
      <c r="AF1445" s="25">
        <v>1444</v>
      </c>
      <c r="AG1445" s="25"/>
      <c r="AJ1445" s="25"/>
      <c r="AL1445" s="5">
        <v>1444</v>
      </c>
      <c r="AM1445" s="25">
        <v>59430531.990624458</v>
      </c>
      <c r="AN1445" s="5">
        <v>1.2422618753970862</v>
      </c>
    </row>
    <row r="1446" spans="32:40">
      <c r="AF1446" s="25">
        <v>1445</v>
      </c>
      <c r="AG1446" s="25"/>
      <c r="AJ1446" s="25"/>
      <c r="AL1446" s="5">
        <v>1445</v>
      </c>
      <c r="AM1446" s="25">
        <v>-911821198.48263049</v>
      </c>
      <c r="AN1446" s="5">
        <v>-12.560862679294239</v>
      </c>
    </row>
    <row r="1447" spans="32:40">
      <c r="AF1447" s="25">
        <v>1446</v>
      </c>
      <c r="AG1447" s="25"/>
      <c r="AJ1447" s="25"/>
      <c r="AL1447" s="5">
        <v>1446</v>
      </c>
      <c r="AM1447" s="25">
        <v>-1216969524.0438371</v>
      </c>
      <c r="AN1447" s="5">
        <v>-13.444299615523077</v>
      </c>
    </row>
    <row r="1448" spans="32:40">
      <c r="AF1448" s="25">
        <v>1447</v>
      </c>
      <c r="AG1448" s="25"/>
      <c r="AJ1448" s="25"/>
      <c r="AL1448" s="5">
        <v>1447</v>
      </c>
      <c r="AM1448" s="25">
        <v>-566858544.16432071</v>
      </c>
      <c r="AN1448" s="5">
        <v>-2.3113768220524924</v>
      </c>
    </row>
    <row r="1449" spans="32:40">
      <c r="AF1449" s="25">
        <v>1448</v>
      </c>
      <c r="AG1449" s="25"/>
      <c r="AJ1449" s="25"/>
      <c r="AL1449" s="5">
        <v>1448</v>
      </c>
      <c r="AM1449" s="25">
        <v>1188620649.3902061</v>
      </c>
      <c r="AN1449" s="5">
        <v>8.6529341311398298</v>
      </c>
    </row>
    <row r="1450" spans="32:40">
      <c r="AF1450" s="25">
        <v>1449</v>
      </c>
      <c r="AG1450" s="25"/>
      <c r="AJ1450" s="25"/>
      <c r="AL1450" s="5">
        <v>1449</v>
      </c>
      <c r="AM1450" s="25">
        <v>-508341761.27304423</v>
      </c>
      <c r="AN1450" s="5">
        <v>-4.4049117592127214</v>
      </c>
    </row>
    <row r="1451" spans="32:40">
      <c r="AF1451" s="25">
        <v>1450</v>
      </c>
      <c r="AG1451" s="25"/>
      <c r="AJ1451" s="25"/>
      <c r="AL1451" s="5">
        <v>1450</v>
      </c>
      <c r="AM1451" s="25">
        <v>-419341159.40778202</v>
      </c>
      <c r="AN1451" s="5">
        <v>-3.0152553037354339</v>
      </c>
    </row>
    <row r="1452" spans="32:40">
      <c r="AF1452" s="25">
        <v>1451</v>
      </c>
      <c r="AG1452" s="25"/>
      <c r="AJ1452" s="25"/>
      <c r="AL1452" s="5">
        <v>1451</v>
      </c>
      <c r="AM1452" s="25">
        <v>-218483221.52257067</v>
      </c>
      <c r="AN1452" s="5">
        <v>-0.1835603145508489</v>
      </c>
    </row>
    <row r="1453" spans="32:40">
      <c r="AF1453" s="25">
        <v>1452</v>
      </c>
      <c r="AG1453" s="25"/>
      <c r="AJ1453" s="25"/>
      <c r="AL1453" s="5">
        <v>1452</v>
      </c>
      <c r="AM1453" s="25">
        <v>-542325389.62042284</v>
      </c>
      <c r="AN1453" s="5">
        <v>-1.8332320668063067</v>
      </c>
    </row>
    <row r="1454" spans="32:40">
      <c r="AF1454" s="25">
        <v>1453</v>
      </c>
      <c r="AG1454" s="25"/>
      <c r="AJ1454" s="25"/>
      <c r="AL1454" s="5">
        <v>1453</v>
      </c>
      <c r="AM1454" s="25">
        <v>151426101.88808823</v>
      </c>
      <c r="AN1454" s="5">
        <v>2.0968806963927764</v>
      </c>
    </row>
    <row r="1455" spans="32:40">
      <c r="AF1455" s="25">
        <v>1454</v>
      </c>
      <c r="AG1455" s="25"/>
      <c r="AJ1455" s="25"/>
      <c r="AL1455" s="5">
        <v>1454</v>
      </c>
      <c r="AM1455" s="25">
        <v>1039986620.9776278</v>
      </c>
      <c r="AN1455" s="5">
        <v>6.5741956300290605</v>
      </c>
    </row>
    <row r="1456" spans="32:40">
      <c r="AF1456" s="25">
        <v>1455</v>
      </c>
      <c r="AG1456" s="25"/>
      <c r="AJ1456" s="25"/>
      <c r="AL1456" s="5">
        <v>1455</v>
      </c>
      <c r="AM1456" s="25">
        <v>211384288.5344767</v>
      </c>
      <c r="AN1456" s="5">
        <v>2.833055255753226</v>
      </c>
    </row>
    <row r="1457" spans="32:40">
      <c r="AF1457" s="25">
        <v>1456</v>
      </c>
      <c r="AG1457" s="25"/>
      <c r="AJ1457" s="25"/>
      <c r="AL1457" s="5">
        <v>1456</v>
      </c>
      <c r="AM1457" s="25">
        <v>-1234112258.9655578</v>
      </c>
      <c r="AN1457" s="5">
        <v>-3.9546690254547086</v>
      </c>
    </row>
    <row r="1458" spans="32:40">
      <c r="AF1458" s="25">
        <v>1457</v>
      </c>
      <c r="AG1458" s="25"/>
      <c r="AJ1458" s="25"/>
      <c r="AL1458" s="5">
        <v>1457</v>
      </c>
      <c r="AM1458" s="25">
        <v>-734266192.78948975</v>
      </c>
      <c r="AN1458" s="5">
        <v>-1.8428282322501375</v>
      </c>
    </row>
    <row r="1459" spans="32:40">
      <c r="AF1459" s="25">
        <v>1458</v>
      </c>
      <c r="AG1459" s="25"/>
      <c r="AJ1459" s="25"/>
      <c r="AL1459" s="5">
        <v>1458</v>
      </c>
      <c r="AM1459" s="25">
        <v>-507081054.06308067</v>
      </c>
      <c r="AN1459" s="5">
        <v>-2.9750758118038219</v>
      </c>
    </row>
    <row r="1460" spans="32:40">
      <c r="AF1460" s="25">
        <v>1459</v>
      </c>
      <c r="AG1460" s="25"/>
      <c r="AJ1460" s="25"/>
      <c r="AL1460" s="5">
        <v>1459</v>
      </c>
      <c r="AM1460" s="25">
        <v>-1259460110.7278337</v>
      </c>
      <c r="AN1460" s="5">
        <v>-3.9130339519256871</v>
      </c>
    </row>
    <row r="1461" spans="32:40">
      <c r="AF1461" s="25">
        <v>1460</v>
      </c>
      <c r="AG1461" s="25"/>
      <c r="AJ1461" s="25"/>
      <c r="AL1461" s="5">
        <v>1460</v>
      </c>
      <c r="AM1461" s="25">
        <v>-1288823840.0161517</v>
      </c>
      <c r="AN1461" s="5">
        <v>-7.1066307095985328</v>
      </c>
    </row>
    <row r="1462" spans="32:40">
      <c r="AF1462" s="25">
        <v>1461</v>
      </c>
      <c r="AG1462" s="25"/>
      <c r="AJ1462" s="25"/>
      <c r="AL1462" s="5">
        <v>1461</v>
      </c>
      <c r="AM1462" s="25">
        <v>-1239374319.1903052</v>
      </c>
      <c r="AN1462" s="5">
        <v>-7.3607577338573487</v>
      </c>
    </row>
    <row r="1463" spans="32:40">
      <c r="AF1463" s="25">
        <v>1462</v>
      </c>
      <c r="AG1463" s="25"/>
      <c r="AJ1463" s="25"/>
      <c r="AL1463" s="5">
        <v>1462</v>
      </c>
      <c r="AM1463" s="25">
        <v>412108660.40508854</v>
      </c>
      <c r="AN1463" s="5">
        <v>3.8413951604251508</v>
      </c>
    </row>
    <row r="1464" spans="32:40">
      <c r="AF1464" s="25">
        <v>1463</v>
      </c>
      <c r="AG1464" s="25"/>
      <c r="AJ1464" s="25"/>
      <c r="AL1464" s="5">
        <v>1463</v>
      </c>
      <c r="AM1464" s="25">
        <v>147173791.48478061</v>
      </c>
      <c r="AN1464" s="5">
        <v>1.5631500443862212</v>
      </c>
    </row>
    <row r="1465" spans="32:40">
      <c r="AF1465" s="25">
        <v>1464</v>
      </c>
      <c r="AG1465" s="25"/>
      <c r="AJ1465" s="25"/>
      <c r="AL1465" s="5">
        <v>1464</v>
      </c>
      <c r="AM1465" s="25">
        <v>-613125578.3409189</v>
      </c>
      <c r="AN1465" s="5">
        <v>-1.3911469320238421</v>
      </c>
    </row>
    <row r="1466" spans="32:40">
      <c r="AF1466" s="25">
        <v>1465</v>
      </c>
      <c r="AG1466" s="25"/>
      <c r="AJ1466" s="25"/>
      <c r="AL1466" s="5">
        <v>1465</v>
      </c>
      <c r="AM1466" s="25">
        <v>-617303927.90520537</v>
      </c>
      <c r="AN1466" s="5">
        <v>-6.1512626501654699</v>
      </c>
    </row>
    <row r="1467" spans="32:40">
      <c r="AF1467" s="25">
        <v>1466</v>
      </c>
      <c r="AG1467" s="25"/>
      <c r="AJ1467" s="25"/>
      <c r="AL1467" s="5">
        <v>1466</v>
      </c>
      <c r="AM1467" s="25">
        <v>-567499292.75345373</v>
      </c>
      <c r="AN1467" s="5">
        <v>-1.1812127852671679</v>
      </c>
    </row>
    <row r="1468" spans="32:40">
      <c r="AF1468" s="25">
        <v>1467</v>
      </c>
      <c r="AG1468" s="25"/>
      <c r="AJ1468" s="25"/>
      <c r="AL1468" s="5">
        <v>1467</v>
      </c>
      <c r="AM1468" s="25">
        <v>-507113256.01831448</v>
      </c>
      <c r="AN1468" s="5">
        <v>-3.1078674213515121</v>
      </c>
    </row>
    <row r="1469" spans="32:40">
      <c r="AF1469" s="25">
        <v>1468</v>
      </c>
      <c r="AG1469" s="25"/>
      <c r="AJ1469" s="25"/>
      <c r="AL1469" s="5">
        <v>1468</v>
      </c>
      <c r="AM1469" s="25">
        <v>-1553817312.4932132</v>
      </c>
      <c r="AN1469" s="5">
        <v>-15.392772402098979</v>
      </c>
    </row>
    <row r="1470" spans="32:40">
      <c r="AF1470" s="25">
        <v>1469</v>
      </c>
      <c r="AG1470" s="25"/>
      <c r="AJ1470" s="25"/>
      <c r="AL1470" s="5">
        <v>1469</v>
      </c>
      <c r="AM1470" s="25">
        <v>-1544550518.6689775</v>
      </c>
      <c r="AN1470" s="5">
        <v>-10.100690539864811</v>
      </c>
    </row>
    <row r="1471" spans="32:40">
      <c r="AF1471" s="25">
        <v>1470</v>
      </c>
      <c r="AG1471" s="25"/>
      <c r="AJ1471" s="25"/>
      <c r="AL1471" s="5">
        <v>1470</v>
      </c>
      <c r="AM1471" s="25">
        <v>-1204321687.8186443</v>
      </c>
      <c r="AN1471" s="5">
        <v>-4.5748537958475906</v>
      </c>
    </row>
    <row r="1472" spans="32:40">
      <c r="AF1472" s="25">
        <v>1471</v>
      </c>
      <c r="AG1472" s="25"/>
      <c r="AJ1472" s="25"/>
      <c r="AL1472" s="5">
        <v>1471</v>
      </c>
      <c r="AM1472" s="25">
        <v>-817523403.22337258</v>
      </c>
      <c r="AN1472" s="5">
        <v>-9.9375610944400492</v>
      </c>
    </row>
    <row r="1473" spans="32:40">
      <c r="AF1473" s="25">
        <v>1472</v>
      </c>
      <c r="AG1473" s="25"/>
      <c r="AJ1473" s="25"/>
      <c r="AL1473" s="5">
        <v>1472</v>
      </c>
      <c r="AM1473" s="25">
        <v>-716879582.37944794</v>
      </c>
      <c r="AN1473" s="5">
        <v>-2.4105951966772565</v>
      </c>
    </row>
    <row r="1474" spans="32:40">
      <c r="AF1474" s="25">
        <v>1473</v>
      </c>
      <c r="AG1474" s="25"/>
      <c r="AJ1474" s="25"/>
      <c r="AL1474" s="5">
        <v>1473</v>
      </c>
      <c r="AM1474" s="25">
        <v>-203865837.05775344</v>
      </c>
      <c r="AN1474" s="5">
        <v>-0.18047391330897075</v>
      </c>
    </row>
    <row r="1475" spans="32:40">
      <c r="AF1475" s="25">
        <v>1474</v>
      </c>
      <c r="AG1475" s="25"/>
      <c r="AJ1475" s="25"/>
      <c r="AL1475" s="5">
        <v>1474</v>
      </c>
      <c r="AM1475" s="25">
        <v>-344827646.86804378</v>
      </c>
      <c r="AN1475" s="5">
        <v>-0.3554628303590282</v>
      </c>
    </row>
    <row r="1476" spans="32:40">
      <c r="AF1476" s="25">
        <v>1475</v>
      </c>
      <c r="AG1476" s="25"/>
      <c r="AJ1476" s="25"/>
      <c r="AL1476" s="5">
        <v>1475</v>
      </c>
      <c r="AM1476" s="25">
        <v>-1134093613.6102419</v>
      </c>
      <c r="AN1476" s="5">
        <v>-7.8756439038651349</v>
      </c>
    </row>
    <row r="1477" spans="32:40">
      <c r="AF1477" s="25">
        <v>1476</v>
      </c>
      <c r="AG1477" s="25"/>
      <c r="AJ1477" s="25"/>
      <c r="AL1477" s="5">
        <v>1476</v>
      </c>
      <c r="AM1477" s="25">
        <v>-156318973.38818443</v>
      </c>
      <c r="AN1477" s="5">
        <v>0.24130730854303764</v>
      </c>
    </row>
    <row r="1478" spans="32:40">
      <c r="AF1478" s="25">
        <v>1477</v>
      </c>
      <c r="AG1478" s="25"/>
      <c r="AJ1478" s="25"/>
      <c r="AL1478" s="5">
        <v>1477</v>
      </c>
      <c r="AM1478" s="25">
        <v>-565158448.832515</v>
      </c>
      <c r="AN1478" s="5">
        <v>-2.6586197420007398</v>
      </c>
    </row>
    <row r="1479" spans="32:40">
      <c r="AF1479" s="25">
        <v>1478</v>
      </c>
      <c r="AG1479" s="25"/>
      <c r="AJ1479" s="25"/>
      <c r="AL1479" s="5">
        <v>1478</v>
      </c>
      <c r="AM1479" s="25">
        <v>-1529699937.0837998</v>
      </c>
      <c r="AN1479" s="5">
        <v>-5.2619955911944913</v>
      </c>
    </row>
    <row r="1480" spans="32:40">
      <c r="AF1480" s="25">
        <v>1479</v>
      </c>
      <c r="AG1480" s="25"/>
      <c r="AJ1480" s="25"/>
      <c r="AL1480" s="5">
        <v>1479</v>
      </c>
      <c r="AM1480" s="25">
        <v>206744418.70023656</v>
      </c>
      <c r="AN1480" s="5">
        <v>2.5515092089879849</v>
      </c>
    </row>
    <row r="1481" spans="32:40">
      <c r="AF1481" s="25">
        <v>1480</v>
      </c>
      <c r="AG1481" s="25"/>
      <c r="AJ1481" s="25"/>
      <c r="AL1481" s="5">
        <v>1480</v>
      </c>
      <c r="AM1481" s="25">
        <v>-338757243.99726295</v>
      </c>
      <c r="AN1481" s="5">
        <v>-2.3531205016049364</v>
      </c>
    </row>
    <row r="1482" spans="32:40">
      <c r="AF1482" s="25">
        <v>1481</v>
      </c>
      <c r="AG1482" s="25"/>
      <c r="AJ1482" s="25"/>
      <c r="AL1482" s="5">
        <v>1481</v>
      </c>
      <c r="AM1482" s="25">
        <v>-567440128.55993533</v>
      </c>
      <c r="AN1482" s="5">
        <v>-1.4014611764473079</v>
      </c>
    </row>
    <row r="1483" spans="32:40">
      <c r="AF1483" s="25">
        <v>1482</v>
      </c>
      <c r="AG1483" s="25"/>
      <c r="AJ1483" s="25"/>
      <c r="AL1483" s="5">
        <v>1482</v>
      </c>
      <c r="AM1483" s="25">
        <v>-804214648.23280239</v>
      </c>
      <c r="AN1483" s="5">
        <v>-9.1085784902514693</v>
      </c>
    </row>
    <row r="1484" spans="32:40">
      <c r="AF1484" s="25">
        <v>1483</v>
      </c>
      <c r="AG1484" s="25"/>
      <c r="AJ1484" s="25"/>
      <c r="AL1484" s="5">
        <v>1483</v>
      </c>
      <c r="AM1484" s="25">
        <v>-1034700347.9458747</v>
      </c>
      <c r="AN1484" s="5">
        <v>-3.2886817110073374</v>
      </c>
    </row>
    <row r="1485" spans="32:40">
      <c r="AF1485" s="25">
        <v>1484</v>
      </c>
      <c r="AG1485" s="25"/>
      <c r="AJ1485" s="25"/>
      <c r="AL1485" s="5">
        <v>1484</v>
      </c>
      <c r="AM1485" s="25">
        <v>-811515378.3344245</v>
      </c>
      <c r="AN1485" s="5">
        <v>-3.1365610011745408</v>
      </c>
    </row>
    <row r="1486" spans="32:40">
      <c r="AF1486" s="25">
        <v>1485</v>
      </c>
      <c r="AG1486" s="25"/>
      <c r="AJ1486" s="25"/>
      <c r="AL1486" s="5">
        <v>1485</v>
      </c>
      <c r="AM1486" s="25">
        <v>-837205620.90424991</v>
      </c>
      <c r="AN1486" s="5">
        <v>-4.6163415358402879</v>
      </c>
    </row>
    <row r="1487" spans="32:40">
      <c r="AF1487" s="25">
        <v>1486</v>
      </c>
      <c r="AG1487" s="25"/>
      <c r="AJ1487" s="25"/>
      <c r="AL1487" s="5">
        <v>1486</v>
      </c>
      <c r="AM1487" s="25">
        <v>-1724317116.4909399</v>
      </c>
      <c r="AN1487" s="5">
        <v>-5.6265725813837593</v>
      </c>
    </row>
    <row r="1488" spans="32:40">
      <c r="AF1488" s="25">
        <v>1487</v>
      </c>
      <c r="AG1488" s="25"/>
      <c r="AJ1488" s="25"/>
      <c r="AL1488" s="5">
        <v>1487</v>
      </c>
      <c r="AM1488" s="25">
        <v>-1385686578.5058293</v>
      </c>
      <c r="AN1488" s="5">
        <v>-5.3687979815246427</v>
      </c>
    </row>
    <row r="1489" spans="32:40">
      <c r="AF1489" s="25">
        <v>1488</v>
      </c>
      <c r="AG1489" s="25"/>
      <c r="AJ1489" s="25"/>
      <c r="AL1489" s="5">
        <v>1488</v>
      </c>
      <c r="AM1489" s="25">
        <v>-1333700611.7957153</v>
      </c>
      <c r="AN1489" s="5">
        <v>-4.2903281390135595</v>
      </c>
    </row>
    <row r="1490" spans="32:40">
      <c r="AF1490" s="25">
        <v>1489</v>
      </c>
      <c r="AG1490" s="25"/>
      <c r="AJ1490" s="25"/>
      <c r="AL1490" s="5">
        <v>1489</v>
      </c>
      <c r="AM1490" s="25">
        <v>-1258858047.7249012</v>
      </c>
      <c r="AN1490" s="5">
        <v>-4.2085936622230982</v>
      </c>
    </row>
    <row r="1491" spans="32:40">
      <c r="AF1491" s="25">
        <v>1490</v>
      </c>
      <c r="AG1491" s="25"/>
      <c r="AJ1491" s="25"/>
      <c r="AL1491" s="5">
        <v>1490</v>
      </c>
      <c r="AM1491" s="25">
        <v>-522043913.85209978</v>
      </c>
      <c r="AN1491" s="5">
        <v>-1.1877463811859517</v>
      </c>
    </row>
    <row r="1492" spans="32:40">
      <c r="AF1492" s="25">
        <v>1491</v>
      </c>
      <c r="AG1492" s="25"/>
      <c r="AJ1492" s="25"/>
      <c r="AL1492" s="5">
        <v>1491</v>
      </c>
      <c r="AM1492" s="25">
        <v>-174227601.27324212</v>
      </c>
      <c r="AN1492" s="5">
        <v>0.32880288209931369</v>
      </c>
    </row>
    <row r="1493" spans="32:40">
      <c r="AF1493" s="25">
        <v>1492</v>
      </c>
      <c r="AG1493" s="25"/>
      <c r="AJ1493" s="25"/>
      <c r="AL1493" s="5">
        <v>1492</v>
      </c>
      <c r="AM1493" s="25">
        <v>-475104193.72840089</v>
      </c>
      <c r="AN1493" s="5">
        <v>-2.4450755325546356</v>
      </c>
    </row>
    <row r="1494" spans="32:40">
      <c r="AF1494" s="25">
        <v>1493</v>
      </c>
      <c r="AG1494" s="25"/>
      <c r="AJ1494" s="25"/>
      <c r="AL1494" s="5">
        <v>1493</v>
      </c>
      <c r="AM1494" s="25">
        <v>-406774002.17335939</v>
      </c>
      <c r="AN1494" s="5">
        <v>-0.66712530483683496</v>
      </c>
    </row>
    <row r="1495" spans="32:40">
      <c r="AF1495" s="25">
        <v>1494</v>
      </c>
      <c r="AG1495" s="25"/>
      <c r="AJ1495" s="25"/>
      <c r="AL1495" s="5">
        <v>1494</v>
      </c>
      <c r="AM1495" s="25">
        <v>-1179753176.2148252</v>
      </c>
      <c r="AN1495" s="5">
        <v>-3.577155767420765</v>
      </c>
    </row>
    <row r="1496" spans="32:40">
      <c r="AF1496" s="25">
        <v>1495</v>
      </c>
      <c r="AG1496" s="25"/>
      <c r="AJ1496" s="25"/>
      <c r="AL1496" s="5">
        <v>1495</v>
      </c>
      <c r="AM1496" s="25">
        <v>-1044560600.9528294</v>
      </c>
      <c r="AN1496" s="5">
        <v>-3.8294732286142747</v>
      </c>
    </row>
    <row r="1497" spans="32:40">
      <c r="AF1497" s="25">
        <v>1496</v>
      </c>
      <c r="AG1497" s="25"/>
      <c r="AJ1497" s="25"/>
      <c r="AL1497" s="5">
        <v>1496</v>
      </c>
      <c r="AM1497" s="25">
        <v>-1069447274.8192953</v>
      </c>
      <c r="AN1497" s="5">
        <v>-14.560316416850208</v>
      </c>
    </row>
    <row r="1498" spans="32:40">
      <c r="AF1498" s="25">
        <v>1497</v>
      </c>
      <c r="AG1498" s="25"/>
      <c r="AJ1498" s="25"/>
      <c r="AL1498" s="5">
        <v>1497</v>
      </c>
      <c r="AM1498" s="25">
        <v>-794157578.37059689</v>
      </c>
      <c r="AN1498" s="5">
        <v>-2.8607123593326556</v>
      </c>
    </row>
    <row r="1499" spans="32:40">
      <c r="AF1499" s="25">
        <v>1498</v>
      </c>
      <c r="AG1499" s="25"/>
      <c r="AJ1499" s="25"/>
      <c r="AL1499" s="5">
        <v>1498</v>
      </c>
      <c r="AM1499" s="25">
        <v>-44686561.455155313</v>
      </c>
      <c r="AN1499" s="5">
        <v>0.80731813059337687</v>
      </c>
    </row>
    <row r="1500" spans="32:40">
      <c r="AF1500" s="25">
        <v>1499</v>
      </c>
      <c r="AG1500" s="25"/>
      <c r="AJ1500" s="25"/>
      <c r="AL1500" s="5">
        <v>1499</v>
      </c>
      <c r="AM1500" s="25">
        <v>514507686.55304515</v>
      </c>
      <c r="AN1500" s="5">
        <v>3.8334567138878839</v>
      </c>
    </row>
    <row r="1501" spans="32:40">
      <c r="AF1501" s="25">
        <v>1500</v>
      </c>
      <c r="AG1501" s="25"/>
      <c r="AJ1501" s="25"/>
      <c r="AL1501" s="5">
        <v>1500</v>
      </c>
      <c r="AM1501" s="25">
        <v>465421859.21591246</v>
      </c>
      <c r="AN1501" s="5">
        <v>4.2282951604668098</v>
      </c>
    </row>
    <row r="1502" spans="32:40">
      <c r="AF1502" s="25">
        <v>1501</v>
      </c>
      <c r="AG1502" s="25"/>
      <c r="AJ1502" s="25"/>
      <c r="AL1502" s="5">
        <v>1501</v>
      </c>
      <c r="AM1502" s="25">
        <v>-473964248.2573927</v>
      </c>
      <c r="AN1502" s="5">
        <v>-2.4829179479158237</v>
      </c>
    </row>
    <row r="1503" spans="32:40">
      <c r="AF1503" s="25">
        <v>1502</v>
      </c>
      <c r="AG1503" s="25"/>
      <c r="AJ1503" s="25"/>
      <c r="AL1503" s="5">
        <v>1502</v>
      </c>
      <c r="AM1503" s="25">
        <v>659743710.89483583</v>
      </c>
      <c r="AN1503" s="5">
        <v>3.6522820317882627</v>
      </c>
    </row>
    <row r="1504" spans="32:40">
      <c r="AF1504" s="25">
        <v>1503</v>
      </c>
      <c r="AG1504" s="25"/>
      <c r="AJ1504" s="25"/>
      <c r="AL1504" s="5">
        <v>1503</v>
      </c>
      <c r="AM1504" s="25">
        <v>-633572525.41835999</v>
      </c>
      <c r="AN1504" s="5">
        <v>-4.4693945164844715</v>
      </c>
    </row>
    <row r="1505" spans="32:40">
      <c r="AF1505" s="25">
        <v>1504</v>
      </c>
      <c r="AG1505" s="25"/>
      <c r="AJ1505" s="25"/>
      <c r="AL1505" s="5">
        <v>1504</v>
      </c>
      <c r="AM1505" s="25">
        <v>-1007884944.5209126</v>
      </c>
      <c r="AN1505" s="5">
        <v>-5.417639580516564</v>
      </c>
    </row>
    <row r="1506" spans="32:40">
      <c r="AF1506" s="25">
        <v>1505</v>
      </c>
      <c r="AG1506" s="25"/>
      <c r="AJ1506" s="25"/>
      <c r="AL1506" s="5">
        <v>1505</v>
      </c>
      <c r="AM1506" s="25">
        <v>865388403.32226467</v>
      </c>
      <c r="AN1506" s="5">
        <v>4.8677464442493594</v>
      </c>
    </row>
    <row r="1507" spans="32:40">
      <c r="AF1507" s="25">
        <v>1506</v>
      </c>
      <c r="AG1507" s="25"/>
      <c r="AJ1507" s="25"/>
      <c r="AL1507" s="5">
        <v>1506</v>
      </c>
      <c r="AM1507" s="25">
        <v>-542631616.36631489</v>
      </c>
      <c r="AN1507" s="5">
        <v>-1.5242152193488427</v>
      </c>
    </row>
    <row r="1508" spans="32:40">
      <c r="AF1508" s="25">
        <v>1507</v>
      </c>
      <c r="AG1508" s="25"/>
      <c r="AJ1508" s="25"/>
      <c r="AL1508" s="5">
        <v>1507</v>
      </c>
      <c r="AM1508" s="25">
        <v>-665940202.51911044</v>
      </c>
      <c r="AN1508" s="5">
        <v>-3.9724953679915327</v>
      </c>
    </row>
    <row r="1509" spans="32:40">
      <c r="AF1509" s="25">
        <v>1508</v>
      </c>
      <c r="AG1509" s="25"/>
      <c r="AJ1509" s="25"/>
      <c r="AL1509" s="5">
        <v>1508</v>
      </c>
      <c r="AM1509" s="25">
        <v>-366579600.54184783</v>
      </c>
      <c r="AN1509" s="5">
        <v>-2.1416506444817336</v>
      </c>
    </row>
    <row r="1510" spans="32:40">
      <c r="AF1510" s="25">
        <v>1509</v>
      </c>
      <c r="AG1510" s="25"/>
      <c r="AJ1510" s="25"/>
      <c r="AL1510" s="5">
        <v>1509</v>
      </c>
      <c r="AM1510" s="25">
        <v>-1207533916.6835687</v>
      </c>
      <c r="AN1510" s="5">
        <v>-3.7233353614255087</v>
      </c>
    </row>
    <row r="1511" spans="32:40">
      <c r="AF1511" s="25">
        <v>1510</v>
      </c>
      <c r="AG1511" s="25"/>
      <c r="AJ1511" s="25"/>
      <c r="AL1511" s="5">
        <v>1510</v>
      </c>
      <c r="AM1511" s="25">
        <v>-517913105.60774684</v>
      </c>
      <c r="AN1511" s="5">
        <v>-1.6768705085309636</v>
      </c>
    </row>
    <row r="1512" spans="32:40">
      <c r="AF1512" s="25">
        <v>1511</v>
      </c>
      <c r="AG1512" s="25"/>
      <c r="AJ1512" s="25"/>
      <c r="AL1512" s="5">
        <v>1511</v>
      </c>
      <c r="AM1512" s="25">
        <v>1344612545.3392525</v>
      </c>
      <c r="AN1512" s="5">
        <v>9.3769884765491369</v>
      </c>
    </row>
    <row r="1513" spans="32:40">
      <c r="AF1513" s="25">
        <v>1512</v>
      </c>
      <c r="AG1513" s="25"/>
      <c r="AJ1513" s="25"/>
      <c r="AL1513" s="5">
        <v>1512</v>
      </c>
      <c r="AM1513" s="25">
        <v>-661056237.5056994</v>
      </c>
      <c r="AN1513" s="5">
        <v>-2.3473899873150597</v>
      </c>
    </row>
    <row r="1514" spans="32:40">
      <c r="AF1514" s="25">
        <v>1513</v>
      </c>
      <c r="AG1514" s="25"/>
      <c r="AJ1514" s="25"/>
      <c r="AL1514" s="5">
        <v>1513</v>
      </c>
      <c r="AM1514" s="25">
        <v>-1446051926.6335974</v>
      </c>
      <c r="AN1514" s="5">
        <v>-4.6222703713760218</v>
      </c>
    </row>
    <row r="1515" spans="32:40">
      <c r="AF1515" s="25">
        <v>1514</v>
      </c>
      <c r="AG1515" s="25"/>
      <c r="AJ1515" s="25"/>
      <c r="AL1515" s="5">
        <v>1514</v>
      </c>
      <c r="AM1515" s="25">
        <v>-87141415.457176328</v>
      </c>
      <c r="AN1515" s="5">
        <v>0.59451087093061317</v>
      </c>
    </row>
    <row r="1516" spans="32:40">
      <c r="AF1516" s="25">
        <v>1515</v>
      </c>
      <c r="AG1516" s="25"/>
      <c r="AJ1516" s="25"/>
      <c r="AL1516" s="5">
        <v>1515</v>
      </c>
      <c r="AM1516" s="25">
        <v>-1583860692.7354784</v>
      </c>
      <c r="AN1516" s="5">
        <v>-5.5970695938701791</v>
      </c>
    </row>
    <row r="1517" spans="32:40">
      <c r="AF1517" s="25">
        <v>1516</v>
      </c>
      <c r="AG1517" s="25"/>
      <c r="AJ1517" s="25"/>
      <c r="AL1517" s="5">
        <v>1516</v>
      </c>
      <c r="AM1517" s="25">
        <v>-1266262030.7423406</v>
      </c>
      <c r="AN1517" s="5">
        <v>-4.2623863478741759</v>
      </c>
    </row>
    <row r="1518" spans="32:40">
      <c r="AF1518" s="25">
        <v>1517</v>
      </c>
      <c r="AG1518" s="25"/>
      <c r="AJ1518" s="25"/>
      <c r="AL1518" s="5">
        <v>1517</v>
      </c>
      <c r="AM1518" s="25">
        <v>-702953798.18370438</v>
      </c>
      <c r="AN1518" s="5">
        <v>-2.7996488723532735</v>
      </c>
    </row>
    <row r="1519" spans="32:40">
      <c r="AF1519" s="25">
        <v>1518</v>
      </c>
      <c r="AG1519" s="25"/>
      <c r="AJ1519" s="25"/>
      <c r="AL1519" s="5">
        <v>1518</v>
      </c>
      <c r="AM1519" s="25">
        <v>-1987471515.0623336</v>
      </c>
      <c r="AN1519" s="5">
        <v>-11.345265383631439</v>
      </c>
    </row>
    <row r="1520" spans="32:40">
      <c r="AF1520" s="25">
        <v>1519</v>
      </c>
      <c r="AG1520" s="25"/>
      <c r="AJ1520" s="25"/>
      <c r="AL1520" s="5">
        <v>1519</v>
      </c>
      <c r="AM1520" s="25">
        <v>343918352.43353087</v>
      </c>
      <c r="AN1520" s="5">
        <v>4.0922993788431743</v>
      </c>
    </row>
    <row r="1521" spans="32:40">
      <c r="AF1521" s="25">
        <v>1520</v>
      </c>
      <c r="AG1521" s="25"/>
      <c r="AJ1521" s="25"/>
      <c r="AL1521" s="5">
        <v>1520</v>
      </c>
      <c r="AM1521" s="25">
        <v>-843908529.38481355</v>
      </c>
      <c r="AN1521" s="5">
        <v>-2.6860227446749563</v>
      </c>
    </row>
    <row r="1522" spans="32:40">
      <c r="AF1522" s="25">
        <v>1521</v>
      </c>
      <c r="AG1522" s="25"/>
      <c r="AJ1522" s="25"/>
      <c r="AL1522" s="5">
        <v>1521</v>
      </c>
      <c r="AM1522" s="25">
        <v>741049989.45337117</v>
      </c>
      <c r="AN1522" s="5">
        <v>3.8491544856059572</v>
      </c>
    </row>
    <row r="1523" spans="32:40">
      <c r="AF1523" s="25">
        <v>1522</v>
      </c>
      <c r="AG1523" s="25"/>
      <c r="AJ1523" s="25"/>
      <c r="AL1523" s="5">
        <v>1522</v>
      </c>
      <c r="AM1523" s="25">
        <v>-321307005.5278635</v>
      </c>
      <c r="AN1523" s="5">
        <v>-4.2922128787068443</v>
      </c>
    </row>
    <row r="1524" spans="32:40">
      <c r="AF1524" s="25">
        <v>1523</v>
      </c>
      <c r="AG1524" s="25"/>
      <c r="AJ1524" s="25"/>
      <c r="AL1524" s="5">
        <v>1523</v>
      </c>
      <c r="AM1524" s="25">
        <v>-132380439.85410917</v>
      </c>
      <c r="AN1524" s="5">
        <v>0.17363831819552333</v>
      </c>
    </row>
    <row r="1525" spans="32:40">
      <c r="AF1525" s="25">
        <v>1524</v>
      </c>
      <c r="AG1525" s="25"/>
      <c r="AJ1525" s="25"/>
      <c r="AL1525" s="5">
        <v>1524</v>
      </c>
      <c r="AM1525" s="25">
        <v>33372456.144427687</v>
      </c>
      <c r="AN1525" s="5">
        <v>1.3434653691487084</v>
      </c>
    </row>
    <row r="1526" spans="32:40">
      <c r="AF1526" s="25">
        <v>1525</v>
      </c>
      <c r="AG1526" s="25"/>
      <c r="AJ1526" s="25"/>
      <c r="AL1526" s="5">
        <v>1525</v>
      </c>
      <c r="AM1526" s="25">
        <v>-373782405.64370531</v>
      </c>
      <c r="AN1526" s="5">
        <v>-1.0639686281581404</v>
      </c>
    </row>
    <row r="1527" spans="32:40">
      <c r="AF1527" s="25">
        <v>1526</v>
      </c>
      <c r="AG1527" s="25"/>
      <c r="AJ1527" s="25"/>
      <c r="AL1527" s="5">
        <v>1526</v>
      </c>
      <c r="AM1527" s="25">
        <v>-805077801.62710094</v>
      </c>
      <c r="AN1527" s="5">
        <v>-2.3921357396594414</v>
      </c>
    </row>
    <row r="1528" spans="32:40">
      <c r="AF1528" s="25">
        <v>1527</v>
      </c>
      <c r="AG1528" s="25"/>
      <c r="AJ1528" s="25"/>
      <c r="AL1528" s="5">
        <v>1527</v>
      </c>
      <c r="AM1528" s="25">
        <v>705189451.07126689</v>
      </c>
      <c r="AN1528" s="5">
        <v>3.971501711087511</v>
      </c>
    </row>
    <row r="1529" spans="32:40">
      <c r="AF1529" s="25">
        <v>1528</v>
      </c>
      <c r="AG1529" s="25"/>
      <c r="AJ1529" s="25"/>
      <c r="AL1529" s="5">
        <v>1528</v>
      </c>
      <c r="AM1529" s="25">
        <v>-221216427.5802944</v>
      </c>
      <c r="AN1529" s="5">
        <v>-1.3525705514898168</v>
      </c>
    </row>
    <row r="1530" spans="32:40">
      <c r="AF1530" s="25">
        <v>1529</v>
      </c>
      <c r="AG1530" s="25"/>
      <c r="AJ1530" s="25"/>
      <c r="AL1530" s="5">
        <v>1529</v>
      </c>
      <c r="AM1530" s="25">
        <v>710496779.00640976</v>
      </c>
      <c r="AN1530" s="5">
        <v>8.7407349121253297</v>
      </c>
    </row>
    <row r="1531" spans="32:40">
      <c r="AF1531" s="25">
        <v>1530</v>
      </c>
      <c r="AG1531" s="25"/>
      <c r="AJ1531" s="25"/>
      <c r="AL1531" s="5">
        <v>1530</v>
      </c>
      <c r="AM1531" s="25">
        <v>-424516751.88353515</v>
      </c>
      <c r="AN1531" s="5">
        <v>-1.1670153407734492</v>
      </c>
    </row>
    <row r="1532" spans="32:40">
      <c r="AF1532" s="25">
        <v>1531</v>
      </c>
      <c r="AG1532" s="25"/>
      <c r="AJ1532" s="25"/>
      <c r="AL1532" s="5">
        <v>1531</v>
      </c>
      <c r="AM1532" s="25">
        <v>-873371511.16587639</v>
      </c>
      <c r="AN1532" s="5">
        <v>-3.6345955088074193</v>
      </c>
    </row>
    <row r="1533" spans="32:40">
      <c r="AF1533" s="25">
        <v>1532</v>
      </c>
      <c r="AG1533" s="25"/>
      <c r="AJ1533" s="25"/>
      <c r="AL1533" s="5">
        <v>1532</v>
      </c>
      <c r="AM1533" s="25">
        <v>-156776764.12349182</v>
      </c>
      <c r="AN1533" s="5">
        <v>-0.1391936810510864</v>
      </c>
    </row>
    <row r="1534" spans="32:40">
      <c r="AF1534" s="25">
        <v>1533</v>
      </c>
      <c r="AG1534" s="25"/>
      <c r="AJ1534" s="25"/>
      <c r="AL1534" s="5">
        <v>1533</v>
      </c>
      <c r="AM1534" s="25">
        <v>491511759.41292596</v>
      </c>
      <c r="AN1534" s="5">
        <v>5.8995103517652421</v>
      </c>
    </row>
    <row r="1535" spans="32:40">
      <c r="AF1535" s="25">
        <v>1534</v>
      </c>
      <c r="AG1535" s="25"/>
      <c r="AJ1535" s="25"/>
      <c r="AL1535" s="5">
        <v>1534</v>
      </c>
      <c r="AM1535" s="25">
        <v>263492997.75110078</v>
      </c>
      <c r="AN1535" s="5">
        <v>2.8340732398148893</v>
      </c>
    </row>
    <row r="1536" spans="32:40">
      <c r="AF1536" s="25">
        <v>1535</v>
      </c>
      <c r="AG1536" s="25"/>
      <c r="AJ1536" s="25"/>
      <c r="AL1536" s="5">
        <v>1535</v>
      </c>
      <c r="AM1536" s="25">
        <v>-89588688.436736599</v>
      </c>
      <c r="AN1536" s="5">
        <v>7.3533842166745009E-2</v>
      </c>
    </row>
    <row r="1537" spans="32:40">
      <c r="AF1537" s="25">
        <v>1536</v>
      </c>
      <c r="AG1537" s="25"/>
      <c r="AJ1537" s="25"/>
      <c r="AL1537" s="5">
        <v>1536</v>
      </c>
      <c r="AM1537" s="25">
        <v>-53348906.575333744</v>
      </c>
      <c r="AN1537" s="5">
        <v>0.7384949099186271</v>
      </c>
    </row>
    <row r="1538" spans="32:40">
      <c r="AF1538" s="25">
        <v>1537</v>
      </c>
      <c r="AG1538" s="25"/>
      <c r="AJ1538" s="25"/>
      <c r="AL1538" s="5">
        <v>1537</v>
      </c>
      <c r="AM1538" s="25">
        <v>103598677.00336558</v>
      </c>
      <c r="AN1538" s="5">
        <v>1.5573737658053171</v>
      </c>
    </row>
    <row r="1539" spans="32:40">
      <c r="AF1539" s="25">
        <v>1538</v>
      </c>
      <c r="AG1539" s="25"/>
      <c r="AJ1539" s="25"/>
      <c r="AL1539" s="5">
        <v>1538</v>
      </c>
      <c r="AM1539" s="25">
        <v>-545328241.08067966</v>
      </c>
      <c r="AN1539" s="5">
        <v>-3.1273745711231915</v>
      </c>
    </row>
    <row r="1540" spans="32:40">
      <c r="AF1540" s="25">
        <v>1539</v>
      </c>
      <c r="AG1540" s="25"/>
      <c r="AJ1540" s="25"/>
      <c r="AL1540" s="5">
        <v>1539</v>
      </c>
      <c r="AM1540" s="25">
        <v>683786891.6506021</v>
      </c>
      <c r="AN1540" s="5">
        <v>8.4795990608364082</v>
      </c>
    </row>
    <row r="1541" spans="32:40">
      <c r="AF1541" s="25">
        <v>1540</v>
      </c>
      <c r="AG1541" s="25"/>
      <c r="AJ1541" s="25"/>
      <c r="AL1541" s="5">
        <v>1540</v>
      </c>
      <c r="AM1541" s="25">
        <v>-143037667.50967664</v>
      </c>
      <c r="AN1541" s="5">
        <v>5.9696266364044279E-2</v>
      </c>
    </row>
    <row r="1542" spans="32:40">
      <c r="AF1542" s="25">
        <v>1541</v>
      </c>
      <c r="AG1542" s="25"/>
      <c r="AJ1542" s="25"/>
      <c r="AL1542" s="5">
        <v>1541</v>
      </c>
      <c r="AM1542" s="25">
        <v>-911762773.39356232</v>
      </c>
      <c r="AN1542" s="5">
        <v>-6.425648920580425</v>
      </c>
    </row>
    <row r="1543" spans="32:40">
      <c r="AF1543" s="25">
        <v>1542</v>
      </c>
      <c r="AG1543" s="25"/>
      <c r="AJ1543" s="25"/>
      <c r="AL1543" s="5">
        <v>1542</v>
      </c>
      <c r="AM1543" s="25">
        <v>-345530784.85111296</v>
      </c>
      <c r="AN1543" s="5">
        <v>-1.5394335848395881</v>
      </c>
    </row>
    <row r="1544" spans="32:40">
      <c r="AF1544" s="25">
        <v>1543</v>
      </c>
      <c r="AG1544" s="25"/>
      <c r="AJ1544" s="25"/>
      <c r="AL1544" s="5">
        <v>1543</v>
      </c>
      <c r="AM1544" s="25">
        <v>-1430634930.3141966</v>
      </c>
      <c r="AN1544" s="5">
        <v>-4.4488270768785219</v>
      </c>
    </row>
    <row r="1545" spans="32:40">
      <c r="AF1545" s="25">
        <v>1544</v>
      </c>
      <c r="AG1545" s="25"/>
      <c r="AJ1545" s="25"/>
      <c r="AL1545" s="5">
        <v>1544</v>
      </c>
      <c r="AM1545" s="25">
        <v>-532054861.33599454</v>
      </c>
      <c r="AN1545" s="5">
        <v>-1.3699259154599885</v>
      </c>
    </row>
    <row r="1546" spans="32:40">
      <c r="AF1546" s="25">
        <v>1545</v>
      </c>
      <c r="AG1546" s="25"/>
      <c r="AJ1546" s="25"/>
      <c r="AL1546" s="5">
        <v>1545</v>
      </c>
      <c r="AM1546" s="25">
        <v>-676820003.26642334</v>
      </c>
      <c r="AN1546" s="5">
        <v>-4.892227520050656</v>
      </c>
    </row>
    <row r="1547" spans="32:40">
      <c r="AF1547" s="25">
        <v>1546</v>
      </c>
      <c r="AG1547" s="25"/>
      <c r="AJ1547" s="25"/>
      <c r="AL1547" s="5">
        <v>1546</v>
      </c>
      <c r="AM1547" s="25">
        <v>-900655529.65356064</v>
      </c>
      <c r="AN1547" s="5">
        <v>-4.3980565095710853</v>
      </c>
    </row>
    <row r="1548" spans="32:40">
      <c r="AF1548" s="25">
        <v>1547</v>
      </c>
      <c r="AG1548" s="25"/>
      <c r="AJ1548" s="25"/>
      <c r="AL1548" s="5">
        <v>1547</v>
      </c>
      <c r="AM1548" s="25">
        <v>-968844630.63229251</v>
      </c>
      <c r="AN1548" s="5">
        <v>-3.3038722672959491</v>
      </c>
    </row>
    <row r="1549" spans="32:40">
      <c r="AF1549" s="25">
        <v>1548</v>
      </c>
      <c r="AG1549" s="25"/>
      <c r="AJ1549" s="25"/>
      <c r="AL1549" s="5">
        <v>1548</v>
      </c>
      <c r="AM1549" s="25">
        <v>214764569.41361302</v>
      </c>
      <c r="AN1549" s="5">
        <v>4.1103437350432204</v>
      </c>
    </row>
    <row r="1550" spans="32:40">
      <c r="AF1550" s="25">
        <v>1549</v>
      </c>
      <c r="AG1550" s="25"/>
      <c r="AJ1550" s="25"/>
      <c r="AL1550" s="5">
        <v>1549</v>
      </c>
      <c r="AM1550" s="25">
        <v>1175747301.0264308</v>
      </c>
      <c r="AN1550" s="5">
        <v>11.181328673921906</v>
      </c>
    </row>
    <row r="1551" spans="32:40">
      <c r="AF1551" s="25">
        <v>1550</v>
      </c>
      <c r="AG1551" s="25"/>
      <c r="AJ1551" s="25"/>
      <c r="AL1551" s="5">
        <v>1550</v>
      </c>
      <c r="AM1551" s="25">
        <v>-31499616.98564887</v>
      </c>
      <c r="AN1551" s="5">
        <v>0.85584618831476611</v>
      </c>
    </row>
    <row r="1552" spans="32:40">
      <c r="AF1552" s="25">
        <v>1551</v>
      </c>
      <c r="AG1552" s="25"/>
      <c r="AJ1552" s="25"/>
      <c r="AL1552" s="5">
        <v>1551</v>
      </c>
      <c r="AM1552" s="25">
        <v>492886852.89364994</v>
      </c>
      <c r="AN1552" s="5">
        <v>4.8550189557615004</v>
      </c>
    </row>
    <row r="1553" spans="32:40">
      <c r="AF1553" s="25">
        <v>1552</v>
      </c>
      <c r="AG1553" s="25"/>
      <c r="AJ1553" s="25"/>
      <c r="AL1553" s="5">
        <v>1552</v>
      </c>
      <c r="AM1553" s="25">
        <v>217634466.01366317</v>
      </c>
      <c r="AN1553" s="5">
        <v>3.3466473227005675</v>
      </c>
    </row>
    <row r="1554" spans="32:40">
      <c r="AF1554" s="25">
        <v>1553</v>
      </c>
      <c r="AG1554" s="25"/>
      <c r="AJ1554" s="25"/>
      <c r="AL1554" s="5">
        <v>1553</v>
      </c>
      <c r="AM1554" s="25">
        <v>-768395049.97783649</v>
      </c>
      <c r="AN1554" s="5">
        <v>-6.7627640918422252</v>
      </c>
    </row>
    <row r="1555" spans="32:40">
      <c r="AF1555" s="25">
        <v>1554</v>
      </c>
      <c r="AG1555" s="25"/>
      <c r="AJ1555" s="25"/>
      <c r="AL1555" s="5">
        <v>1554</v>
      </c>
      <c r="AM1555" s="25">
        <v>74289844.272065341</v>
      </c>
      <c r="AN1555" s="5">
        <v>1.5534607835254921</v>
      </c>
    </row>
    <row r="1556" spans="32:40">
      <c r="AF1556" s="25">
        <v>1555</v>
      </c>
      <c r="AG1556" s="25"/>
      <c r="AJ1556" s="25"/>
      <c r="AL1556" s="5">
        <v>1555</v>
      </c>
      <c r="AM1556" s="25">
        <v>-66984100.725136161</v>
      </c>
      <c r="AN1556" s="5">
        <v>0.60555779885842753</v>
      </c>
    </row>
    <row r="1557" spans="32:40">
      <c r="AF1557" s="25">
        <v>1556</v>
      </c>
      <c r="AG1557" s="25"/>
      <c r="AJ1557" s="25"/>
      <c r="AL1557" s="5">
        <v>1556</v>
      </c>
      <c r="AM1557" s="25">
        <v>-608048628.53672957</v>
      </c>
      <c r="AN1557" s="5">
        <v>-2.4753691258354866</v>
      </c>
    </row>
    <row r="1558" spans="32:40">
      <c r="AF1558" s="25">
        <v>1557</v>
      </c>
      <c r="AG1558" s="25"/>
      <c r="AJ1558" s="25"/>
      <c r="AL1558" s="5">
        <v>1557</v>
      </c>
      <c r="AM1558" s="25">
        <v>-922298694.00599098</v>
      </c>
      <c r="AN1558" s="5">
        <v>-4.9172377950831025</v>
      </c>
    </row>
    <row r="1559" spans="32:40">
      <c r="AF1559" s="25">
        <v>1558</v>
      </c>
      <c r="AG1559" s="25"/>
      <c r="AJ1559" s="25"/>
      <c r="AL1559" s="5">
        <v>1558</v>
      </c>
      <c r="AM1559" s="25">
        <v>-590679307.31893587</v>
      </c>
      <c r="AN1559" s="5">
        <v>-1.627514970816166</v>
      </c>
    </row>
    <row r="1560" spans="32:40">
      <c r="AF1560" s="25">
        <v>1559</v>
      </c>
      <c r="AG1560" s="25"/>
      <c r="AJ1560" s="25"/>
      <c r="AL1560" s="5">
        <v>1559</v>
      </c>
      <c r="AM1560" s="25">
        <v>-505843783.8181293</v>
      </c>
      <c r="AN1560" s="5">
        <v>-1.9578158975829791</v>
      </c>
    </row>
    <row r="1561" spans="32:40">
      <c r="AF1561" s="25">
        <v>1560</v>
      </c>
      <c r="AG1561" s="25"/>
      <c r="AJ1561" s="25"/>
      <c r="AL1561" s="5">
        <v>1560</v>
      </c>
      <c r="AM1561" s="25">
        <v>758106614.98503315</v>
      </c>
      <c r="AN1561" s="5">
        <v>5.330566587698371</v>
      </c>
    </row>
    <row r="1562" spans="32:40">
      <c r="AF1562" s="25">
        <v>1561</v>
      </c>
      <c r="AG1562" s="25"/>
      <c r="AJ1562" s="25"/>
      <c r="AL1562" s="5">
        <v>1561</v>
      </c>
      <c r="AM1562" s="25">
        <v>-942876320.53331757</v>
      </c>
      <c r="AN1562" s="5">
        <v>-4.5946903719911907</v>
      </c>
    </row>
    <row r="1563" spans="32:40">
      <c r="AF1563" s="25">
        <v>1562</v>
      </c>
      <c r="AG1563" s="25"/>
      <c r="AJ1563" s="25"/>
      <c r="AL1563" s="5">
        <v>1562</v>
      </c>
      <c r="AM1563" s="25">
        <v>567836688.97899568</v>
      </c>
      <c r="AN1563" s="5">
        <v>6.1715793512202701</v>
      </c>
    </row>
    <row r="1564" spans="32:40">
      <c r="AF1564" s="25">
        <v>1563</v>
      </c>
      <c r="AG1564" s="25"/>
      <c r="AJ1564" s="25"/>
      <c r="AL1564" s="5">
        <v>1563</v>
      </c>
      <c r="AM1564" s="25">
        <v>-571932532.9003458</v>
      </c>
      <c r="AN1564" s="5">
        <v>-1.7439326372154937</v>
      </c>
    </row>
    <row r="1565" spans="32:40">
      <c r="AF1565" s="25">
        <v>1564</v>
      </c>
      <c r="AG1565" s="25"/>
      <c r="AJ1565" s="25"/>
      <c r="AL1565" s="5">
        <v>1564</v>
      </c>
      <c r="AM1565" s="25">
        <v>-420977743.95343757</v>
      </c>
      <c r="AN1565" s="5">
        <v>-0.84748618148399835</v>
      </c>
    </row>
    <row r="1566" spans="32:40">
      <c r="AF1566" s="25">
        <v>1565</v>
      </c>
      <c r="AG1566" s="25"/>
      <c r="AJ1566" s="25"/>
      <c r="AL1566" s="5">
        <v>1565</v>
      </c>
      <c r="AM1566" s="25">
        <v>450115556.8109262</v>
      </c>
      <c r="AN1566" s="5">
        <v>4.4147192130375394</v>
      </c>
    </row>
    <row r="1567" spans="32:40">
      <c r="AF1567" s="25">
        <v>1566</v>
      </c>
      <c r="AG1567" s="25"/>
      <c r="AJ1567" s="25"/>
      <c r="AL1567" s="5">
        <v>1566</v>
      </c>
      <c r="AM1567" s="25">
        <v>537578294.4949863</v>
      </c>
      <c r="AN1567" s="5">
        <v>3.3911999968438993</v>
      </c>
    </row>
    <row r="1568" spans="32:40">
      <c r="AF1568" s="25">
        <v>1567</v>
      </c>
      <c r="AG1568" s="25"/>
      <c r="AJ1568" s="25"/>
      <c r="AL1568" s="5">
        <v>1567</v>
      </c>
      <c r="AM1568" s="25">
        <v>-1018366424.0800735</v>
      </c>
      <c r="AN1568" s="5">
        <v>-6.5288219884858885</v>
      </c>
    </row>
    <row r="1569" spans="32:40">
      <c r="AF1569" s="25">
        <v>1568</v>
      </c>
      <c r="AG1569" s="25"/>
      <c r="AJ1569" s="25"/>
      <c r="AL1569" s="5">
        <v>1568</v>
      </c>
      <c r="AM1569" s="25">
        <v>-572472733.54750967</v>
      </c>
      <c r="AN1569" s="5">
        <v>-4.5898227080295957</v>
      </c>
    </row>
    <row r="1570" spans="32:40">
      <c r="AF1570" s="25">
        <v>1569</v>
      </c>
      <c r="AG1570" s="25"/>
      <c r="AJ1570" s="25"/>
      <c r="AL1570" s="5">
        <v>1569</v>
      </c>
      <c r="AM1570" s="25">
        <v>989784688.72609353</v>
      </c>
      <c r="AN1570" s="5">
        <v>14.034757016012646</v>
      </c>
    </row>
    <row r="1571" spans="32:40">
      <c r="AF1571" s="25">
        <v>1570</v>
      </c>
      <c r="AG1571" s="25"/>
      <c r="AJ1571" s="25"/>
      <c r="AL1571" s="5">
        <v>1570</v>
      </c>
      <c r="AM1571" s="25">
        <v>-339078888.76168263</v>
      </c>
      <c r="AN1571" s="5">
        <v>-0.78031350813494926</v>
      </c>
    </row>
    <row r="1572" spans="32:40">
      <c r="AF1572" s="25">
        <v>1571</v>
      </c>
      <c r="AG1572" s="25"/>
      <c r="AJ1572" s="25"/>
      <c r="AL1572" s="5">
        <v>1571</v>
      </c>
      <c r="AM1572" s="25">
        <v>1102733596.7418306</v>
      </c>
      <c r="AN1572" s="5">
        <v>5.4066332578964502</v>
      </c>
    </row>
    <row r="1573" spans="32:40">
      <c r="AF1573" s="25">
        <v>1572</v>
      </c>
      <c r="AG1573" s="25"/>
      <c r="AJ1573" s="25"/>
      <c r="AL1573" s="5">
        <v>1572</v>
      </c>
      <c r="AM1573" s="25">
        <v>1264991682.977035</v>
      </c>
      <c r="AN1573" s="5">
        <v>6.4014554882260839</v>
      </c>
    </row>
    <row r="1574" spans="32:40">
      <c r="AF1574" s="25">
        <v>1573</v>
      </c>
      <c r="AG1574" s="25"/>
      <c r="AJ1574" s="25"/>
      <c r="AL1574" s="5">
        <v>1573</v>
      </c>
      <c r="AM1574" s="25">
        <v>-467062561.26036835</v>
      </c>
      <c r="AN1574" s="5">
        <v>-3.9591371919090736</v>
      </c>
    </row>
    <row r="1575" spans="32:40">
      <c r="AF1575" s="25">
        <v>1574</v>
      </c>
      <c r="AG1575" s="25"/>
      <c r="AJ1575" s="25"/>
      <c r="AL1575" s="5">
        <v>1574</v>
      </c>
      <c r="AM1575" s="25">
        <v>-1350452517.0221345</v>
      </c>
      <c r="AN1575" s="5">
        <v>-4.8207913600538959</v>
      </c>
    </row>
    <row r="1576" spans="32:40">
      <c r="AF1576" s="25">
        <v>1575</v>
      </c>
      <c r="AG1576" s="25"/>
      <c r="AJ1576" s="25"/>
      <c r="AL1576" s="5">
        <v>1575</v>
      </c>
      <c r="AM1576" s="25">
        <v>-711551343.38108611</v>
      </c>
      <c r="AN1576" s="5">
        <v>-4.4335092769466913</v>
      </c>
    </row>
    <row r="1577" spans="32:40">
      <c r="AF1577" s="25">
        <v>1576</v>
      </c>
      <c r="AG1577" s="25"/>
      <c r="AJ1577" s="25"/>
      <c r="AL1577" s="5">
        <v>1576</v>
      </c>
      <c r="AM1577" s="25">
        <v>429347034.9440307</v>
      </c>
      <c r="AN1577" s="5">
        <v>3.4711956594719262</v>
      </c>
    </row>
    <row r="1578" spans="32:40">
      <c r="AF1578" s="25">
        <v>1577</v>
      </c>
      <c r="AG1578" s="25"/>
      <c r="AJ1578" s="25"/>
      <c r="AL1578" s="5">
        <v>1577</v>
      </c>
      <c r="AM1578" s="25">
        <v>-580563328.24554205</v>
      </c>
      <c r="AN1578" s="5">
        <v>-1.9162814246641056</v>
      </c>
    </row>
    <row r="1579" spans="32:40">
      <c r="AF1579" s="25">
        <v>1578</v>
      </c>
      <c r="AG1579" s="25"/>
      <c r="AJ1579" s="25"/>
      <c r="AL1579" s="5">
        <v>1578</v>
      </c>
      <c r="AM1579" s="25">
        <v>-307704632.84339118</v>
      </c>
      <c r="AN1579" s="5">
        <v>-0.98585814542018158</v>
      </c>
    </row>
    <row r="1580" spans="32:40">
      <c r="AF1580" s="25">
        <v>1579</v>
      </c>
      <c r="AG1580" s="25"/>
      <c r="AJ1580" s="25"/>
      <c r="AL1580" s="5">
        <v>1579</v>
      </c>
      <c r="AM1580" s="25">
        <v>-1151462774.2810369</v>
      </c>
      <c r="AN1580" s="5">
        <v>-3.6046108241808121</v>
      </c>
    </row>
    <row r="1581" spans="32:40">
      <c r="AF1581" s="25">
        <v>1580</v>
      </c>
      <c r="AG1581" s="25"/>
      <c r="AJ1581" s="25"/>
      <c r="AL1581" s="5">
        <v>1580</v>
      </c>
      <c r="AM1581" s="25">
        <v>-365881945.69300747</v>
      </c>
      <c r="AN1581" s="5">
        <v>-3.7180224517848792</v>
      </c>
    </row>
    <row r="1582" spans="32:40">
      <c r="AF1582" s="25">
        <v>1581</v>
      </c>
      <c r="AG1582" s="25"/>
      <c r="AJ1582" s="25"/>
      <c r="AL1582" s="5">
        <v>1581</v>
      </c>
      <c r="AM1582" s="25">
        <v>-143997910.001454</v>
      </c>
      <c r="AN1582" s="5">
        <v>0.36637580991855379</v>
      </c>
    </row>
    <row r="1583" spans="32:40">
      <c r="AF1583" s="25">
        <v>1582</v>
      </c>
      <c r="AG1583" s="25"/>
      <c r="AJ1583" s="25"/>
      <c r="AL1583" s="5">
        <v>1582</v>
      </c>
      <c r="AM1583" s="25">
        <v>-318561456.66464818</v>
      </c>
      <c r="AN1583" s="5">
        <v>-0.75834859629103979</v>
      </c>
    </row>
    <row r="1584" spans="32:40">
      <c r="AF1584" s="25">
        <v>1583</v>
      </c>
      <c r="AG1584" s="25"/>
      <c r="AJ1584" s="25"/>
      <c r="AL1584" s="5">
        <v>1583</v>
      </c>
      <c r="AM1584" s="25">
        <v>-1036339998.3909332</v>
      </c>
      <c r="AN1584" s="5">
        <v>-7.1910360111068314</v>
      </c>
    </row>
    <row r="1585" spans="32:40">
      <c r="AF1585" s="25">
        <v>1584</v>
      </c>
      <c r="AG1585" s="25"/>
      <c r="AJ1585" s="25"/>
      <c r="AL1585" s="5">
        <v>1584</v>
      </c>
      <c r="AM1585" s="25">
        <v>-643572899.18109405</v>
      </c>
      <c r="AN1585" s="5">
        <v>-5.7397709604918861</v>
      </c>
    </row>
    <row r="1586" spans="32:40">
      <c r="AF1586" s="25">
        <v>1585</v>
      </c>
      <c r="AG1586" s="25"/>
      <c r="AJ1586" s="25"/>
      <c r="AL1586" s="5">
        <v>1585</v>
      </c>
      <c r="AM1586" s="25">
        <v>-742927601.40671659</v>
      </c>
      <c r="AN1586" s="5">
        <v>-3.0014832037974091</v>
      </c>
    </row>
    <row r="1587" spans="32:40">
      <c r="AF1587" s="25">
        <v>1586</v>
      </c>
      <c r="AG1587" s="25"/>
      <c r="AJ1587" s="25"/>
      <c r="AL1587" s="5">
        <v>1586</v>
      </c>
      <c r="AM1587" s="25">
        <v>-166163918.75322831</v>
      </c>
      <c r="AN1587" s="5">
        <v>0.12901222768323672</v>
      </c>
    </row>
    <row r="1588" spans="32:40">
      <c r="AF1588" s="25">
        <v>1587</v>
      </c>
      <c r="AG1588" s="25"/>
      <c r="AJ1588" s="25"/>
      <c r="AL1588" s="5">
        <v>1587</v>
      </c>
      <c r="AM1588" s="25">
        <v>-1022017701.0670432</v>
      </c>
      <c r="AN1588" s="5">
        <v>-3.0864586192746319</v>
      </c>
    </row>
    <row r="1589" spans="32:40">
      <c r="AF1589" s="25">
        <v>1588</v>
      </c>
      <c r="AG1589" s="25"/>
      <c r="AJ1589" s="25"/>
      <c r="AL1589" s="5">
        <v>1588</v>
      </c>
      <c r="AM1589" s="25">
        <v>-1836609309.8991098</v>
      </c>
      <c r="AN1589" s="5">
        <v>-9.3598664716213325</v>
      </c>
    </row>
    <row r="1590" spans="32:40">
      <c r="AF1590" s="25">
        <v>1589</v>
      </c>
      <c r="AG1590" s="25"/>
      <c r="AJ1590" s="25"/>
      <c r="AL1590" s="5">
        <v>1589</v>
      </c>
      <c r="AM1590" s="25">
        <v>-724218805.2617873</v>
      </c>
      <c r="AN1590" s="5">
        <v>-5.2495782474550534</v>
      </c>
    </row>
    <row r="1591" spans="32:40">
      <c r="AF1591" s="25">
        <v>1590</v>
      </c>
      <c r="AG1591" s="25"/>
      <c r="AJ1591" s="25"/>
      <c r="AL1591" s="5">
        <v>1590</v>
      </c>
      <c r="AM1591" s="25">
        <v>-489892412.64754295</v>
      </c>
      <c r="AN1591" s="5">
        <v>-5.6593525332800532</v>
      </c>
    </row>
    <row r="1592" spans="32:40">
      <c r="AF1592" s="25">
        <v>1591</v>
      </c>
      <c r="AG1592" s="25"/>
      <c r="AJ1592" s="25"/>
      <c r="AL1592" s="5">
        <v>1591</v>
      </c>
      <c r="AM1592" s="25">
        <v>-221307585.87220925</v>
      </c>
      <c r="AN1592" s="5">
        <v>-3.9815499552220197E-2</v>
      </c>
    </row>
    <row r="1593" spans="32:40">
      <c r="AF1593" s="25">
        <v>1592</v>
      </c>
      <c r="AG1593" s="25"/>
      <c r="AJ1593" s="25"/>
      <c r="AL1593" s="5">
        <v>1592</v>
      </c>
      <c r="AM1593" s="25">
        <v>-575257559.2818377</v>
      </c>
      <c r="AN1593" s="5">
        <v>-1.9982775861357769</v>
      </c>
    </row>
    <row r="1594" spans="32:40">
      <c r="AF1594" s="25">
        <v>1593</v>
      </c>
      <c r="AG1594" s="25"/>
      <c r="AJ1594" s="25"/>
      <c r="AL1594" s="5">
        <v>1593</v>
      </c>
      <c r="AM1594" s="25">
        <v>-962076363.2935164</v>
      </c>
      <c r="AN1594" s="5">
        <v>-3.8416027423152657</v>
      </c>
    </row>
    <row r="1595" spans="32:40">
      <c r="AF1595" s="25">
        <v>1594</v>
      </c>
      <c r="AG1595" s="25"/>
      <c r="AJ1595" s="25"/>
      <c r="AL1595" s="5">
        <v>1594</v>
      </c>
      <c r="AM1595" s="25">
        <v>964344690.38593674</v>
      </c>
      <c r="AN1595" s="5">
        <v>4.9466892547463948</v>
      </c>
    </row>
    <row r="1596" spans="32:40">
      <c r="AF1596" s="25">
        <v>1595</v>
      </c>
      <c r="AG1596" s="25"/>
      <c r="AJ1596" s="25"/>
      <c r="AL1596" s="5">
        <v>1595</v>
      </c>
      <c r="AM1596" s="25">
        <v>857616.81404930353</v>
      </c>
      <c r="AN1596" s="5">
        <v>1.0120021550662908</v>
      </c>
    </row>
    <row r="1597" spans="32:40">
      <c r="AF1597" s="25">
        <v>1596</v>
      </c>
      <c r="AG1597" s="25"/>
      <c r="AJ1597" s="25"/>
      <c r="AL1597" s="5">
        <v>1596</v>
      </c>
      <c r="AM1597" s="25">
        <v>103713624.23041043</v>
      </c>
      <c r="AN1597" s="5">
        <v>1.618867711054776</v>
      </c>
    </row>
    <row r="1598" spans="32:40">
      <c r="AF1598" s="25">
        <v>1597</v>
      </c>
      <c r="AG1598" s="25"/>
      <c r="AJ1598" s="25"/>
      <c r="AL1598" s="5">
        <v>1597</v>
      </c>
      <c r="AM1598" s="25">
        <v>467808106.48909265</v>
      </c>
      <c r="AN1598" s="5">
        <v>4.1476923485077224</v>
      </c>
    </row>
    <row r="1599" spans="32:40">
      <c r="AF1599" s="25">
        <v>1598</v>
      </c>
      <c r="AG1599" s="25"/>
      <c r="AJ1599" s="25"/>
      <c r="AL1599" s="5">
        <v>1598</v>
      </c>
      <c r="AM1599" s="25">
        <v>-1002397206.2034371</v>
      </c>
      <c r="AN1599" s="5">
        <v>-3.5054440036019971</v>
      </c>
    </row>
    <row r="1600" spans="32:40">
      <c r="AF1600" s="25">
        <v>1599</v>
      </c>
      <c r="AG1600" s="25"/>
      <c r="AJ1600" s="25"/>
      <c r="AL1600" s="5">
        <v>1599</v>
      </c>
      <c r="AM1600" s="25">
        <v>-1821668972.7450423</v>
      </c>
      <c r="AN1600" s="5">
        <v>-6.4222251775260091</v>
      </c>
    </row>
    <row r="1601" spans="32:40">
      <c r="AF1601" s="25">
        <v>1600</v>
      </c>
      <c r="AG1601" s="25"/>
      <c r="AJ1601" s="25"/>
      <c r="AL1601" s="5">
        <v>1600</v>
      </c>
      <c r="AM1601" s="25">
        <v>789627770.15369999</v>
      </c>
      <c r="AN1601" s="5">
        <v>6.4919088679926409</v>
      </c>
    </row>
    <row r="1602" spans="32:40">
      <c r="AF1602" s="25">
        <v>1601</v>
      </c>
      <c r="AG1602" s="25"/>
      <c r="AJ1602" s="25"/>
      <c r="AL1602" s="5">
        <v>1601</v>
      </c>
      <c r="AM1602" s="25">
        <v>778530026.81413841</v>
      </c>
      <c r="AN1602" s="5">
        <v>12.767809607183898</v>
      </c>
    </row>
    <row r="1603" spans="32:40">
      <c r="AF1603" s="25">
        <v>1602</v>
      </c>
      <c r="AG1603" s="25"/>
      <c r="AJ1603" s="25"/>
      <c r="AL1603" s="5">
        <v>1602</v>
      </c>
      <c r="AM1603" s="25">
        <v>546463501.26323104</v>
      </c>
      <c r="AN1603" s="5">
        <v>7.0975937845338963</v>
      </c>
    </row>
    <row r="1604" spans="32:40">
      <c r="AF1604" s="25">
        <v>1603</v>
      </c>
      <c r="AG1604" s="25"/>
      <c r="AJ1604" s="25"/>
      <c r="AL1604" s="5">
        <v>1603</v>
      </c>
      <c r="AM1604" s="25">
        <v>1273264988.3266807</v>
      </c>
      <c r="AN1604" s="5">
        <v>7.9256620831388522</v>
      </c>
    </row>
    <row r="1605" spans="32:40">
      <c r="AF1605" s="25">
        <v>1604</v>
      </c>
      <c r="AG1605" s="25"/>
      <c r="AJ1605" s="25"/>
      <c r="AL1605" s="5">
        <v>1604</v>
      </c>
      <c r="AM1605" s="25">
        <v>-686016067.16745281</v>
      </c>
      <c r="AN1605" s="5">
        <v>-2.7492123114053895</v>
      </c>
    </row>
    <row r="1606" spans="32:40">
      <c r="AF1606" s="25">
        <v>1605</v>
      </c>
      <c r="AG1606" s="25"/>
      <c r="AJ1606" s="25"/>
      <c r="AL1606" s="5">
        <v>1605</v>
      </c>
      <c r="AM1606" s="25">
        <v>-955736255.34475362</v>
      </c>
      <c r="AN1606" s="5">
        <v>-13.195753227571252</v>
      </c>
    </row>
    <row r="1607" spans="32:40">
      <c r="AF1607" s="25">
        <v>1606</v>
      </c>
      <c r="AG1607" s="25"/>
      <c r="AJ1607" s="25"/>
      <c r="AL1607" s="5">
        <v>1606</v>
      </c>
      <c r="AM1607" s="25">
        <v>-1157678669.7127373</v>
      </c>
      <c r="AN1607" s="5">
        <v>-7.2612102197194792</v>
      </c>
    </row>
    <row r="1608" spans="32:40">
      <c r="AF1608" s="25">
        <v>1607</v>
      </c>
      <c r="AG1608" s="25"/>
      <c r="AJ1608" s="25"/>
      <c r="AL1608" s="5">
        <v>1607</v>
      </c>
      <c r="AM1608" s="25">
        <v>160749409.96294409</v>
      </c>
      <c r="AN1608" s="5">
        <v>2.7658258860014144</v>
      </c>
    </row>
    <row r="1609" spans="32:40">
      <c r="AF1609" s="25">
        <v>1608</v>
      </c>
      <c r="AG1609" s="25"/>
      <c r="AJ1609" s="25"/>
      <c r="AL1609" s="5">
        <v>1608</v>
      </c>
      <c r="AM1609" s="25">
        <v>1153624691.7135582</v>
      </c>
      <c r="AN1609" s="5">
        <v>9.8217637629137791</v>
      </c>
    </row>
    <row r="1610" spans="32:40">
      <c r="AF1610" s="25">
        <v>1609</v>
      </c>
      <c r="AG1610" s="25"/>
      <c r="AJ1610" s="25"/>
      <c r="AL1610" s="5">
        <v>1609</v>
      </c>
      <c r="AM1610" s="25">
        <v>-438082146.72346866</v>
      </c>
      <c r="AN1610" s="5">
        <v>-4.8792089074548928</v>
      </c>
    </row>
    <row r="1611" spans="32:40">
      <c r="AF1611" s="25">
        <v>1610</v>
      </c>
      <c r="AG1611" s="25"/>
      <c r="AJ1611" s="25"/>
      <c r="AL1611" s="5">
        <v>1610</v>
      </c>
      <c r="AM1611" s="25">
        <v>-203721423.70143664</v>
      </c>
      <c r="AN1611" s="5">
        <v>0.11552537837761985</v>
      </c>
    </row>
    <row r="1612" spans="32:40">
      <c r="AF1612" s="25">
        <v>1611</v>
      </c>
      <c r="AG1612" s="25"/>
      <c r="AJ1612" s="25"/>
      <c r="AL1612" s="5">
        <v>1611</v>
      </c>
      <c r="AM1612" s="25">
        <v>1123604509.1610756</v>
      </c>
      <c r="AN1612" s="5">
        <v>10.349982397565144</v>
      </c>
    </row>
    <row r="1613" spans="32:40">
      <c r="AF1613" s="25">
        <v>1612</v>
      </c>
      <c r="AG1613" s="25"/>
      <c r="AJ1613" s="25"/>
      <c r="AL1613" s="5">
        <v>1612</v>
      </c>
      <c r="AM1613" s="25">
        <v>-399828361.32666522</v>
      </c>
      <c r="AN1613" s="5">
        <v>-0.90959016793726033</v>
      </c>
    </row>
    <row r="1614" spans="32:40">
      <c r="AF1614" s="25">
        <v>1613</v>
      </c>
      <c r="AG1614" s="25"/>
      <c r="AJ1614" s="25"/>
      <c r="AL1614" s="5">
        <v>1613</v>
      </c>
      <c r="AM1614" s="25">
        <v>1147703844.8837595</v>
      </c>
      <c r="AN1614" s="5">
        <v>10.873768690001009</v>
      </c>
    </row>
    <row r="1615" spans="32:40">
      <c r="AF1615" s="25">
        <v>1614</v>
      </c>
      <c r="AG1615" s="25"/>
      <c r="AJ1615" s="25"/>
      <c r="AL1615" s="5">
        <v>1614</v>
      </c>
      <c r="AM1615" s="25">
        <v>-648958094.6502912</v>
      </c>
      <c r="AN1615" s="5">
        <v>-5.4317894415752077</v>
      </c>
    </row>
    <row r="1616" spans="32:40">
      <c r="AF1616" s="25">
        <v>1615</v>
      </c>
      <c r="AG1616" s="25"/>
      <c r="AJ1616" s="25"/>
      <c r="AL1616" s="5">
        <v>1615</v>
      </c>
      <c r="AM1616" s="25">
        <v>-725983780.72182298</v>
      </c>
      <c r="AN1616" s="5">
        <v>-1.8074147653677508</v>
      </c>
    </row>
    <row r="1617" spans="32:40">
      <c r="AF1617" s="25">
        <v>1616</v>
      </c>
      <c r="AG1617" s="25"/>
      <c r="AJ1617" s="25"/>
      <c r="AL1617" s="5">
        <v>1616</v>
      </c>
      <c r="AM1617" s="25">
        <v>-1178219285.4268696</v>
      </c>
      <c r="AN1617" s="5">
        <v>-5.5805685785258135</v>
      </c>
    </row>
    <row r="1618" spans="32:40">
      <c r="AF1618" s="25">
        <v>1617</v>
      </c>
      <c r="AG1618" s="25"/>
      <c r="AJ1618" s="25"/>
      <c r="AL1618" s="5">
        <v>1617</v>
      </c>
      <c r="AM1618" s="25">
        <v>-347186157.62616909</v>
      </c>
      <c r="AN1618" s="5">
        <v>-0.60571978150017147</v>
      </c>
    </row>
    <row r="1619" spans="32:40">
      <c r="AF1619" s="25">
        <v>1618</v>
      </c>
      <c r="AG1619" s="25"/>
      <c r="AJ1619" s="25"/>
      <c r="AL1619" s="5">
        <v>1618</v>
      </c>
      <c r="AM1619" s="25">
        <v>-983681075.60303307</v>
      </c>
      <c r="AN1619" s="5">
        <v>-2.9011979633131775</v>
      </c>
    </row>
    <row r="1620" spans="32:40">
      <c r="AF1620" s="25">
        <v>1619</v>
      </c>
      <c r="AG1620" s="25"/>
      <c r="AJ1620" s="25"/>
      <c r="AL1620" s="5">
        <v>1619</v>
      </c>
      <c r="AM1620" s="25">
        <v>-613669285.47017503</v>
      </c>
      <c r="AN1620" s="5">
        <v>-5.7438984856981561</v>
      </c>
    </row>
    <row r="1621" spans="32:40">
      <c r="AF1621" s="25">
        <v>1620</v>
      </c>
      <c r="AG1621" s="25"/>
      <c r="AJ1621" s="25"/>
      <c r="AL1621" s="5">
        <v>1620</v>
      </c>
      <c r="AM1621" s="25">
        <v>-483873501.70054793</v>
      </c>
      <c r="AN1621" s="5">
        <v>-2.604587657660355</v>
      </c>
    </row>
    <row r="1622" spans="32:40">
      <c r="AF1622" s="25">
        <v>1621</v>
      </c>
      <c r="AG1622" s="25"/>
      <c r="AJ1622" s="25"/>
      <c r="AL1622" s="5">
        <v>1621</v>
      </c>
      <c r="AM1622" s="25">
        <v>-940159046.8319937</v>
      </c>
      <c r="AN1622" s="5">
        <v>-3.615961567901413</v>
      </c>
    </row>
    <row r="1623" spans="32:40">
      <c r="AF1623" s="25">
        <v>1622</v>
      </c>
      <c r="AG1623" s="25"/>
      <c r="AJ1623" s="25"/>
      <c r="AL1623" s="5">
        <v>1622</v>
      </c>
      <c r="AM1623" s="25">
        <v>897092128.2522037</v>
      </c>
      <c r="AN1623" s="5">
        <v>7.5098764227695352</v>
      </c>
    </row>
    <row r="1624" spans="32:40">
      <c r="AF1624" s="25">
        <v>1623</v>
      </c>
      <c r="AG1624" s="25"/>
      <c r="AJ1624" s="25"/>
      <c r="AL1624" s="5">
        <v>1623</v>
      </c>
      <c r="AM1624" s="25">
        <v>308253294.87702489</v>
      </c>
      <c r="AN1624" s="5">
        <v>3.1305940325631085</v>
      </c>
    </row>
    <row r="1625" spans="32:40">
      <c r="AF1625" s="25">
        <v>1624</v>
      </c>
      <c r="AG1625" s="25"/>
      <c r="AJ1625" s="25"/>
      <c r="AL1625" s="5">
        <v>1624</v>
      </c>
      <c r="AM1625" s="25">
        <v>-1076792471.0438881</v>
      </c>
      <c r="AN1625" s="5">
        <v>-3.8998204807954737</v>
      </c>
    </row>
    <row r="1626" spans="32:40">
      <c r="AF1626" s="25">
        <v>1625</v>
      </c>
      <c r="AG1626" s="25"/>
      <c r="AJ1626" s="25"/>
      <c r="AL1626" s="5">
        <v>1625</v>
      </c>
      <c r="AM1626" s="25">
        <v>112206340.84334207</v>
      </c>
      <c r="AN1626" s="5">
        <v>1.5459855065367958</v>
      </c>
    </row>
    <row r="1627" spans="32:40">
      <c r="AF1627" s="25">
        <v>1626</v>
      </c>
      <c r="AG1627" s="25"/>
      <c r="AJ1627" s="25"/>
      <c r="AL1627" s="5">
        <v>1626</v>
      </c>
      <c r="AM1627" s="25">
        <v>-1539152469.0540078</v>
      </c>
      <c r="AN1627" s="5">
        <v>-6.1724294818495968</v>
      </c>
    </row>
    <row r="1628" spans="32:40">
      <c r="AF1628" s="25">
        <v>1627</v>
      </c>
      <c r="AG1628" s="25"/>
      <c r="AJ1628" s="25"/>
      <c r="AL1628" s="5">
        <v>1627</v>
      </c>
      <c r="AM1628" s="25">
        <v>-82208545.230951846</v>
      </c>
      <c r="AN1628" s="5">
        <v>0.4514029649901829</v>
      </c>
    </row>
    <row r="1629" spans="32:40">
      <c r="AF1629" s="25">
        <v>1628</v>
      </c>
      <c r="AG1629" s="25"/>
      <c r="AJ1629" s="25"/>
      <c r="AL1629" s="5">
        <v>1628</v>
      </c>
      <c r="AM1629" s="25">
        <v>386032501.02669442</v>
      </c>
      <c r="AN1629" s="5">
        <v>2.5535924450842837</v>
      </c>
    </row>
    <row r="1630" spans="32:40">
      <c r="AF1630" s="25">
        <v>1629</v>
      </c>
      <c r="AG1630" s="25"/>
      <c r="AJ1630" s="25"/>
      <c r="AL1630" s="5">
        <v>1629</v>
      </c>
      <c r="AM1630" s="25">
        <v>-864299368.07766664</v>
      </c>
      <c r="AN1630" s="5">
        <v>-9.546882713507518</v>
      </c>
    </row>
    <row r="1631" spans="32:40">
      <c r="AF1631" s="25">
        <v>1630</v>
      </c>
      <c r="AG1631" s="25"/>
      <c r="AJ1631" s="25"/>
      <c r="AL1631" s="5">
        <v>1630</v>
      </c>
      <c r="AM1631" s="25">
        <v>-305380640.98508763</v>
      </c>
      <c r="AN1631" s="5">
        <v>-1.847043724833092</v>
      </c>
    </row>
    <row r="1632" spans="32:40">
      <c r="AF1632" s="25">
        <v>1631</v>
      </c>
      <c r="AG1632" s="25"/>
      <c r="AJ1632" s="25"/>
      <c r="AL1632" s="5">
        <v>1631</v>
      </c>
      <c r="AM1632" s="25">
        <v>1593500766.580514</v>
      </c>
      <c r="AN1632" s="5">
        <v>8.9862185819495153</v>
      </c>
    </row>
    <row r="1633" spans="32:40">
      <c r="AF1633" s="25">
        <v>1632</v>
      </c>
      <c r="AG1633" s="25"/>
      <c r="AJ1633" s="25"/>
      <c r="AL1633" s="5">
        <v>1632</v>
      </c>
      <c r="AM1633" s="25">
        <v>-2082829048.4006557</v>
      </c>
      <c r="AN1633" s="5">
        <v>-8.4726172069522132</v>
      </c>
    </row>
    <row r="1634" spans="32:40">
      <c r="AF1634" s="25">
        <v>1633</v>
      </c>
      <c r="AG1634" s="25"/>
      <c r="AJ1634" s="25"/>
      <c r="AL1634" s="5">
        <v>1633</v>
      </c>
      <c r="AM1634" s="25">
        <v>-317868262.80038762</v>
      </c>
      <c r="AN1634" s="5">
        <v>-1.5626599745192113</v>
      </c>
    </row>
    <row r="1635" spans="32:40">
      <c r="AF1635" s="25">
        <v>1634</v>
      </c>
      <c r="AG1635" s="25"/>
      <c r="AJ1635" s="25"/>
      <c r="AL1635" s="5">
        <v>1634</v>
      </c>
      <c r="AM1635" s="25">
        <v>-580410585.85858071</v>
      </c>
      <c r="AN1635" s="5">
        <v>-2.6911337160148561</v>
      </c>
    </row>
    <row r="1636" spans="32:40">
      <c r="AF1636" s="25">
        <v>1635</v>
      </c>
      <c r="AG1636" s="25"/>
      <c r="AJ1636" s="25"/>
      <c r="AL1636" s="5">
        <v>1635</v>
      </c>
      <c r="AM1636" s="25">
        <v>-1682200879.8965893</v>
      </c>
      <c r="AN1636" s="5">
        <v>-10.789113079599657</v>
      </c>
    </row>
    <row r="1637" spans="32:40">
      <c r="AF1637" s="25">
        <v>1636</v>
      </c>
      <c r="AG1637" s="25"/>
      <c r="AJ1637" s="25"/>
      <c r="AL1637" s="5">
        <v>1636</v>
      </c>
      <c r="AM1637" s="25">
        <v>538985585.35854578</v>
      </c>
      <c r="AN1637" s="5">
        <v>9.4315076335548902</v>
      </c>
    </row>
    <row r="1638" spans="32:40">
      <c r="AF1638" s="25">
        <v>1637</v>
      </c>
      <c r="AG1638" s="25"/>
      <c r="AJ1638" s="25"/>
      <c r="AL1638" s="5">
        <v>1637</v>
      </c>
      <c r="AM1638" s="25">
        <v>-823635749.19033718</v>
      </c>
      <c r="AN1638" s="5">
        <v>-3.3962994890733897</v>
      </c>
    </row>
    <row r="1639" spans="32:40">
      <c r="AF1639" s="25">
        <v>1638</v>
      </c>
      <c r="AG1639" s="25"/>
      <c r="AJ1639" s="25"/>
      <c r="AL1639" s="5">
        <v>1638</v>
      </c>
      <c r="AM1639" s="25">
        <v>568881668.56924164</v>
      </c>
      <c r="AN1639" s="5">
        <v>5.2611508558837157</v>
      </c>
    </row>
    <row r="1640" spans="32:40">
      <c r="AF1640" s="25">
        <v>1639</v>
      </c>
      <c r="AG1640" s="25"/>
      <c r="AJ1640" s="25"/>
      <c r="AL1640" s="5">
        <v>1639</v>
      </c>
      <c r="AM1640" s="25">
        <v>40992381.32951799</v>
      </c>
      <c r="AN1640" s="5">
        <v>1.387876755363304</v>
      </c>
    </row>
    <row r="1641" spans="32:40">
      <c r="AF1641" s="25">
        <v>1640</v>
      </c>
      <c r="AG1641" s="25"/>
      <c r="AJ1641" s="25"/>
      <c r="AL1641" s="5">
        <v>1640</v>
      </c>
      <c r="AM1641" s="25">
        <v>784034983.19800055</v>
      </c>
      <c r="AN1641" s="5">
        <v>6.1022770265367674</v>
      </c>
    </row>
    <row r="1642" spans="32:40">
      <c r="AF1642" s="25">
        <v>1641</v>
      </c>
      <c r="AG1642" s="25"/>
      <c r="AJ1642" s="25"/>
      <c r="AL1642" s="5">
        <v>1641</v>
      </c>
      <c r="AM1642" s="25">
        <v>12539485.281782866</v>
      </c>
      <c r="AN1642" s="5">
        <v>1.0494035888539293</v>
      </c>
    </row>
    <row r="1643" spans="32:40">
      <c r="AF1643" s="25">
        <v>1642</v>
      </c>
      <c r="AG1643" s="25"/>
      <c r="AJ1643" s="25"/>
      <c r="AL1643" s="5">
        <v>1642</v>
      </c>
      <c r="AM1643" s="25">
        <v>-179710093.74461836</v>
      </c>
      <c r="AN1643" s="5">
        <v>-1.0622002798772578</v>
      </c>
    </row>
    <row r="1644" spans="32:40">
      <c r="AF1644" s="25">
        <v>1643</v>
      </c>
      <c r="AG1644" s="25"/>
      <c r="AJ1644" s="25"/>
      <c r="AL1644" s="5">
        <v>1643</v>
      </c>
      <c r="AM1644" s="25">
        <v>-353613947.17876875</v>
      </c>
      <c r="AN1644" s="5">
        <v>-0.50420497186124369</v>
      </c>
    </row>
    <row r="1645" spans="32:40">
      <c r="AF1645" s="25">
        <v>1644</v>
      </c>
      <c r="AG1645" s="25"/>
      <c r="AJ1645" s="25"/>
      <c r="AL1645" s="5">
        <v>1644</v>
      </c>
      <c r="AM1645" s="25">
        <v>-1339557370.9425461</v>
      </c>
      <c r="AN1645" s="5">
        <v>-8.1281581823650466</v>
      </c>
    </row>
    <row r="1646" spans="32:40">
      <c r="AF1646" s="25">
        <v>1645</v>
      </c>
      <c r="AG1646" s="25"/>
      <c r="AJ1646" s="25"/>
      <c r="AL1646" s="5">
        <v>1645</v>
      </c>
      <c r="AM1646" s="25">
        <v>-300004192.02805233</v>
      </c>
      <c r="AN1646" s="5">
        <v>-0.51962784364446657</v>
      </c>
    </row>
    <row r="1647" spans="32:40">
      <c r="AF1647" s="25">
        <v>1646</v>
      </c>
      <c r="AG1647" s="25"/>
      <c r="AJ1647" s="25"/>
      <c r="AL1647" s="5">
        <v>1646</v>
      </c>
      <c r="AM1647" s="25">
        <v>-1437009933.2347012</v>
      </c>
      <c r="AN1647" s="5">
        <v>-6.3364566380044591</v>
      </c>
    </row>
    <row r="1648" spans="32:40">
      <c r="AF1648" s="25">
        <v>1647</v>
      </c>
      <c r="AG1648" s="25"/>
      <c r="AJ1648" s="25"/>
      <c r="AL1648" s="5">
        <v>1647</v>
      </c>
      <c r="AM1648" s="25">
        <v>-556277109.66848373</v>
      </c>
      <c r="AN1648" s="5">
        <v>-2.2902537224859074</v>
      </c>
    </row>
    <row r="1649" spans="32:40">
      <c r="AF1649" s="25">
        <v>1648</v>
      </c>
      <c r="AG1649" s="25"/>
      <c r="AJ1649" s="25"/>
      <c r="AL1649" s="5">
        <v>1648</v>
      </c>
      <c r="AM1649" s="25">
        <v>168054274.9974753</v>
      </c>
      <c r="AN1649" s="5">
        <v>2.578836914086422</v>
      </c>
    </row>
    <row r="1650" spans="32:40">
      <c r="AF1650" s="25">
        <v>1649</v>
      </c>
      <c r="AG1650" s="25"/>
      <c r="AJ1650" s="25"/>
      <c r="AL1650" s="5">
        <v>1649</v>
      </c>
      <c r="AM1650" s="25">
        <v>336656784.86346102</v>
      </c>
      <c r="AN1650" s="5">
        <v>3.4061075024821879</v>
      </c>
    </row>
    <row r="1651" spans="32:40">
      <c r="AF1651" s="25">
        <v>1650</v>
      </c>
      <c r="AG1651" s="25"/>
      <c r="AJ1651" s="25"/>
      <c r="AL1651" s="5">
        <v>1650</v>
      </c>
      <c r="AM1651" s="25">
        <v>-47950650.484333515</v>
      </c>
      <c r="AN1651" s="5">
        <v>0.58889390376710493</v>
      </c>
    </row>
    <row r="1652" spans="32:40">
      <c r="AF1652" s="25">
        <v>1651</v>
      </c>
      <c r="AG1652" s="25"/>
      <c r="AJ1652" s="25"/>
      <c r="AL1652" s="5">
        <v>1651</v>
      </c>
      <c r="AM1652" s="25">
        <v>-697148289.669734</v>
      </c>
      <c r="AN1652" s="5">
        <v>-3.1226924418009427</v>
      </c>
    </row>
    <row r="1653" spans="32:40">
      <c r="AF1653" s="25">
        <v>1652</v>
      </c>
      <c r="AG1653" s="25"/>
      <c r="AJ1653" s="25"/>
      <c r="AL1653" s="5">
        <v>1652</v>
      </c>
      <c r="AM1653" s="25">
        <v>-284093162.16385257</v>
      </c>
      <c r="AN1653" s="5">
        <v>-0.24302813949883909</v>
      </c>
    </row>
    <row r="1654" spans="32:40">
      <c r="AF1654" s="25">
        <v>1653</v>
      </c>
      <c r="AG1654" s="25"/>
      <c r="AJ1654" s="25"/>
      <c r="AL1654" s="5">
        <v>1653</v>
      </c>
      <c r="AM1654" s="25">
        <v>-889385701.55486572</v>
      </c>
      <c r="AN1654" s="5">
        <v>-9.508673011625639</v>
      </c>
    </row>
    <row r="1655" spans="32:40">
      <c r="AF1655" s="25">
        <v>1654</v>
      </c>
      <c r="AG1655" s="25"/>
      <c r="AJ1655" s="25"/>
      <c r="AL1655" s="5">
        <v>1654</v>
      </c>
      <c r="AM1655" s="25">
        <v>-1740069066.4883966</v>
      </c>
      <c r="AN1655" s="5">
        <v>-10.38968797389219</v>
      </c>
    </row>
    <row r="1656" spans="32:40">
      <c r="AF1656" s="25">
        <v>1655</v>
      </c>
      <c r="AG1656" s="25"/>
      <c r="AJ1656" s="25"/>
      <c r="AL1656" s="5">
        <v>1655</v>
      </c>
      <c r="AM1656" s="25">
        <v>-1114276151.1019871</v>
      </c>
      <c r="AN1656" s="5">
        <v>-3.2677934395778725</v>
      </c>
    </row>
    <row r="1657" spans="32:40">
      <c r="AF1657" s="25">
        <v>1656</v>
      </c>
      <c r="AG1657" s="25"/>
      <c r="AJ1657" s="25"/>
      <c r="AL1657" s="5">
        <v>1656</v>
      </c>
      <c r="AM1657" s="25">
        <v>-1028957388.2743232</v>
      </c>
      <c r="AN1657" s="5">
        <v>-5.0903046991132133</v>
      </c>
    </row>
    <row r="1658" spans="32:40">
      <c r="AF1658" s="25">
        <v>1657</v>
      </c>
      <c r="AG1658" s="25"/>
      <c r="AJ1658" s="25"/>
      <c r="AL1658" s="5">
        <v>1657</v>
      </c>
      <c r="AM1658" s="25">
        <v>-831546586.34302115</v>
      </c>
      <c r="AN1658" s="5">
        <v>-4.2422184637082507</v>
      </c>
    </row>
    <row r="1659" spans="32:40">
      <c r="AF1659" s="25">
        <v>1658</v>
      </c>
      <c r="AG1659" s="25"/>
      <c r="AJ1659" s="25"/>
      <c r="AL1659" s="5">
        <v>1658</v>
      </c>
      <c r="AM1659" s="25">
        <v>1002943480.346066</v>
      </c>
      <c r="AN1659" s="5">
        <v>9.923369526556991</v>
      </c>
    </row>
    <row r="1660" spans="32:40">
      <c r="AF1660" s="25">
        <v>1659</v>
      </c>
      <c r="AG1660" s="25"/>
      <c r="AJ1660" s="25"/>
      <c r="AL1660" s="5">
        <v>1659</v>
      </c>
      <c r="AM1660" s="25">
        <v>-1595276434.5544882</v>
      </c>
      <c r="AN1660" s="5">
        <v>-9.2718384546952688</v>
      </c>
    </row>
    <row r="1661" spans="32:40">
      <c r="AF1661" s="25">
        <v>1660</v>
      </c>
      <c r="AG1661" s="25"/>
      <c r="AJ1661" s="25"/>
      <c r="AL1661" s="5">
        <v>1660</v>
      </c>
      <c r="AM1661" s="25">
        <v>462341112.35142869</v>
      </c>
      <c r="AN1661" s="5">
        <v>3.1318962492862479</v>
      </c>
    </row>
    <row r="1662" spans="32:40">
      <c r="AF1662" s="25">
        <v>1661</v>
      </c>
      <c r="AG1662" s="25"/>
      <c r="AJ1662" s="25"/>
      <c r="AL1662" s="5">
        <v>1661</v>
      </c>
      <c r="AM1662" s="25">
        <v>-1286444479.3996329</v>
      </c>
      <c r="AN1662" s="5">
        <v>-3.8858713233518163</v>
      </c>
    </row>
    <row r="1663" spans="32:40">
      <c r="AF1663" s="25">
        <v>1662</v>
      </c>
      <c r="AG1663" s="25"/>
      <c r="AJ1663" s="25"/>
      <c r="AL1663" s="5">
        <v>1662</v>
      </c>
      <c r="AM1663" s="25">
        <v>1021762519.6175485</v>
      </c>
      <c r="AN1663" s="5">
        <v>8.3442159186254568</v>
      </c>
    </row>
    <row r="1664" spans="32:40">
      <c r="AF1664" s="25">
        <v>1663</v>
      </c>
      <c r="AG1664" s="25"/>
      <c r="AJ1664" s="25"/>
      <c r="AL1664" s="5">
        <v>1663</v>
      </c>
      <c r="AM1664" s="25">
        <v>-104704491.52998251</v>
      </c>
      <c r="AN1664" s="5">
        <v>-0.39261101633413281</v>
      </c>
    </row>
    <row r="1665" spans="32:40">
      <c r="AF1665" s="25">
        <v>1664</v>
      </c>
      <c r="AG1665" s="25"/>
      <c r="AJ1665" s="25"/>
      <c r="AL1665" s="5">
        <v>1664</v>
      </c>
      <c r="AM1665" s="25">
        <v>-449318272.65348113</v>
      </c>
      <c r="AN1665" s="5">
        <v>-0.7382731415518754</v>
      </c>
    </row>
    <row r="1666" spans="32:40">
      <c r="AF1666" s="25">
        <v>1665</v>
      </c>
      <c r="AG1666" s="25"/>
      <c r="AJ1666" s="25"/>
      <c r="AL1666" s="5">
        <v>1665</v>
      </c>
      <c r="AM1666" s="25">
        <v>1564915282.6797607</v>
      </c>
      <c r="AN1666" s="5">
        <v>12.079144465359111</v>
      </c>
    </row>
    <row r="1667" spans="32:40">
      <c r="AF1667" s="25">
        <v>1666</v>
      </c>
      <c r="AG1667" s="25"/>
      <c r="AJ1667" s="25"/>
      <c r="AL1667" s="5">
        <v>1666</v>
      </c>
      <c r="AM1667" s="25">
        <v>-48848783.930924833</v>
      </c>
      <c r="AN1667" s="5">
        <v>0.70109601214890294</v>
      </c>
    </row>
    <row r="1668" spans="32:40">
      <c r="AF1668" s="25">
        <v>1667</v>
      </c>
      <c r="AG1668" s="25"/>
      <c r="AJ1668" s="25"/>
      <c r="AL1668" s="5">
        <v>1667</v>
      </c>
      <c r="AM1668" s="25">
        <v>-1187262539.8463981</v>
      </c>
      <c r="AN1668" s="5">
        <v>-15.152005332191484</v>
      </c>
    </row>
    <row r="1669" spans="32:40">
      <c r="AF1669" s="25">
        <v>1668</v>
      </c>
      <c r="AG1669" s="25"/>
      <c r="AJ1669" s="25"/>
      <c r="AL1669" s="5">
        <v>1668</v>
      </c>
      <c r="AM1669" s="25">
        <v>-249813814.73237902</v>
      </c>
      <c r="AN1669" s="5">
        <v>-1.020127194632223</v>
      </c>
    </row>
    <row r="1670" spans="32:40">
      <c r="AF1670" s="25">
        <v>1669</v>
      </c>
      <c r="AG1670" s="25"/>
      <c r="AJ1670" s="25"/>
      <c r="AL1670" s="5">
        <v>1669</v>
      </c>
      <c r="AM1670" s="25">
        <v>-1205228590.6057856</v>
      </c>
      <c r="AN1670" s="5">
        <v>-13.505748732762035</v>
      </c>
    </row>
    <row r="1671" spans="32:40">
      <c r="AF1671" s="25">
        <v>1670</v>
      </c>
      <c r="AG1671" s="25"/>
      <c r="AJ1671" s="25"/>
      <c r="AL1671" s="5">
        <v>1670</v>
      </c>
      <c r="AM1671" s="25">
        <v>344040201.59922117</v>
      </c>
      <c r="AN1671" s="5">
        <v>2.3702287270921509</v>
      </c>
    </row>
    <row r="1672" spans="32:40">
      <c r="AF1672" s="25">
        <v>1671</v>
      </c>
      <c r="AG1672" s="25"/>
      <c r="AJ1672" s="25"/>
      <c r="AL1672" s="5">
        <v>1671</v>
      </c>
      <c r="AM1672" s="25">
        <v>-688285376.95234907</v>
      </c>
      <c r="AN1672" s="5">
        <v>-3.1986073373584349</v>
      </c>
    </row>
    <row r="1673" spans="32:40">
      <c r="AF1673" s="25">
        <v>1672</v>
      </c>
      <c r="AG1673" s="25"/>
      <c r="AJ1673" s="25"/>
      <c r="AL1673" s="5">
        <v>1672</v>
      </c>
      <c r="AM1673" s="25">
        <v>1615809885.9027591</v>
      </c>
      <c r="AN1673" s="5">
        <v>7.7598722876540505</v>
      </c>
    </row>
    <row r="1674" spans="32:40">
      <c r="AF1674" s="25">
        <v>1673</v>
      </c>
      <c r="AG1674" s="25"/>
      <c r="AJ1674" s="25"/>
      <c r="AL1674" s="5">
        <v>1673</v>
      </c>
      <c r="AM1674" s="25">
        <v>-221456611.67981243</v>
      </c>
      <c r="AN1674" s="5">
        <v>-0.28883228179559423</v>
      </c>
    </row>
    <row r="1675" spans="32:40">
      <c r="AF1675" s="25">
        <v>1674</v>
      </c>
      <c r="AG1675" s="25"/>
      <c r="AJ1675" s="25"/>
      <c r="AL1675" s="5">
        <v>1674</v>
      </c>
      <c r="AM1675" s="25">
        <v>-381589582.76593471</v>
      </c>
      <c r="AN1675" s="5">
        <v>-0.79871800666277315</v>
      </c>
    </row>
    <row r="1676" spans="32:40">
      <c r="AF1676" s="25">
        <v>1675</v>
      </c>
      <c r="AG1676" s="25"/>
      <c r="AJ1676" s="25"/>
      <c r="AL1676" s="5">
        <v>1675</v>
      </c>
      <c r="AM1676" s="25">
        <v>496591291.37215102</v>
      </c>
      <c r="AN1676" s="5">
        <v>5.9045938044456667</v>
      </c>
    </row>
    <row r="1677" spans="32:40">
      <c r="AF1677" s="25">
        <v>1676</v>
      </c>
      <c r="AG1677" s="25"/>
      <c r="AJ1677" s="25"/>
      <c r="AL1677" s="5">
        <v>1676</v>
      </c>
      <c r="AM1677" s="25">
        <v>-761025279.37308323</v>
      </c>
      <c r="AN1677" s="5">
        <v>-2.6204995090851968</v>
      </c>
    </row>
    <row r="1678" spans="32:40">
      <c r="AF1678" s="25">
        <v>1677</v>
      </c>
      <c r="AG1678" s="25"/>
      <c r="AJ1678" s="25"/>
      <c r="AL1678" s="5">
        <v>1677</v>
      </c>
      <c r="AM1678" s="25">
        <v>-288046369.3189863</v>
      </c>
      <c r="AN1678" s="5">
        <v>-0.37953233790477475</v>
      </c>
    </row>
    <row r="1679" spans="32:40">
      <c r="AF1679" s="25">
        <v>1678</v>
      </c>
      <c r="AG1679" s="25"/>
      <c r="AJ1679" s="25"/>
      <c r="AL1679" s="5">
        <v>1678</v>
      </c>
      <c r="AM1679" s="25">
        <v>-187651859.94078055</v>
      </c>
      <c r="AN1679" s="5">
        <v>5.4951613503319105E-2</v>
      </c>
    </row>
    <row r="1680" spans="32:40">
      <c r="AF1680" s="25">
        <v>1679</v>
      </c>
      <c r="AG1680" s="25"/>
      <c r="AJ1680" s="25"/>
      <c r="AL1680" s="5">
        <v>1679</v>
      </c>
      <c r="AM1680" s="25">
        <v>-1232644278.6179218</v>
      </c>
      <c r="AN1680" s="5">
        <v>-4.3531235844471787</v>
      </c>
    </row>
    <row r="1681" spans="32:40">
      <c r="AF1681" s="25">
        <v>1680</v>
      </c>
      <c r="AG1681" s="25"/>
      <c r="AJ1681" s="25"/>
      <c r="AL1681" s="5">
        <v>1680</v>
      </c>
      <c r="AM1681" s="25">
        <v>-686082845.3657223</v>
      </c>
      <c r="AN1681" s="5">
        <v>-6.7063249699621847</v>
      </c>
    </row>
    <row r="1682" spans="32:40">
      <c r="AF1682" s="25">
        <v>1681</v>
      </c>
      <c r="AG1682" s="25"/>
      <c r="AJ1682" s="25"/>
      <c r="AL1682" s="5">
        <v>1681</v>
      </c>
      <c r="AM1682" s="25">
        <v>-790510529.73640954</v>
      </c>
      <c r="AN1682" s="5">
        <v>-2.2823689114935632</v>
      </c>
    </row>
    <row r="1683" spans="32:40">
      <c r="AF1683" s="25">
        <v>1682</v>
      </c>
      <c r="AG1683" s="25"/>
      <c r="AJ1683" s="25"/>
      <c r="AL1683" s="5">
        <v>1682</v>
      </c>
      <c r="AM1683" s="25">
        <v>-1500162069.945421</v>
      </c>
      <c r="AN1683" s="5">
        <v>-4.7208709281937846</v>
      </c>
    </row>
    <row r="1684" spans="32:40">
      <c r="AF1684" s="25">
        <v>1683</v>
      </c>
      <c r="AG1684" s="25"/>
      <c r="AJ1684" s="25"/>
      <c r="AL1684" s="5">
        <v>1683</v>
      </c>
      <c r="AM1684" s="25">
        <v>271039109.58427596</v>
      </c>
      <c r="AN1684" s="5">
        <v>3.1170337727557968</v>
      </c>
    </row>
    <row r="1685" spans="32:40">
      <c r="AF1685" s="25">
        <v>1684</v>
      </c>
      <c r="AG1685" s="25"/>
      <c r="AJ1685" s="25"/>
      <c r="AL1685" s="5">
        <v>1684</v>
      </c>
      <c r="AM1685" s="25">
        <v>-856736100.81930947</v>
      </c>
      <c r="AN1685" s="5">
        <v>-6.732671396508195</v>
      </c>
    </row>
    <row r="1686" spans="32:40">
      <c r="AF1686" s="25">
        <v>1685</v>
      </c>
      <c r="AG1686" s="25"/>
      <c r="AJ1686" s="25"/>
      <c r="AL1686" s="5">
        <v>1685</v>
      </c>
      <c r="AM1686" s="25">
        <v>-883268421.14401221</v>
      </c>
      <c r="AN1686" s="5">
        <v>-2.5033399386767097</v>
      </c>
    </row>
    <row r="1687" spans="32:40">
      <c r="AF1687" s="25">
        <v>1686</v>
      </c>
      <c r="AG1687" s="25"/>
      <c r="AJ1687" s="25"/>
      <c r="AL1687" s="5">
        <v>1686</v>
      </c>
      <c r="AM1687" s="25">
        <v>-1253965512.5201602</v>
      </c>
      <c r="AN1687" s="5">
        <v>-4.399317948646666</v>
      </c>
    </row>
    <row r="1688" spans="32:40">
      <c r="AF1688" s="25">
        <v>1687</v>
      </c>
      <c r="AG1688" s="25"/>
      <c r="AJ1688" s="25"/>
      <c r="AL1688" s="5">
        <v>1687</v>
      </c>
      <c r="AM1688" s="25">
        <v>-323461661.5836888</v>
      </c>
      <c r="AN1688" s="5">
        <v>-1.6408537298636159</v>
      </c>
    </row>
    <row r="1689" spans="32:40">
      <c r="AF1689" s="25">
        <v>1688</v>
      </c>
      <c r="AG1689" s="25"/>
      <c r="AJ1689" s="25"/>
      <c r="AL1689" s="5">
        <v>1688</v>
      </c>
      <c r="AM1689" s="25">
        <v>-868230777.17140603</v>
      </c>
      <c r="AN1689" s="5">
        <v>-2.4846948476612472</v>
      </c>
    </row>
    <row r="1690" spans="32:40">
      <c r="AF1690" s="25">
        <v>1689</v>
      </c>
      <c r="AG1690" s="25"/>
      <c r="AJ1690" s="25"/>
      <c r="AL1690" s="5">
        <v>1689</v>
      </c>
      <c r="AM1690" s="25">
        <v>352247856.92564464</v>
      </c>
      <c r="AN1690" s="5">
        <v>5.2105823521831951</v>
      </c>
    </row>
    <row r="1691" spans="32:40">
      <c r="AF1691" s="25">
        <v>1690</v>
      </c>
      <c r="AG1691" s="25"/>
      <c r="AJ1691" s="25"/>
      <c r="AL1691" s="5">
        <v>1690</v>
      </c>
      <c r="AM1691" s="25">
        <v>598165688.28907108</v>
      </c>
      <c r="AN1691" s="5">
        <v>4.8571284637879488</v>
      </c>
    </row>
    <row r="1692" spans="32:40">
      <c r="AF1692" s="25">
        <v>1691</v>
      </c>
      <c r="AG1692" s="25"/>
      <c r="AJ1692" s="25"/>
      <c r="AL1692" s="5">
        <v>1691</v>
      </c>
      <c r="AM1692" s="25">
        <v>-613434072.29746842</v>
      </c>
      <c r="AN1692" s="5">
        <v>-2.2929752525742977</v>
      </c>
    </row>
    <row r="1693" spans="32:40">
      <c r="AF1693" s="25">
        <v>1692</v>
      </c>
      <c r="AG1693" s="25"/>
      <c r="AJ1693" s="25"/>
      <c r="AL1693" s="5">
        <v>1692</v>
      </c>
      <c r="AM1693" s="25">
        <v>-557278624.80521274</v>
      </c>
      <c r="AN1693" s="5">
        <v>-3.7735458056718323</v>
      </c>
    </row>
    <row r="1694" spans="32:40">
      <c r="AF1694" s="25">
        <v>1693</v>
      </c>
      <c r="AG1694" s="25"/>
      <c r="AJ1694" s="25"/>
      <c r="AL1694" s="5">
        <v>1693</v>
      </c>
      <c r="AM1694" s="25">
        <v>919424554.08546376</v>
      </c>
      <c r="AN1694" s="5">
        <v>5.8813508698770649</v>
      </c>
    </row>
    <row r="1695" spans="32:40">
      <c r="AF1695" s="25">
        <v>1694</v>
      </c>
      <c r="AG1695" s="25"/>
      <c r="AJ1695" s="25"/>
      <c r="AL1695" s="5">
        <v>1694</v>
      </c>
      <c r="AM1695" s="25">
        <v>-37006762.58695519</v>
      </c>
      <c r="AN1695" s="5">
        <v>0.85148087496778635</v>
      </c>
    </row>
    <row r="1696" spans="32:40">
      <c r="AF1696" s="25">
        <v>1695</v>
      </c>
      <c r="AG1696" s="25"/>
      <c r="AJ1696" s="25"/>
      <c r="AL1696" s="5">
        <v>1695</v>
      </c>
      <c r="AM1696" s="25">
        <v>-1168603339.8907166</v>
      </c>
      <c r="AN1696" s="5">
        <v>-7.7500464350505718</v>
      </c>
    </row>
    <row r="1697" spans="32:40">
      <c r="AF1697" s="25">
        <v>1696</v>
      </c>
      <c r="AG1697" s="25"/>
      <c r="AJ1697" s="25"/>
      <c r="AL1697" s="5">
        <v>1696</v>
      </c>
      <c r="AM1697" s="25">
        <v>835125239.06971538</v>
      </c>
      <c r="AN1697" s="5">
        <v>9.0731521181873394</v>
      </c>
    </row>
    <row r="1698" spans="32:40">
      <c r="AF1698" s="25">
        <v>1697</v>
      </c>
      <c r="AG1698" s="25"/>
      <c r="AJ1698" s="25"/>
      <c r="AL1698" s="5">
        <v>1697</v>
      </c>
      <c r="AM1698" s="25">
        <v>646638560.87893796</v>
      </c>
      <c r="AN1698" s="5">
        <v>3.4921503688057856</v>
      </c>
    </row>
    <row r="1699" spans="32:40">
      <c r="AF1699" s="25">
        <v>1698</v>
      </c>
      <c r="AG1699" s="25"/>
      <c r="AJ1699" s="25"/>
      <c r="AL1699" s="5">
        <v>1698</v>
      </c>
      <c r="AM1699" s="25">
        <v>-574290213.42803764</v>
      </c>
      <c r="AN1699" s="5">
        <v>-2.9266483288515595</v>
      </c>
    </row>
    <row r="1700" spans="32:40">
      <c r="AF1700" s="25">
        <v>1699</v>
      </c>
      <c r="AG1700" s="25"/>
      <c r="AJ1700" s="25"/>
      <c r="AL1700" s="5">
        <v>1699</v>
      </c>
      <c r="AM1700" s="25">
        <v>-371571884.19601512</v>
      </c>
      <c r="AN1700" s="5">
        <v>-0.59772699637864779</v>
      </c>
    </row>
    <row r="1701" spans="32:40">
      <c r="AF1701" s="25">
        <v>1700</v>
      </c>
      <c r="AG1701" s="25"/>
      <c r="AJ1701" s="25"/>
      <c r="AL1701" s="5">
        <v>1700</v>
      </c>
      <c r="AM1701" s="25">
        <v>-323968370.02290785</v>
      </c>
      <c r="AN1701" s="5">
        <v>-3.3292296475529435</v>
      </c>
    </row>
    <row r="1702" spans="32:40">
      <c r="AF1702" s="25">
        <v>1701</v>
      </c>
      <c r="AG1702" s="25"/>
      <c r="AJ1702" s="25"/>
      <c r="AL1702" s="5">
        <v>1701</v>
      </c>
      <c r="AM1702" s="25">
        <v>58188306.962356418</v>
      </c>
      <c r="AN1702" s="5">
        <v>1.7552732361479739</v>
      </c>
    </row>
    <row r="1703" spans="32:40">
      <c r="AF1703" s="25">
        <v>1702</v>
      </c>
      <c r="AG1703" s="25"/>
      <c r="AJ1703" s="25"/>
      <c r="AL1703" s="5">
        <v>1702</v>
      </c>
      <c r="AM1703" s="25">
        <v>138085678.74206918</v>
      </c>
      <c r="AN1703" s="5">
        <v>2.0492690278617891</v>
      </c>
    </row>
    <row r="1704" spans="32:40">
      <c r="AF1704" s="25">
        <v>1703</v>
      </c>
      <c r="AG1704" s="25"/>
      <c r="AJ1704" s="25"/>
      <c r="AL1704" s="5">
        <v>1703</v>
      </c>
      <c r="AM1704" s="25">
        <v>-146753949.09317076</v>
      </c>
      <c r="AN1704" s="5">
        <v>0.34855440584214858</v>
      </c>
    </row>
    <row r="1705" spans="32:40">
      <c r="AF1705" s="25">
        <v>1704</v>
      </c>
      <c r="AG1705" s="25"/>
      <c r="AJ1705" s="25"/>
      <c r="AL1705" s="5">
        <v>1704</v>
      </c>
      <c r="AM1705" s="25">
        <v>-310787098.47671938</v>
      </c>
      <c r="AN1705" s="5">
        <v>-0.68858546113994767</v>
      </c>
    </row>
    <row r="1706" spans="32:40">
      <c r="AF1706" s="25">
        <v>1705</v>
      </c>
      <c r="AG1706" s="25"/>
      <c r="AJ1706" s="25"/>
      <c r="AL1706" s="5">
        <v>1705</v>
      </c>
      <c r="AM1706" s="25">
        <v>-337233280.82960397</v>
      </c>
      <c r="AN1706" s="5">
        <v>-2.5680610068617362</v>
      </c>
    </row>
    <row r="1707" spans="32:40">
      <c r="AF1707" s="25">
        <v>1706</v>
      </c>
      <c r="AG1707" s="25"/>
      <c r="AJ1707" s="25"/>
      <c r="AL1707" s="5">
        <v>1706</v>
      </c>
      <c r="AM1707" s="25">
        <v>-295085098.35044008</v>
      </c>
      <c r="AN1707" s="5">
        <v>-0.33755748387819673</v>
      </c>
    </row>
    <row r="1708" spans="32:40">
      <c r="AF1708" s="25">
        <v>1707</v>
      </c>
      <c r="AG1708" s="25"/>
      <c r="AJ1708" s="25"/>
      <c r="AL1708" s="5">
        <v>1707</v>
      </c>
      <c r="AM1708" s="25">
        <v>-731616426.24454999</v>
      </c>
      <c r="AN1708" s="5">
        <v>-3.6328613873436253</v>
      </c>
    </row>
    <row r="1709" spans="32:40">
      <c r="AF1709" s="25">
        <v>1708</v>
      </c>
      <c r="AG1709" s="25"/>
      <c r="AJ1709" s="25"/>
      <c r="AL1709" s="5">
        <v>1708</v>
      </c>
      <c r="AM1709" s="25">
        <v>-1344778794.747561</v>
      </c>
      <c r="AN1709" s="5">
        <v>-13.850488086489602</v>
      </c>
    </row>
    <row r="1710" spans="32:40">
      <c r="AF1710" s="25">
        <v>1709</v>
      </c>
      <c r="AG1710" s="25"/>
      <c r="AJ1710" s="25"/>
      <c r="AL1710" s="5">
        <v>1709</v>
      </c>
      <c r="AM1710" s="25">
        <v>-1801643918.5234764</v>
      </c>
      <c r="AN1710" s="5">
        <v>-9.475989274793573</v>
      </c>
    </row>
    <row r="1711" spans="32:40">
      <c r="AF1711" s="25">
        <v>1710</v>
      </c>
      <c r="AG1711" s="25"/>
      <c r="AJ1711" s="25"/>
      <c r="AL1711" s="5">
        <v>1710</v>
      </c>
      <c r="AM1711" s="25">
        <v>219420292.92806286</v>
      </c>
      <c r="AN1711" s="5">
        <v>2.3410276449116076</v>
      </c>
    </row>
    <row r="1712" spans="32:40">
      <c r="AF1712" s="25">
        <v>1711</v>
      </c>
      <c r="AG1712" s="25"/>
      <c r="AJ1712" s="25"/>
      <c r="AL1712" s="5">
        <v>1711</v>
      </c>
      <c r="AM1712" s="25">
        <v>-230278197.44096816</v>
      </c>
      <c r="AN1712" s="5">
        <v>-1.0640960149473196E-2</v>
      </c>
    </row>
    <row r="1713" spans="32:40">
      <c r="AF1713" s="25">
        <v>1712</v>
      </c>
      <c r="AG1713" s="25"/>
      <c r="AJ1713" s="25"/>
      <c r="AL1713" s="5">
        <v>1712</v>
      </c>
      <c r="AM1713" s="25">
        <v>-891524654.04833388</v>
      </c>
      <c r="AN1713" s="5">
        <v>-7.2636790810472212</v>
      </c>
    </row>
    <row r="1714" spans="32:40">
      <c r="AF1714" s="25">
        <v>1713</v>
      </c>
      <c r="AG1714" s="25"/>
      <c r="AJ1714" s="25"/>
      <c r="AL1714" s="5">
        <v>1713</v>
      </c>
      <c r="AM1714" s="25">
        <v>247163083.90849161</v>
      </c>
      <c r="AN1714" s="5">
        <v>4.6849735299196711</v>
      </c>
    </row>
    <row r="1715" spans="32:40">
      <c r="AF1715" s="25">
        <v>1714</v>
      </c>
      <c r="AG1715" s="25"/>
      <c r="AJ1715" s="25"/>
      <c r="AL1715" s="5">
        <v>1714</v>
      </c>
      <c r="AM1715" s="25">
        <v>800783898.92899609</v>
      </c>
      <c r="AN1715" s="5">
        <v>6.3319227168366075</v>
      </c>
    </row>
    <row r="1716" spans="32:40">
      <c r="AF1716" s="25">
        <v>1715</v>
      </c>
      <c r="AG1716" s="25"/>
      <c r="AJ1716" s="25"/>
      <c r="AL1716" s="5">
        <v>1715</v>
      </c>
      <c r="AM1716" s="25">
        <v>-271011087.82227635</v>
      </c>
      <c r="AN1716" s="5">
        <v>-2.2662729718646979</v>
      </c>
    </row>
    <row r="1717" spans="32:40">
      <c r="AF1717" s="25">
        <v>1716</v>
      </c>
      <c r="AG1717" s="25"/>
      <c r="AJ1717" s="25"/>
      <c r="AL1717" s="5">
        <v>1716</v>
      </c>
      <c r="AM1717" s="25">
        <v>-537598718.94370759</v>
      </c>
      <c r="AN1717" s="5">
        <v>-1.0326298835672389</v>
      </c>
    </row>
    <row r="1718" spans="32:40">
      <c r="AF1718" s="25">
        <v>1717</v>
      </c>
      <c r="AG1718" s="25"/>
      <c r="AJ1718" s="25"/>
      <c r="AL1718" s="5">
        <v>1717</v>
      </c>
      <c r="AM1718" s="25">
        <v>-1704632190.6111112</v>
      </c>
      <c r="AN1718" s="5">
        <v>-7.6487506333181949</v>
      </c>
    </row>
    <row r="1719" spans="32:40">
      <c r="AF1719" s="25">
        <v>1718</v>
      </c>
      <c r="AG1719" s="25"/>
      <c r="AJ1719" s="25"/>
      <c r="AL1719" s="5">
        <v>1718</v>
      </c>
      <c r="AM1719" s="25">
        <v>527969639.7394765</v>
      </c>
      <c r="AN1719" s="5">
        <v>3.7357212983256236</v>
      </c>
    </row>
    <row r="1720" spans="32:40">
      <c r="AF1720" s="25">
        <v>1719</v>
      </c>
      <c r="AG1720" s="25"/>
      <c r="AJ1720" s="25"/>
      <c r="AL1720" s="5">
        <v>1719</v>
      </c>
      <c r="AM1720" s="25">
        <v>-527618863.09696257</v>
      </c>
      <c r="AN1720" s="5">
        <v>-6.8747168822014721</v>
      </c>
    </row>
    <row r="1721" spans="32:40">
      <c r="AF1721" s="25">
        <v>1720</v>
      </c>
      <c r="AG1721" s="25"/>
      <c r="AJ1721" s="25"/>
      <c r="AL1721" s="5">
        <v>1720</v>
      </c>
      <c r="AM1721" s="25">
        <v>-424265280.697568</v>
      </c>
      <c r="AN1721" s="5">
        <v>-1.2613226293113899</v>
      </c>
    </row>
    <row r="1722" spans="32:40">
      <c r="AF1722" s="25">
        <v>1721</v>
      </c>
      <c r="AG1722" s="25"/>
      <c r="AJ1722" s="25"/>
      <c r="AL1722" s="5">
        <v>1721</v>
      </c>
      <c r="AM1722" s="25">
        <v>-614196801.89595997</v>
      </c>
      <c r="AN1722" s="5">
        <v>-2.5620978693719927</v>
      </c>
    </row>
    <row r="1723" spans="32:40">
      <c r="AF1723" s="25">
        <v>1722</v>
      </c>
      <c r="AG1723" s="25"/>
      <c r="AJ1723" s="25"/>
      <c r="AL1723" s="5">
        <v>1722</v>
      </c>
      <c r="AM1723" s="25">
        <v>-1024820803.8307552</v>
      </c>
      <c r="AN1723" s="5">
        <v>-3.7229171212194756</v>
      </c>
    </row>
    <row r="1724" spans="32:40">
      <c r="AF1724" s="25">
        <v>1723</v>
      </c>
      <c r="AG1724" s="25"/>
      <c r="AJ1724" s="25"/>
      <c r="AL1724" s="5">
        <v>1723</v>
      </c>
      <c r="AM1724" s="25">
        <v>52279799.452826411</v>
      </c>
      <c r="AN1724" s="5">
        <v>1.2195646194528516</v>
      </c>
    </row>
    <row r="1725" spans="32:40">
      <c r="AF1725" s="25">
        <v>1724</v>
      </c>
      <c r="AG1725" s="25"/>
      <c r="AJ1725" s="25"/>
      <c r="AL1725" s="5">
        <v>1724</v>
      </c>
      <c r="AM1725" s="25">
        <v>-1173641109.0565817</v>
      </c>
      <c r="AN1725" s="5">
        <v>-5.6519982555274852</v>
      </c>
    </row>
    <row r="1726" spans="32:40">
      <c r="AF1726" s="25">
        <v>1725</v>
      </c>
      <c r="AG1726" s="25"/>
      <c r="AJ1726" s="25"/>
      <c r="AL1726" s="5">
        <v>1725</v>
      </c>
      <c r="AM1726" s="25">
        <v>-237032709.22431126</v>
      </c>
      <c r="AN1726" s="5">
        <v>-0.34548919629089514</v>
      </c>
    </row>
    <row r="1727" spans="32:40">
      <c r="AF1727" s="25">
        <v>1726</v>
      </c>
      <c r="AG1727" s="25"/>
      <c r="AJ1727" s="25"/>
      <c r="AL1727" s="5">
        <v>1726</v>
      </c>
      <c r="AM1727" s="25">
        <v>-834319899.59292555</v>
      </c>
      <c r="AN1727" s="5">
        <v>-7.8493116505686702</v>
      </c>
    </row>
    <row r="1728" spans="32:40">
      <c r="AF1728" s="25">
        <v>1727</v>
      </c>
      <c r="AG1728" s="25"/>
      <c r="AJ1728" s="25"/>
      <c r="AL1728" s="5">
        <v>1727</v>
      </c>
      <c r="AM1728" s="25">
        <v>-574628247.18251777</v>
      </c>
      <c r="AN1728" s="5">
        <v>-1.6653113233958472</v>
      </c>
    </row>
    <row r="1729" spans="32:40">
      <c r="AF1729" s="25">
        <v>1728</v>
      </c>
      <c r="AG1729" s="25"/>
      <c r="AJ1729" s="25"/>
      <c r="AL1729" s="5">
        <v>1728</v>
      </c>
      <c r="AM1729" s="25">
        <v>-291932987.00927418</v>
      </c>
      <c r="AN1729" s="5">
        <v>-0.44825853039022984</v>
      </c>
    </row>
    <row r="1730" spans="32:40">
      <c r="AF1730" s="25">
        <v>1729</v>
      </c>
      <c r="AG1730" s="25"/>
      <c r="AJ1730" s="25"/>
      <c r="AL1730" s="5">
        <v>1729</v>
      </c>
      <c r="AM1730" s="25">
        <v>-734573574.21016502</v>
      </c>
      <c r="AN1730" s="5">
        <v>-10.548179248679741</v>
      </c>
    </row>
    <row r="1731" spans="32:40">
      <c r="AF1731" s="25">
        <v>1730</v>
      </c>
      <c r="AG1731" s="25"/>
      <c r="AJ1731" s="25"/>
      <c r="AL1731" s="5">
        <v>1730</v>
      </c>
      <c r="AM1731" s="25">
        <v>57863666.650339931</v>
      </c>
      <c r="AN1731" s="5">
        <v>1.7439242540668516</v>
      </c>
    </row>
    <row r="1732" spans="32:40">
      <c r="AF1732" s="25">
        <v>1731</v>
      </c>
      <c r="AG1732" s="25"/>
      <c r="AJ1732" s="25"/>
      <c r="AL1732" s="5">
        <v>1731</v>
      </c>
      <c r="AM1732" s="25">
        <v>-599431281.27716088</v>
      </c>
      <c r="AN1732" s="5">
        <v>-3.9833031754364883</v>
      </c>
    </row>
    <row r="1733" spans="32:40">
      <c r="AF1733" s="25">
        <v>1732</v>
      </c>
      <c r="AG1733" s="25"/>
      <c r="AJ1733" s="25"/>
      <c r="AL1733" s="5">
        <v>1732</v>
      </c>
      <c r="AM1733" s="25">
        <v>1500217532.2726731</v>
      </c>
      <c r="AN1733" s="5">
        <v>11.208947867966097</v>
      </c>
    </row>
    <row r="1734" spans="32:40">
      <c r="AF1734" s="25">
        <v>1733</v>
      </c>
      <c r="AG1734" s="25"/>
      <c r="AJ1734" s="25"/>
      <c r="AL1734" s="5">
        <v>1733</v>
      </c>
      <c r="AM1734" s="25">
        <v>-1348009699.6211286</v>
      </c>
      <c r="AN1734" s="5">
        <v>-5.9153894212512101</v>
      </c>
    </row>
    <row r="1735" spans="32:40">
      <c r="AF1735" s="25">
        <v>1734</v>
      </c>
      <c r="AG1735" s="25"/>
      <c r="AJ1735" s="25"/>
      <c r="AL1735" s="5">
        <v>1734</v>
      </c>
      <c r="AM1735" s="25">
        <v>173791370.73910591</v>
      </c>
      <c r="AN1735" s="5">
        <v>2.3397686698064173</v>
      </c>
    </row>
    <row r="1736" spans="32:40">
      <c r="AF1736" s="25">
        <v>1735</v>
      </c>
      <c r="AG1736" s="25"/>
      <c r="AJ1736" s="25"/>
      <c r="AL1736" s="5">
        <v>1735</v>
      </c>
      <c r="AM1736" s="25">
        <v>1421890748.8052828</v>
      </c>
      <c r="AN1736" s="5">
        <v>10.255509810440936</v>
      </c>
    </row>
    <row r="1737" spans="32:40">
      <c r="AF1737" s="25">
        <v>1736</v>
      </c>
      <c r="AG1737" s="25"/>
      <c r="AJ1737" s="25"/>
      <c r="AL1737" s="5">
        <v>1736</v>
      </c>
      <c r="AM1737" s="25">
        <v>-624462649.62036526</v>
      </c>
      <c r="AN1737" s="5">
        <v>-1.5906307236473636</v>
      </c>
    </row>
    <row r="1738" spans="32:40">
      <c r="AF1738" s="25">
        <v>1737</v>
      </c>
      <c r="AG1738" s="25"/>
      <c r="AJ1738" s="25"/>
      <c r="AL1738" s="5">
        <v>1737</v>
      </c>
      <c r="AM1738" s="25">
        <v>-469149694.94947958</v>
      </c>
      <c r="AN1738" s="5">
        <v>-4.2503149956631043</v>
      </c>
    </row>
    <row r="1739" spans="32:40">
      <c r="AF1739" s="25">
        <v>1738</v>
      </c>
      <c r="AG1739" s="25"/>
      <c r="AJ1739" s="25"/>
      <c r="AL1739" s="5">
        <v>1738</v>
      </c>
      <c r="AM1739" s="25">
        <v>-1427306307.2127717</v>
      </c>
      <c r="AN1739" s="5">
        <v>-6.8634530689261002</v>
      </c>
    </row>
    <row r="1740" spans="32:40">
      <c r="AF1740" s="25">
        <v>1739</v>
      </c>
      <c r="AG1740" s="25"/>
      <c r="AJ1740" s="25"/>
      <c r="AL1740" s="5">
        <v>1739</v>
      </c>
      <c r="AM1740" s="25">
        <v>-1202524479.3387363</v>
      </c>
      <c r="AN1740" s="5">
        <v>-4.4301492672566276</v>
      </c>
    </row>
    <row r="1741" spans="32:40">
      <c r="AF1741" s="25">
        <v>1740</v>
      </c>
      <c r="AG1741" s="25"/>
      <c r="AJ1741" s="25"/>
      <c r="AL1741" s="5">
        <v>1740</v>
      </c>
      <c r="AM1741" s="25">
        <v>-157253862.40632194</v>
      </c>
      <c r="AN1741" s="5">
        <v>0.29866312980998394</v>
      </c>
    </row>
    <row r="1742" spans="32:40">
      <c r="AF1742" s="25">
        <v>1741</v>
      </c>
      <c r="AG1742" s="25"/>
      <c r="AJ1742" s="25"/>
      <c r="AL1742" s="5">
        <v>1741</v>
      </c>
      <c r="AM1742" s="25">
        <v>-630357246.52822649</v>
      </c>
      <c r="AN1742" s="5">
        <v>-1.3262887610136755</v>
      </c>
    </row>
    <row r="1743" spans="32:40">
      <c r="AF1743" s="25">
        <v>1742</v>
      </c>
      <c r="AG1743" s="25"/>
      <c r="AJ1743" s="25"/>
      <c r="AL1743" s="5">
        <v>1742</v>
      </c>
      <c r="AM1743" s="25">
        <v>-284749533.84463072</v>
      </c>
      <c r="AN1743" s="5">
        <v>-1.5457848600911965</v>
      </c>
    </row>
    <row r="1744" spans="32:40">
      <c r="AF1744" s="25">
        <v>1743</v>
      </c>
      <c r="AG1744" s="25"/>
      <c r="AJ1744" s="25"/>
      <c r="AL1744" s="5">
        <v>1743</v>
      </c>
      <c r="AM1744" s="25">
        <v>145678823.19087583</v>
      </c>
      <c r="AN1744" s="5">
        <v>2.961137618243717</v>
      </c>
    </row>
    <row r="1745" spans="32:40">
      <c r="AF1745" s="25">
        <v>1744</v>
      </c>
      <c r="AG1745" s="25"/>
      <c r="AJ1745" s="25"/>
      <c r="AL1745" s="5">
        <v>1744</v>
      </c>
      <c r="AM1745" s="25">
        <v>-715681123.9049964</v>
      </c>
      <c r="AN1745" s="5">
        <v>-8.2254590485145478</v>
      </c>
    </row>
    <row r="1746" spans="32:40">
      <c r="AF1746" s="25">
        <v>1745</v>
      </c>
      <c r="AG1746" s="25"/>
      <c r="AJ1746" s="25"/>
      <c r="AL1746" s="5">
        <v>1745</v>
      </c>
      <c r="AM1746" s="25">
        <v>499224362.99702471</v>
      </c>
      <c r="AN1746" s="5">
        <v>3.5458722666956435</v>
      </c>
    </row>
    <row r="1747" spans="32:40">
      <c r="AF1747" s="25">
        <v>1746</v>
      </c>
      <c r="AG1747" s="25"/>
      <c r="AJ1747" s="25"/>
      <c r="AL1747" s="5">
        <v>1746</v>
      </c>
      <c r="AM1747" s="25">
        <v>-121065204.7973094</v>
      </c>
      <c r="AN1747" s="5">
        <v>0.40862278209822261</v>
      </c>
    </row>
    <row r="1748" spans="32:40">
      <c r="AF1748" s="25">
        <v>1747</v>
      </c>
      <c r="AG1748" s="25"/>
      <c r="AJ1748" s="25"/>
      <c r="AL1748" s="5">
        <v>1747</v>
      </c>
      <c r="AM1748" s="25">
        <v>1010880876.5490397</v>
      </c>
      <c r="AN1748" s="5">
        <v>11.447921641362765</v>
      </c>
    </row>
    <row r="1749" spans="32:40">
      <c r="AF1749" s="25">
        <v>1748</v>
      </c>
      <c r="AG1749" s="25"/>
      <c r="AJ1749" s="25"/>
      <c r="AL1749" s="5">
        <v>1748</v>
      </c>
      <c r="AM1749" s="25">
        <v>-55988611.444292158</v>
      </c>
      <c r="AN1749" s="5">
        <v>0.43517294770021053</v>
      </c>
    </row>
    <row r="1750" spans="32:40">
      <c r="AF1750" s="25">
        <v>1749</v>
      </c>
      <c r="AG1750" s="25"/>
      <c r="AJ1750" s="25"/>
      <c r="AL1750" s="5">
        <v>1749</v>
      </c>
      <c r="AM1750" s="25">
        <v>1058086350.6778319</v>
      </c>
      <c r="AN1750" s="5">
        <v>10.260422773505072</v>
      </c>
    </row>
    <row r="1751" spans="32:40">
      <c r="AF1751" s="25">
        <v>1750</v>
      </c>
      <c r="AG1751" s="25"/>
      <c r="AJ1751" s="25"/>
      <c r="AL1751" s="5">
        <v>1750</v>
      </c>
      <c r="AM1751" s="25">
        <v>85374134.925718844</v>
      </c>
      <c r="AN1751" s="5">
        <v>1.6643093701757787</v>
      </c>
    </row>
    <row r="1752" spans="32:40">
      <c r="AF1752" s="25">
        <v>1751</v>
      </c>
      <c r="AG1752" s="25"/>
      <c r="AJ1752" s="25"/>
      <c r="AL1752" s="5">
        <v>1751</v>
      </c>
      <c r="AM1752" s="25">
        <v>-151913780.36894569</v>
      </c>
      <c r="AN1752" s="5">
        <v>-0.19727253893315946</v>
      </c>
    </row>
    <row r="1753" spans="32:40">
      <c r="AF1753" s="25">
        <v>1752</v>
      </c>
      <c r="AG1753" s="25"/>
      <c r="AJ1753" s="25"/>
      <c r="AL1753" s="5">
        <v>1752</v>
      </c>
      <c r="AM1753" s="25">
        <v>-556602781.87629223</v>
      </c>
      <c r="AN1753" s="5">
        <v>-4.0485848916787512</v>
      </c>
    </row>
    <row r="1754" spans="32:40">
      <c r="AF1754" s="25">
        <v>1753</v>
      </c>
      <c r="AG1754" s="25"/>
      <c r="AJ1754" s="25"/>
      <c r="AL1754" s="5">
        <v>1753</v>
      </c>
      <c r="AM1754" s="25">
        <v>-114296086.0243926</v>
      </c>
      <c r="AN1754" s="5">
        <v>0.49364504899519313</v>
      </c>
    </row>
    <row r="1755" spans="32:40">
      <c r="AF1755" s="25">
        <v>1754</v>
      </c>
      <c r="AG1755" s="25"/>
      <c r="AJ1755" s="25"/>
      <c r="AL1755" s="5">
        <v>1754</v>
      </c>
      <c r="AM1755" s="25">
        <v>82928920.596261531</v>
      </c>
      <c r="AN1755" s="5">
        <v>1.7810682696593472</v>
      </c>
    </row>
    <row r="1756" spans="32:40">
      <c r="AF1756" s="25">
        <v>1755</v>
      </c>
      <c r="AG1756" s="25"/>
      <c r="AJ1756" s="25"/>
      <c r="AL1756" s="5">
        <v>1755</v>
      </c>
      <c r="AM1756" s="25">
        <v>-967256430.45509994</v>
      </c>
      <c r="AN1756" s="5">
        <v>-4.0825375405779916</v>
      </c>
    </row>
    <row r="1757" spans="32:40">
      <c r="AF1757" s="25">
        <v>1756</v>
      </c>
      <c r="AG1757" s="25"/>
      <c r="AJ1757" s="25"/>
      <c r="AL1757" s="5">
        <v>1756</v>
      </c>
      <c r="AM1757" s="25">
        <v>-1235461985.1962743</v>
      </c>
      <c r="AN1757" s="5">
        <v>-5.2489301822698398</v>
      </c>
    </row>
    <row r="1758" spans="32:40">
      <c r="AF1758" s="25">
        <v>1757</v>
      </c>
      <c r="AG1758" s="25"/>
      <c r="AJ1758" s="25"/>
      <c r="AL1758" s="5">
        <v>1757</v>
      </c>
      <c r="AM1758" s="25">
        <v>54181321.585806906</v>
      </c>
      <c r="AN1758" s="5">
        <v>1.2963624461812748</v>
      </c>
    </row>
    <row r="1759" spans="32:40">
      <c r="AF1759" s="25">
        <v>1758</v>
      </c>
      <c r="AG1759" s="25"/>
      <c r="AJ1759" s="25"/>
      <c r="AL1759" s="5">
        <v>1758</v>
      </c>
      <c r="AM1759" s="25">
        <v>-896581300.16356325</v>
      </c>
      <c r="AN1759" s="5">
        <v>-2.7625821641086015</v>
      </c>
    </row>
    <row r="1760" spans="32:40">
      <c r="AF1760" s="25">
        <v>1759</v>
      </c>
      <c r="AG1760" s="25"/>
      <c r="AJ1760" s="25"/>
      <c r="AL1760" s="5">
        <v>1759</v>
      </c>
      <c r="AM1760" s="25">
        <v>-509487755.67968345</v>
      </c>
      <c r="AN1760" s="5">
        <v>-2.5879959112747533</v>
      </c>
    </row>
    <row r="1761" spans="32:40">
      <c r="AF1761" s="25">
        <v>1760</v>
      </c>
      <c r="AG1761" s="25"/>
      <c r="AJ1761" s="25"/>
      <c r="AL1761" s="5">
        <v>1760</v>
      </c>
      <c r="AM1761" s="25">
        <v>1022642190.9581821</v>
      </c>
      <c r="AN1761" s="5">
        <v>9.4198266130729209</v>
      </c>
    </row>
    <row r="1762" spans="32:40">
      <c r="AF1762" s="25">
        <v>1761</v>
      </c>
      <c r="AG1762" s="25"/>
      <c r="AJ1762" s="25"/>
      <c r="AL1762" s="5">
        <v>1761</v>
      </c>
      <c r="AM1762" s="25">
        <v>7818768.7159766257</v>
      </c>
      <c r="AN1762" s="5">
        <v>1.0594029476274072</v>
      </c>
    </row>
    <row r="1763" spans="32:40">
      <c r="AF1763" s="25">
        <v>1762</v>
      </c>
      <c r="AG1763" s="25"/>
      <c r="AJ1763" s="25"/>
      <c r="AL1763" s="5">
        <v>1762</v>
      </c>
      <c r="AM1763" s="25">
        <v>612166049.28236735</v>
      </c>
      <c r="AN1763" s="5">
        <v>4.3933231216361692</v>
      </c>
    </row>
    <row r="1764" spans="32:40">
      <c r="AF1764" s="25">
        <v>1763</v>
      </c>
      <c r="AG1764" s="25"/>
      <c r="AJ1764" s="25"/>
      <c r="AL1764" s="5">
        <v>1763</v>
      </c>
      <c r="AM1764" s="25">
        <v>-531570619.48890358</v>
      </c>
      <c r="AN1764" s="5">
        <v>-2.5903185838331102</v>
      </c>
    </row>
    <row r="1765" spans="32:40">
      <c r="AF1765" s="25">
        <v>1764</v>
      </c>
      <c r="AG1765" s="25"/>
      <c r="AJ1765" s="25"/>
      <c r="AL1765" s="5">
        <v>1764</v>
      </c>
      <c r="AM1765" s="25">
        <v>394985492.39279121</v>
      </c>
      <c r="AN1765" s="5">
        <v>3.2807008038672771</v>
      </c>
    </row>
    <row r="1766" spans="32:40">
      <c r="AF1766" s="25">
        <v>1765</v>
      </c>
      <c r="AG1766" s="25"/>
      <c r="AJ1766" s="25"/>
      <c r="AL1766" s="5">
        <v>1765</v>
      </c>
      <c r="AM1766" s="25">
        <v>399372422.49942994</v>
      </c>
      <c r="AN1766" s="5">
        <v>5.5436136441106409</v>
      </c>
    </row>
    <row r="1767" spans="32:40">
      <c r="AF1767" s="25">
        <v>1766</v>
      </c>
      <c r="AG1767" s="25"/>
      <c r="AJ1767" s="25"/>
      <c r="AL1767" s="5">
        <v>1766</v>
      </c>
      <c r="AM1767" s="25">
        <v>-212687461.76915738</v>
      </c>
      <c r="AN1767" s="5">
        <v>0.15034006748414536</v>
      </c>
    </row>
    <row r="1768" spans="32:40">
      <c r="AF1768" s="25">
        <v>1767</v>
      </c>
      <c r="AG1768" s="25"/>
      <c r="AJ1768" s="25"/>
      <c r="AL1768" s="5">
        <v>1767</v>
      </c>
      <c r="AM1768" s="25">
        <v>-1278165445.5766494</v>
      </c>
      <c r="AN1768" s="5">
        <v>-6.2357782266473363</v>
      </c>
    </row>
    <row r="1769" spans="32:40">
      <c r="AF1769" s="25">
        <v>1768</v>
      </c>
      <c r="AG1769" s="25"/>
      <c r="AJ1769" s="25"/>
      <c r="AL1769" s="5">
        <v>1768</v>
      </c>
      <c r="AM1769" s="25">
        <v>519880712.31418204</v>
      </c>
      <c r="AN1769" s="5">
        <v>3.3615001402095395</v>
      </c>
    </row>
    <row r="1770" spans="32:40">
      <c r="AF1770" s="25">
        <v>1769</v>
      </c>
      <c r="AG1770" s="25"/>
      <c r="AJ1770" s="25"/>
      <c r="AL1770" s="5">
        <v>1769</v>
      </c>
      <c r="AM1770" s="25">
        <v>509443036.0026114</v>
      </c>
      <c r="AN1770" s="5">
        <v>4.2250027993321853</v>
      </c>
    </row>
    <row r="1771" spans="32:40">
      <c r="AF1771" s="25">
        <v>1770</v>
      </c>
      <c r="AG1771" s="25"/>
      <c r="AJ1771" s="25"/>
      <c r="AL1771" s="5">
        <v>1770</v>
      </c>
      <c r="AM1771" s="25">
        <v>-1183549113.8239918</v>
      </c>
      <c r="AN1771" s="5">
        <v>-4.4526258320671817</v>
      </c>
    </row>
    <row r="1772" spans="32:40">
      <c r="AF1772" s="25">
        <v>1771</v>
      </c>
      <c r="AG1772" s="25"/>
      <c r="AJ1772" s="25"/>
      <c r="AL1772" s="5">
        <v>1771</v>
      </c>
      <c r="AM1772" s="25">
        <v>-381891578.03242075</v>
      </c>
      <c r="AN1772" s="5">
        <v>-2.1920136710185325</v>
      </c>
    </row>
    <row r="1773" spans="32:40">
      <c r="AF1773" s="25">
        <v>1772</v>
      </c>
      <c r="AG1773" s="25"/>
      <c r="AJ1773" s="25"/>
      <c r="AL1773" s="5">
        <v>1772</v>
      </c>
      <c r="AM1773" s="25">
        <v>363925022.01248568</v>
      </c>
      <c r="AN1773" s="5">
        <v>4.6015196856813523</v>
      </c>
    </row>
    <row r="1774" spans="32:40">
      <c r="AF1774" s="25">
        <v>1773</v>
      </c>
      <c r="AG1774" s="25"/>
      <c r="AJ1774" s="25"/>
      <c r="AL1774" s="5">
        <v>1773</v>
      </c>
      <c r="AM1774" s="25">
        <v>-938613118.20430362</v>
      </c>
      <c r="AN1774" s="5">
        <v>-5.8693212249436071</v>
      </c>
    </row>
    <row r="1775" spans="32:40">
      <c r="AF1775" s="25">
        <v>1774</v>
      </c>
      <c r="AG1775" s="25"/>
      <c r="AJ1775" s="25"/>
      <c r="AL1775" s="5">
        <v>1774</v>
      </c>
      <c r="AM1775" s="25">
        <v>-1182663413.0728629</v>
      </c>
      <c r="AN1775" s="5">
        <v>-11.870575048668584</v>
      </c>
    </row>
    <row r="1776" spans="32:40">
      <c r="AF1776" s="25">
        <v>1775</v>
      </c>
      <c r="AG1776" s="25"/>
      <c r="AJ1776" s="25"/>
      <c r="AL1776" s="5">
        <v>1775</v>
      </c>
      <c r="AM1776" s="25">
        <v>-1037529241.3740597</v>
      </c>
      <c r="AN1776" s="5">
        <v>-3.9007963729817758</v>
      </c>
    </row>
    <row r="1777" spans="32:40">
      <c r="AF1777" s="25">
        <v>1776</v>
      </c>
      <c r="AG1777" s="25"/>
      <c r="AJ1777" s="25"/>
      <c r="AL1777" s="5">
        <v>1776</v>
      </c>
      <c r="AM1777" s="25">
        <v>185925401.7144053</v>
      </c>
      <c r="AN1777" s="5">
        <v>2.4163353689514002</v>
      </c>
    </row>
    <row r="1778" spans="32:40">
      <c r="AF1778" s="25">
        <v>1777</v>
      </c>
      <c r="AG1778" s="25"/>
      <c r="AJ1778" s="25"/>
      <c r="AL1778" s="5">
        <v>1777</v>
      </c>
      <c r="AM1778" s="25">
        <v>103566819.32826188</v>
      </c>
      <c r="AN1778" s="5">
        <v>2.1359346512986606</v>
      </c>
    </row>
    <row r="1779" spans="32:40">
      <c r="AF1779" s="25">
        <v>1778</v>
      </c>
      <c r="AG1779" s="25"/>
      <c r="AJ1779" s="25"/>
      <c r="AL1779" s="5">
        <v>1778</v>
      </c>
      <c r="AM1779" s="25">
        <v>624136832.69438004</v>
      </c>
      <c r="AN1779" s="5">
        <v>6.0914004794027345</v>
      </c>
    </row>
    <row r="1780" spans="32:40">
      <c r="AF1780" s="25">
        <v>1779</v>
      </c>
      <c r="AG1780" s="25"/>
      <c r="AJ1780" s="25"/>
      <c r="AL1780" s="5">
        <v>1779</v>
      </c>
      <c r="AM1780" s="25">
        <v>-236091229.94048199</v>
      </c>
      <c r="AN1780" s="5">
        <v>-0.42703796317231812</v>
      </c>
    </row>
    <row r="1781" spans="32:40">
      <c r="AF1781" s="25">
        <v>1780</v>
      </c>
      <c r="AG1781" s="25"/>
      <c r="AJ1781" s="25"/>
      <c r="AL1781" s="5">
        <v>1780</v>
      </c>
      <c r="AM1781" s="25">
        <v>-1220060394.9196572</v>
      </c>
      <c r="AN1781" s="5">
        <v>-9.1332278987730557</v>
      </c>
    </row>
    <row r="1782" spans="32:40">
      <c r="AF1782" s="25">
        <v>1781</v>
      </c>
      <c r="AG1782" s="25"/>
      <c r="AJ1782" s="25"/>
      <c r="AL1782" s="5">
        <v>1781</v>
      </c>
      <c r="AM1782" s="25">
        <v>-693091149.88051271</v>
      </c>
      <c r="AN1782" s="5">
        <v>-5.0594007121730913</v>
      </c>
    </row>
    <row r="1783" spans="32:40">
      <c r="AF1783" s="25">
        <v>1782</v>
      </c>
      <c r="AG1783" s="25"/>
      <c r="AJ1783" s="25"/>
      <c r="AL1783" s="5">
        <v>1782</v>
      </c>
      <c r="AM1783" s="25">
        <v>647467757.26417732</v>
      </c>
      <c r="AN1783" s="5">
        <v>8.6020155575937274</v>
      </c>
    </row>
    <row r="1784" spans="32:40">
      <c r="AF1784" s="25">
        <v>1783</v>
      </c>
      <c r="AG1784" s="25"/>
      <c r="AJ1784" s="25"/>
      <c r="AL1784" s="5">
        <v>1783</v>
      </c>
      <c r="AM1784" s="25">
        <v>-144915491.80159146</v>
      </c>
      <c r="AN1784" s="5">
        <v>0.27846351576261691</v>
      </c>
    </row>
    <row r="1785" spans="32:40">
      <c r="AF1785" s="25">
        <v>1784</v>
      </c>
      <c r="AG1785" s="25"/>
      <c r="AJ1785" s="25"/>
      <c r="AL1785" s="5">
        <v>1784</v>
      </c>
      <c r="AM1785" s="25">
        <v>-791866470.47048354</v>
      </c>
      <c r="AN1785" s="5">
        <v>-5.1299434475410246</v>
      </c>
    </row>
    <row r="1786" spans="32:40">
      <c r="AF1786" s="25">
        <v>1785</v>
      </c>
      <c r="AG1786" s="25"/>
      <c r="AJ1786" s="25"/>
      <c r="AL1786" s="5">
        <v>1785</v>
      </c>
      <c r="AM1786" s="25">
        <v>-1403622694.2656374</v>
      </c>
      <c r="AN1786" s="5">
        <v>-7.48480779478564</v>
      </c>
    </row>
    <row r="1787" spans="32:40">
      <c r="AF1787" s="25">
        <v>1786</v>
      </c>
      <c r="AG1787" s="25"/>
      <c r="AJ1787" s="25"/>
      <c r="AL1787" s="5">
        <v>1786</v>
      </c>
      <c r="AM1787" s="25">
        <v>-729818051.11168015</v>
      </c>
      <c r="AN1787" s="5">
        <v>-3.5654829287015368</v>
      </c>
    </row>
    <row r="1788" spans="32:40">
      <c r="AF1788" s="25">
        <v>1787</v>
      </c>
      <c r="AG1788" s="25"/>
      <c r="AJ1788" s="25"/>
      <c r="AL1788" s="5">
        <v>1787</v>
      </c>
      <c r="AM1788" s="25">
        <v>-82861430.841432512</v>
      </c>
      <c r="AN1788" s="5">
        <v>0.56016862981175364</v>
      </c>
    </row>
    <row r="1789" spans="32:40">
      <c r="AF1789" s="25">
        <v>1788</v>
      </c>
      <c r="AG1789" s="25"/>
      <c r="AJ1789" s="25"/>
      <c r="AL1789" s="5">
        <v>1788</v>
      </c>
      <c r="AM1789" s="25">
        <v>308217057.64331734</v>
      </c>
      <c r="AN1789" s="5">
        <v>2.7962403354316887</v>
      </c>
    </row>
    <row r="1790" spans="32:40">
      <c r="AF1790" s="25">
        <v>1789</v>
      </c>
      <c r="AG1790" s="25"/>
      <c r="AJ1790" s="25"/>
      <c r="AL1790" s="5">
        <v>1789</v>
      </c>
      <c r="AM1790" s="25">
        <v>-475690300.99288249</v>
      </c>
      <c r="AN1790" s="5">
        <v>-3.3998317123645814</v>
      </c>
    </row>
    <row r="1791" spans="32:40">
      <c r="AF1791" s="25">
        <v>1790</v>
      </c>
      <c r="AG1791" s="25"/>
      <c r="AJ1791" s="25"/>
      <c r="AL1791" s="5">
        <v>1790</v>
      </c>
      <c r="AM1791" s="25">
        <v>199274333.35449421</v>
      </c>
      <c r="AN1791" s="5">
        <v>2.1746801290299529</v>
      </c>
    </row>
    <row r="1792" spans="32:40">
      <c r="AF1792" s="25">
        <v>1791</v>
      </c>
      <c r="AG1792" s="25"/>
      <c r="AJ1792" s="25"/>
      <c r="AL1792" s="5">
        <v>1791</v>
      </c>
      <c r="AM1792" s="25">
        <v>-864112849.1699115</v>
      </c>
      <c r="AN1792" s="5">
        <v>-4.7964893202564927</v>
      </c>
    </row>
    <row r="1793" spans="32:40">
      <c r="AF1793" s="25">
        <v>1792</v>
      </c>
      <c r="AG1793" s="25"/>
      <c r="AJ1793" s="25"/>
      <c r="AL1793" s="5">
        <v>1792</v>
      </c>
      <c r="AM1793" s="25">
        <v>776990692.29544175</v>
      </c>
      <c r="AN1793" s="5">
        <v>6.2595517727209486</v>
      </c>
    </row>
    <row r="1794" spans="32:40">
      <c r="AF1794" s="25">
        <v>1793</v>
      </c>
      <c r="AG1794" s="25"/>
      <c r="AJ1794" s="25"/>
      <c r="AL1794" s="5">
        <v>1793</v>
      </c>
      <c r="AM1794" s="25">
        <v>-543147711.85755372</v>
      </c>
      <c r="AN1794" s="5">
        <v>-1.2310646299292001</v>
      </c>
    </row>
    <row r="1795" spans="32:40">
      <c r="AF1795" s="25">
        <v>1794</v>
      </c>
      <c r="AG1795" s="25"/>
      <c r="AJ1795" s="25"/>
      <c r="AL1795" s="5">
        <v>1794</v>
      </c>
      <c r="AM1795" s="25">
        <v>337256672.06037772</v>
      </c>
      <c r="AN1795" s="5">
        <v>3.0486715744337101</v>
      </c>
    </row>
    <row r="1796" spans="32:40">
      <c r="AF1796" s="25">
        <v>1795</v>
      </c>
      <c r="AG1796" s="25"/>
      <c r="AJ1796" s="25"/>
      <c r="AL1796" s="5">
        <v>1795</v>
      </c>
      <c r="AM1796" s="25">
        <v>-1189711575.3466976</v>
      </c>
      <c r="AN1796" s="5">
        <v>-4.5252801424545783</v>
      </c>
    </row>
    <row r="1797" spans="32:40">
      <c r="AF1797" s="25">
        <v>1796</v>
      </c>
      <c r="AG1797" s="25"/>
      <c r="AJ1797" s="25"/>
      <c r="AL1797" s="5">
        <v>1796</v>
      </c>
      <c r="AM1797" s="25">
        <v>-564947981.65596199</v>
      </c>
      <c r="AN1797" s="5">
        <v>-1.3102190516952068</v>
      </c>
    </row>
    <row r="1798" spans="32:40">
      <c r="AF1798" s="25">
        <v>1797</v>
      </c>
      <c r="AG1798" s="25"/>
      <c r="AJ1798" s="25"/>
      <c r="AL1798" s="5">
        <v>1797</v>
      </c>
      <c r="AM1798" s="25">
        <v>-129616282.7557916</v>
      </c>
      <c r="AN1798" s="5">
        <v>0.22450875725870931</v>
      </c>
    </row>
    <row r="1799" spans="32:40">
      <c r="AF1799" s="25">
        <v>1798</v>
      </c>
      <c r="AG1799" s="25"/>
      <c r="AJ1799" s="25"/>
      <c r="AL1799" s="5">
        <v>1798</v>
      </c>
      <c r="AM1799" s="25">
        <v>877697341.97262251</v>
      </c>
      <c r="AN1799" s="5">
        <v>16.040586050943496</v>
      </c>
    </row>
    <row r="1800" spans="32:40">
      <c r="AF1800" s="25">
        <v>1799</v>
      </c>
      <c r="AG1800" s="25"/>
      <c r="AJ1800" s="25"/>
      <c r="AL1800" s="5">
        <v>1799</v>
      </c>
      <c r="AM1800" s="25">
        <v>790562629.48731661</v>
      </c>
      <c r="AN1800" s="5">
        <v>7.4757491254078632</v>
      </c>
    </row>
    <row r="1801" spans="32:40">
      <c r="AF1801" s="25">
        <v>1800</v>
      </c>
      <c r="AG1801" s="25"/>
      <c r="AJ1801" s="25"/>
      <c r="AL1801" s="5">
        <v>1800</v>
      </c>
      <c r="AM1801" s="25">
        <v>-1525634345.2077715</v>
      </c>
      <c r="AN1801" s="5">
        <v>-9.7179173892846613</v>
      </c>
    </row>
    <row r="1802" spans="32:40">
      <c r="AF1802" s="25">
        <v>1801</v>
      </c>
      <c r="AG1802" s="25"/>
      <c r="AJ1802" s="25"/>
      <c r="AL1802" s="5">
        <v>1801</v>
      </c>
      <c r="AM1802" s="25">
        <v>-444318962.52567464</v>
      </c>
      <c r="AN1802" s="5">
        <v>-0.74810540227903788</v>
      </c>
    </row>
    <row r="1803" spans="32:40">
      <c r="AF1803" s="25">
        <v>1802</v>
      </c>
      <c r="AG1803" s="25"/>
      <c r="AJ1803" s="25"/>
      <c r="AL1803" s="5">
        <v>1802</v>
      </c>
      <c r="AM1803" s="25">
        <v>853653897.12391078</v>
      </c>
      <c r="AN1803" s="5">
        <v>4.8201929625633353</v>
      </c>
    </row>
    <row r="1804" spans="32:40">
      <c r="AF1804" s="25">
        <v>1803</v>
      </c>
      <c r="AG1804" s="25"/>
      <c r="AJ1804" s="25"/>
      <c r="AL1804" s="5">
        <v>1803</v>
      </c>
      <c r="AM1804" s="25">
        <v>-532315330.7177875</v>
      </c>
      <c r="AN1804" s="5">
        <v>-2.2133271977886593</v>
      </c>
    </row>
    <row r="1805" spans="32:40">
      <c r="AF1805" s="25">
        <v>1804</v>
      </c>
      <c r="AG1805" s="25"/>
      <c r="AJ1805" s="25"/>
      <c r="AL1805" s="5">
        <v>1804</v>
      </c>
      <c r="AM1805" s="25">
        <v>-1462322424.1684828</v>
      </c>
      <c r="AN1805" s="5">
        <v>-10.039229622410961</v>
      </c>
    </row>
    <row r="1806" spans="32:40">
      <c r="AF1806" s="25">
        <v>1805</v>
      </c>
      <c r="AG1806" s="25"/>
      <c r="AJ1806" s="25"/>
      <c r="AL1806" s="5">
        <v>1805</v>
      </c>
      <c r="AM1806" s="25">
        <v>-322657438.37970817</v>
      </c>
      <c r="AN1806" s="5">
        <v>-0.95725830727757255</v>
      </c>
    </row>
    <row r="1807" spans="32:40">
      <c r="AF1807" s="25">
        <v>1806</v>
      </c>
      <c r="AG1807" s="25"/>
      <c r="AJ1807" s="25"/>
      <c r="AL1807" s="5">
        <v>1806</v>
      </c>
      <c r="AM1807" s="25">
        <v>534533477.23639107</v>
      </c>
      <c r="AN1807" s="5">
        <v>4.7680103462627939</v>
      </c>
    </row>
    <row r="1808" spans="32:40">
      <c r="AF1808" s="25">
        <v>1807</v>
      </c>
      <c r="AG1808" s="25"/>
      <c r="AJ1808" s="25"/>
      <c r="AL1808" s="5">
        <v>1807</v>
      </c>
      <c r="AM1808" s="25">
        <v>231016257.65661758</v>
      </c>
      <c r="AN1808" s="5">
        <v>2.067234151484489</v>
      </c>
    </row>
    <row r="1809" spans="32:40">
      <c r="AF1809" s="25">
        <v>1808</v>
      </c>
      <c r="AG1809" s="25"/>
      <c r="AJ1809" s="25"/>
      <c r="AL1809" s="5">
        <v>1808</v>
      </c>
      <c r="AM1809" s="25">
        <v>161235924.02361268</v>
      </c>
      <c r="AN1809" s="5">
        <v>3.2355519051590726</v>
      </c>
    </row>
    <row r="1810" spans="32:40">
      <c r="AF1810" s="25">
        <v>1809</v>
      </c>
      <c r="AG1810" s="25"/>
      <c r="AJ1810" s="25"/>
      <c r="AL1810" s="5">
        <v>1809</v>
      </c>
      <c r="AM1810" s="25">
        <v>-533747947.46043539</v>
      </c>
      <c r="AN1810" s="5">
        <v>-4.2983410726103903</v>
      </c>
    </row>
    <row r="1811" spans="32:40">
      <c r="AF1811" s="25">
        <v>1810</v>
      </c>
      <c r="AG1811" s="25"/>
      <c r="AJ1811" s="25"/>
      <c r="AL1811" s="5">
        <v>1810</v>
      </c>
      <c r="AM1811" s="25">
        <v>-710950741.28193045</v>
      </c>
      <c r="AN1811" s="5">
        <v>-2.7895532297917502</v>
      </c>
    </row>
    <row r="1812" spans="32:40">
      <c r="AF1812" s="25">
        <v>1811</v>
      </c>
      <c r="AG1812" s="25"/>
      <c r="AJ1812" s="25"/>
      <c r="AL1812" s="5">
        <v>1811</v>
      </c>
      <c r="AM1812" s="25">
        <v>838231479.21094871</v>
      </c>
      <c r="AN1812" s="5">
        <v>4.9899239268401328</v>
      </c>
    </row>
    <row r="1813" spans="32:40">
      <c r="AF1813" s="25">
        <v>1812</v>
      </c>
      <c r="AG1813" s="25"/>
      <c r="AJ1813" s="25"/>
      <c r="AL1813" s="5">
        <v>1812</v>
      </c>
      <c r="AM1813" s="25">
        <v>-489375765.06020337</v>
      </c>
      <c r="AN1813" s="5">
        <v>-1.0968508008517508</v>
      </c>
    </row>
    <row r="1814" spans="32:40">
      <c r="AF1814" s="25">
        <v>1813</v>
      </c>
      <c r="AG1814" s="25"/>
      <c r="AJ1814" s="25"/>
      <c r="AL1814" s="5">
        <v>1813</v>
      </c>
      <c r="AM1814" s="25">
        <v>1422917832.6335912</v>
      </c>
      <c r="AN1814" s="5">
        <v>12.733430875454713</v>
      </c>
    </row>
    <row r="1815" spans="32:40">
      <c r="AF1815" s="25">
        <v>1814</v>
      </c>
      <c r="AG1815" s="25"/>
      <c r="AJ1815" s="25"/>
      <c r="AL1815" s="5">
        <v>1814</v>
      </c>
      <c r="AM1815" s="25">
        <v>-748790150.17620707</v>
      </c>
      <c r="AN1815" s="5">
        <v>-2.2407410030848394</v>
      </c>
    </row>
    <row r="1816" spans="32:40">
      <c r="AF1816" s="25">
        <v>1815</v>
      </c>
      <c r="AG1816" s="25"/>
      <c r="AJ1816" s="25"/>
      <c r="AL1816" s="5">
        <v>1815</v>
      </c>
      <c r="AM1816" s="25">
        <v>-1172866917.057941</v>
      </c>
      <c r="AN1816" s="5">
        <v>-5.2044418310038347</v>
      </c>
    </row>
    <row r="1817" spans="32:40">
      <c r="AF1817" s="25">
        <v>1816</v>
      </c>
      <c r="AG1817" s="25"/>
      <c r="AJ1817" s="25"/>
      <c r="AL1817" s="5">
        <v>1816</v>
      </c>
      <c r="AM1817" s="25">
        <v>-148051264.7585617</v>
      </c>
      <c r="AN1817" s="5">
        <v>7.9760951864322374E-2</v>
      </c>
    </row>
    <row r="1818" spans="32:40">
      <c r="AF1818" s="25">
        <v>1817</v>
      </c>
      <c r="AG1818" s="25"/>
      <c r="AJ1818" s="25"/>
      <c r="AL1818" s="5">
        <v>1817</v>
      </c>
      <c r="AM1818" s="25">
        <v>-294536800.82328022</v>
      </c>
      <c r="AN1818" s="5">
        <v>-2.4862727513118394</v>
      </c>
    </row>
    <row r="1819" spans="32:40">
      <c r="AF1819" s="25">
        <v>1818</v>
      </c>
      <c r="AG1819" s="25"/>
      <c r="AJ1819" s="25"/>
      <c r="AL1819" s="5">
        <v>1818</v>
      </c>
      <c r="AM1819" s="25">
        <v>-819605765.26987827</v>
      </c>
      <c r="AN1819" s="5">
        <v>-4.551111404468088</v>
      </c>
    </row>
    <row r="1820" spans="32:40">
      <c r="AF1820" s="25">
        <v>1819</v>
      </c>
      <c r="AG1820" s="25"/>
      <c r="AJ1820" s="25"/>
      <c r="AL1820" s="5">
        <v>1819</v>
      </c>
      <c r="AM1820" s="25">
        <v>105272773.93594012</v>
      </c>
      <c r="AN1820" s="5">
        <v>1.5471585852703529</v>
      </c>
    </row>
    <row r="1821" spans="32:40">
      <c r="AF1821" s="25">
        <v>1820</v>
      </c>
      <c r="AG1821" s="25"/>
      <c r="AJ1821" s="25"/>
      <c r="AL1821" s="5">
        <v>1820</v>
      </c>
      <c r="AM1821" s="25">
        <v>-694042258.04759765</v>
      </c>
      <c r="AN1821" s="5">
        <v>-4.2599261795060857</v>
      </c>
    </row>
    <row r="1822" spans="32:40">
      <c r="AF1822" s="25">
        <v>1821</v>
      </c>
      <c r="AG1822" s="25"/>
      <c r="AJ1822" s="25"/>
      <c r="AL1822" s="5">
        <v>1821</v>
      </c>
      <c r="AM1822" s="25">
        <v>270886956.5719952</v>
      </c>
      <c r="AN1822" s="5">
        <v>2.7897112451967296</v>
      </c>
    </row>
    <row r="1823" spans="32:40">
      <c r="AF1823" s="25">
        <v>1822</v>
      </c>
      <c r="AG1823" s="25"/>
      <c r="AJ1823" s="25"/>
      <c r="AL1823" s="5">
        <v>1822</v>
      </c>
      <c r="AM1823" s="25">
        <v>-1362720536.6457245</v>
      </c>
      <c r="AN1823" s="5">
        <v>-4.8319330415582264</v>
      </c>
    </row>
    <row r="1824" spans="32:40">
      <c r="AF1824" s="25">
        <v>1823</v>
      </c>
      <c r="AG1824" s="25"/>
      <c r="AJ1824" s="25"/>
      <c r="AL1824" s="5">
        <v>1823</v>
      </c>
      <c r="AM1824" s="25">
        <v>-441415327.84714532</v>
      </c>
      <c r="AN1824" s="5">
        <v>-1.2010183368734373</v>
      </c>
    </row>
    <row r="1825" spans="32:40">
      <c r="AF1825" s="25">
        <v>1824</v>
      </c>
      <c r="AG1825" s="25"/>
      <c r="AJ1825" s="25"/>
      <c r="AL1825" s="5">
        <v>1824</v>
      </c>
      <c r="AM1825" s="25">
        <v>-1014807875.8576124</v>
      </c>
      <c r="AN1825" s="5">
        <v>-7.827392493344334</v>
      </c>
    </row>
    <row r="1826" spans="32:40">
      <c r="AF1826" s="25">
        <v>1825</v>
      </c>
      <c r="AG1826" s="25"/>
      <c r="AJ1826" s="25"/>
      <c r="AL1826" s="5">
        <v>1825</v>
      </c>
      <c r="AM1826" s="25">
        <v>107286096.65254462</v>
      </c>
      <c r="AN1826" s="5">
        <v>1.5761684030206626</v>
      </c>
    </row>
    <row r="1827" spans="32:40">
      <c r="AF1827" s="25">
        <v>1826</v>
      </c>
      <c r="AG1827" s="25"/>
      <c r="AJ1827" s="25"/>
      <c r="AL1827" s="5">
        <v>1826</v>
      </c>
      <c r="AM1827" s="25">
        <v>1242854397.6274676</v>
      </c>
      <c r="AN1827" s="5">
        <v>10.398358399018713</v>
      </c>
    </row>
    <row r="1828" spans="32:40">
      <c r="AF1828" s="25">
        <v>1827</v>
      </c>
      <c r="AG1828" s="25"/>
      <c r="AJ1828" s="25"/>
      <c r="AL1828" s="5">
        <v>1827</v>
      </c>
      <c r="AM1828" s="25">
        <v>-338730213.83495116</v>
      </c>
      <c r="AN1828" s="5">
        <v>-0.53657659465998708</v>
      </c>
    </row>
    <row r="1829" spans="32:40">
      <c r="AF1829" s="25">
        <v>1828</v>
      </c>
      <c r="AG1829" s="25"/>
      <c r="AJ1829" s="25"/>
      <c r="AL1829" s="5">
        <v>1828</v>
      </c>
      <c r="AM1829" s="25">
        <v>-512257301.95704603</v>
      </c>
      <c r="AN1829" s="5">
        <v>-2.9924459661383054</v>
      </c>
    </row>
    <row r="1830" spans="32:40">
      <c r="AF1830" s="25">
        <v>1829</v>
      </c>
      <c r="AG1830" s="25"/>
      <c r="AJ1830" s="25"/>
      <c r="AL1830" s="5">
        <v>1829</v>
      </c>
      <c r="AM1830" s="25">
        <v>-1542312896.9025197</v>
      </c>
      <c r="AN1830" s="5">
        <v>-7.8580537539554802</v>
      </c>
    </row>
    <row r="1831" spans="32:40">
      <c r="AF1831" s="25">
        <v>1830</v>
      </c>
      <c r="AG1831" s="25"/>
      <c r="AJ1831" s="25"/>
      <c r="AL1831" s="5">
        <v>1830</v>
      </c>
      <c r="AM1831" s="25">
        <v>-820045446.13617849</v>
      </c>
      <c r="AN1831" s="5">
        <v>-2.253407164480965</v>
      </c>
    </row>
    <row r="1832" spans="32:40">
      <c r="AF1832" s="25">
        <v>1831</v>
      </c>
      <c r="AG1832" s="25"/>
      <c r="AJ1832" s="25"/>
      <c r="AL1832" s="5">
        <v>1831</v>
      </c>
      <c r="AM1832" s="25">
        <v>646241419.97952282</v>
      </c>
      <c r="AN1832" s="5">
        <v>7.1493782155311036</v>
      </c>
    </row>
    <row r="1833" spans="32:40">
      <c r="AF1833" s="25">
        <v>1832</v>
      </c>
      <c r="AG1833" s="25"/>
      <c r="AJ1833" s="25"/>
      <c r="AL1833" s="5">
        <v>1832</v>
      </c>
      <c r="AM1833" s="25">
        <v>-2022628.7903806269</v>
      </c>
      <c r="AN1833" s="5">
        <v>0.98612870205082459</v>
      </c>
    </row>
    <row r="1834" spans="32:40">
      <c r="AF1834" s="25">
        <v>1833</v>
      </c>
      <c r="AG1834" s="25"/>
      <c r="AJ1834" s="25"/>
      <c r="AL1834" s="5">
        <v>1833</v>
      </c>
      <c r="AM1834" s="25">
        <v>-191138065.40325609</v>
      </c>
      <c r="AN1834" s="5">
        <v>-0.21867941532820487</v>
      </c>
    </row>
    <row r="1835" spans="32:40">
      <c r="AF1835" s="25">
        <v>1834</v>
      </c>
      <c r="AG1835" s="25"/>
      <c r="AJ1835" s="25"/>
      <c r="AL1835" s="5">
        <v>1834</v>
      </c>
      <c r="AM1835" s="25">
        <v>609936908.4290961</v>
      </c>
      <c r="AN1835" s="5">
        <v>5.2216758650975965</v>
      </c>
    </row>
    <row r="1836" spans="32:40">
      <c r="AF1836" s="25">
        <v>1835</v>
      </c>
      <c r="AG1836" s="25"/>
      <c r="AJ1836" s="25"/>
      <c r="AL1836" s="5">
        <v>1835</v>
      </c>
      <c r="AM1836" s="25">
        <v>-984307722.21961105</v>
      </c>
      <c r="AN1836" s="5">
        <v>-5.4462580888845435</v>
      </c>
    </row>
    <row r="1837" spans="32:40">
      <c r="AF1837" s="25">
        <v>1836</v>
      </c>
      <c r="AG1837" s="25"/>
      <c r="AJ1837" s="25"/>
      <c r="AL1837" s="5">
        <v>1836</v>
      </c>
      <c r="AM1837" s="25">
        <v>-484939316.08889449</v>
      </c>
      <c r="AN1837" s="5">
        <v>-2.7842530177386582</v>
      </c>
    </row>
    <row r="1838" spans="32:40">
      <c r="AF1838" s="25">
        <v>1837</v>
      </c>
      <c r="AG1838" s="25"/>
      <c r="AJ1838" s="25"/>
      <c r="AL1838" s="5">
        <v>1837</v>
      </c>
      <c r="AM1838" s="25">
        <v>-62527394.925959796</v>
      </c>
      <c r="AN1838" s="5">
        <v>0.70987028472943747</v>
      </c>
    </row>
    <row r="1839" spans="32:40">
      <c r="AF1839" s="25">
        <v>1838</v>
      </c>
      <c r="AG1839" s="25"/>
      <c r="AJ1839" s="25"/>
      <c r="AL1839" s="5">
        <v>1838</v>
      </c>
      <c r="AM1839" s="25">
        <v>685444110.23527825</v>
      </c>
      <c r="AN1839" s="5">
        <v>6.236181127342979</v>
      </c>
    </row>
    <row r="1840" spans="32:40">
      <c r="AF1840" s="25">
        <v>1839</v>
      </c>
      <c r="AG1840" s="25"/>
      <c r="AJ1840" s="25"/>
      <c r="AL1840" s="5">
        <v>1839</v>
      </c>
      <c r="AM1840" s="25">
        <v>302736462.67930496</v>
      </c>
      <c r="AN1840" s="5">
        <v>5.213454669566687</v>
      </c>
    </row>
    <row r="1841" spans="32:40">
      <c r="AF1841" s="25">
        <v>1840</v>
      </c>
      <c r="AG1841" s="25"/>
      <c r="AJ1841" s="25"/>
      <c r="AL1841" s="5">
        <v>1840</v>
      </c>
      <c r="AM1841" s="25">
        <v>-1077593951.9316225</v>
      </c>
      <c r="AN1841" s="5">
        <v>-11.225942570054286</v>
      </c>
    </row>
    <row r="1842" spans="32:40">
      <c r="AF1842" s="25">
        <v>1841</v>
      </c>
      <c r="AG1842" s="25"/>
      <c r="AJ1842" s="25"/>
      <c r="AL1842" s="5">
        <v>1841</v>
      </c>
      <c r="AM1842" s="25">
        <v>-1143596974.164588</v>
      </c>
      <c r="AN1842" s="5">
        <v>-4.0645640398930558</v>
      </c>
    </row>
    <row r="1843" spans="32:40">
      <c r="AF1843" s="25">
        <v>1842</v>
      </c>
      <c r="AG1843" s="25"/>
      <c r="AJ1843" s="25"/>
      <c r="AL1843" s="5">
        <v>1842</v>
      </c>
      <c r="AM1843" s="25">
        <v>406822767.49462879</v>
      </c>
      <c r="AN1843" s="5">
        <v>2.7511001298322539</v>
      </c>
    </row>
    <row r="1844" spans="32:40">
      <c r="AF1844" s="25">
        <v>1843</v>
      </c>
      <c r="AG1844" s="25"/>
      <c r="AJ1844" s="25"/>
      <c r="AL1844" s="5">
        <v>1843</v>
      </c>
      <c r="AM1844" s="25">
        <v>-852314220.04882729</v>
      </c>
      <c r="AN1844" s="5">
        <v>-5.7223414161219193</v>
      </c>
    </row>
    <row r="1845" spans="32:40">
      <c r="AF1845" s="25">
        <v>1844</v>
      </c>
      <c r="AG1845" s="25"/>
      <c r="AJ1845" s="25"/>
      <c r="AL1845" s="5">
        <v>1844</v>
      </c>
      <c r="AM1845" s="25">
        <v>-1937445105.7172585</v>
      </c>
      <c r="AN1845" s="5">
        <v>-11.023074349398566</v>
      </c>
    </row>
    <row r="1846" spans="32:40">
      <c r="AF1846" s="25">
        <v>1845</v>
      </c>
      <c r="AG1846" s="25"/>
      <c r="AJ1846" s="25"/>
      <c r="AL1846" s="5">
        <v>1845</v>
      </c>
      <c r="AM1846" s="25">
        <v>-53344933.654205859</v>
      </c>
      <c r="AN1846" s="5">
        <v>0.7712417222318142</v>
      </c>
    </row>
    <row r="1847" spans="32:40">
      <c r="AF1847" s="25">
        <v>1846</v>
      </c>
      <c r="AG1847" s="25"/>
      <c r="AJ1847" s="25"/>
      <c r="AL1847" s="5">
        <v>1846</v>
      </c>
      <c r="AM1847" s="25">
        <v>-37506000.74249658</v>
      </c>
      <c r="AN1847" s="5">
        <v>0.54372721669877533</v>
      </c>
    </row>
    <row r="1848" spans="32:40">
      <c r="AF1848" s="25">
        <v>1847</v>
      </c>
      <c r="AG1848" s="25"/>
      <c r="AJ1848" s="25"/>
      <c r="AL1848" s="5">
        <v>1847</v>
      </c>
      <c r="AM1848" s="25">
        <v>-358780990.69871062</v>
      </c>
      <c r="AN1848" s="5">
        <v>-4.309697746584912</v>
      </c>
    </row>
    <row r="1849" spans="32:40">
      <c r="AF1849" s="25">
        <v>1848</v>
      </c>
      <c r="AG1849" s="25"/>
      <c r="AJ1849" s="25"/>
      <c r="AL1849" s="5">
        <v>1848</v>
      </c>
      <c r="AM1849" s="25">
        <v>635711670.18587244</v>
      </c>
      <c r="AN1849" s="5">
        <v>10.279970419771015</v>
      </c>
    </row>
    <row r="1850" spans="32:40">
      <c r="AF1850" s="25">
        <v>1849</v>
      </c>
      <c r="AG1850" s="25"/>
      <c r="AJ1850" s="25"/>
      <c r="AL1850" s="5">
        <v>1849</v>
      </c>
      <c r="AM1850" s="25">
        <v>-772767347.23401308</v>
      </c>
      <c r="AN1850" s="5">
        <v>-3.0489327628388021</v>
      </c>
    </row>
    <row r="1851" spans="32:40">
      <c r="AF1851" s="25">
        <v>1850</v>
      </c>
      <c r="AG1851" s="25"/>
      <c r="AJ1851" s="25"/>
      <c r="AL1851" s="5">
        <v>1850</v>
      </c>
      <c r="AM1851" s="25">
        <v>-619756094.1518271</v>
      </c>
      <c r="AN1851" s="5">
        <v>-3.6609038950864772</v>
      </c>
    </row>
    <row r="1852" spans="32:40">
      <c r="AF1852" s="25">
        <v>1851</v>
      </c>
      <c r="AG1852" s="25"/>
      <c r="AJ1852" s="25"/>
      <c r="AL1852" s="5">
        <v>1851</v>
      </c>
      <c r="AM1852" s="25">
        <v>278647387.42517054</v>
      </c>
      <c r="AN1852" s="5">
        <v>2.5491733235324028</v>
      </c>
    </row>
    <row r="1853" spans="32:40">
      <c r="AF1853" s="25">
        <v>1852</v>
      </c>
      <c r="AG1853" s="25"/>
      <c r="AJ1853" s="25"/>
      <c r="AL1853" s="5">
        <v>1852</v>
      </c>
      <c r="AM1853" s="25">
        <v>-1299015157.8231454</v>
      </c>
      <c r="AN1853" s="5">
        <v>-6.7364922205605309</v>
      </c>
    </row>
    <row r="1854" spans="32:40">
      <c r="AF1854" s="25">
        <v>1853</v>
      </c>
      <c r="AG1854" s="25"/>
      <c r="AJ1854" s="25"/>
      <c r="AL1854" s="5">
        <v>1853</v>
      </c>
      <c r="AM1854" s="25">
        <v>-511484462.04352409</v>
      </c>
      <c r="AN1854" s="5">
        <v>-3.4046740439871046</v>
      </c>
    </row>
    <row r="1855" spans="32:40">
      <c r="AF1855" s="25">
        <v>1854</v>
      </c>
      <c r="AG1855" s="25"/>
      <c r="AJ1855" s="25"/>
      <c r="AL1855" s="5">
        <v>1854</v>
      </c>
      <c r="AM1855" s="25">
        <v>571676418.00487411</v>
      </c>
      <c r="AN1855" s="5">
        <v>7.0744843687778616</v>
      </c>
    </row>
    <row r="1856" spans="32:40">
      <c r="AF1856" s="25">
        <v>1855</v>
      </c>
      <c r="AG1856" s="25"/>
      <c r="AJ1856" s="25"/>
      <c r="AL1856" s="5">
        <v>1855</v>
      </c>
      <c r="AM1856" s="25">
        <v>1352664049.6797495</v>
      </c>
      <c r="AN1856" s="5">
        <v>9.3818643875605243</v>
      </c>
    </row>
    <row r="1857" spans="32:40">
      <c r="AF1857" s="25">
        <v>1856</v>
      </c>
      <c r="AG1857" s="25"/>
      <c r="AJ1857" s="25"/>
      <c r="AL1857" s="5">
        <v>1856</v>
      </c>
      <c r="AM1857" s="25">
        <v>-381115267.37987483</v>
      </c>
      <c r="AN1857" s="5">
        <v>-0.48894659712307392</v>
      </c>
    </row>
    <row r="1858" spans="32:40">
      <c r="AF1858" s="25">
        <v>1857</v>
      </c>
      <c r="AG1858" s="25"/>
      <c r="AJ1858" s="25"/>
      <c r="AL1858" s="5">
        <v>1857</v>
      </c>
      <c r="AM1858" s="25">
        <v>-1005957283.9887891</v>
      </c>
      <c r="AN1858" s="5">
        <v>-11.912153858755458</v>
      </c>
    </row>
    <row r="1859" spans="32:40">
      <c r="AF1859" s="25">
        <v>1858</v>
      </c>
      <c r="AG1859" s="25"/>
      <c r="AJ1859" s="25"/>
      <c r="AL1859" s="5">
        <v>1858</v>
      </c>
      <c r="AM1859" s="25">
        <v>134073258.34294146</v>
      </c>
      <c r="AN1859" s="5">
        <v>1.7119002618617616</v>
      </c>
    </row>
    <row r="1860" spans="32:40">
      <c r="AF1860" s="25">
        <v>1859</v>
      </c>
      <c r="AG1860" s="25"/>
      <c r="AJ1860" s="25"/>
      <c r="AL1860" s="5">
        <v>1859</v>
      </c>
      <c r="AM1860" s="25">
        <v>-1544953644.0072844</v>
      </c>
      <c r="AN1860" s="5">
        <v>-8.7459228508469664</v>
      </c>
    </row>
    <row r="1861" spans="32:40">
      <c r="AF1861" s="25">
        <v>1860</v>
      </c>
      <c r="AG1861" s="25"/>
      <c r="AJ1861" s="25"/>
      <c r="AL1861" s="5">
        <v>1860</v>
      </c>
      <c r="AM1861" s="25">
        <v>128724171.67018729</v>
      </c>
      <c r="AN1861" s="5">
        <v>2.1991467782631662</v>
      </c>
    </row>
    <row r="1862" spans="32:40">
      <c r="AF1862" s="25">
        <v>1861</v>
      </c>
      <c r="AG1862" s="25"/>
      <c r="AJ1862" s="25"/>
      <c r="AL1862" s="5">
        <v>1861</v>
      </c>
      <c r="AM1862" s="25">
        <v>-1161212051.3567469</v>
      </c>
      <c r="AN1862" s="5">
        <v>-4.0896372044499616</v>
      </c>
    </row>
    <row r="1863" spans="32:40">
      <c r="AF1863" s="25">
        <v>1862</v>
      </c>
      <c r="AG1863" s="25"/>
      <c r="AJ1863" s="25"/>
      <c r="AL1863" s="5">
        <v>1862</v>
      </c>
      <c r="AM1863" s="25">
        <v>-334408931.67935812</v>
      </c>
      <c r="AN1863" s="5">
        <v>-1.715579737268069</v>
      </c>
    </row>
    <row r="1864" spans="32:40">
      <c r="AF1864" s="25">
        <v>1863</v>
      </c>
      <c r="AG1864" s="25"/>
      <c r="AJ1864" s="25"/>
      <c r="AL1864" s="5">
        <v>1863</v>
      </c>
      <c r="AM1864" s="25">
        <v>-838246809.6066184</v>
      </c>
      <c r="AN1864" s="5">
        <v>-4.7207597755821755</v>
      </c>
    </row>
    <row r="1865" spans="32:40">
      <c r="AF1865" s="25">
        <v>1864</v>
      </c>
      <c r="AG1865" s="25"/>
      <c r="AJ1865" s="25"/>
      <c r="AL1865" s="5">
        <v>1864</v>
      </c>
      <c r="AM1865" s="25">
        <v>-476033549.96208727</v>
      </c>
      <c r="AN1865" s="5">
        <v>-2.1842438731912215</v>
      </c>
    </row>
    <row r="1866" spans="32:40">
      <c r="AF1866" s="25">
        <v>1865</v>
      </c>
      <c r="AG1866" s="25"/>
      <c r="AJ1866" s="25"/>
      <c r="AL1866" s="5">
        <v>1865</v>
      </c>
      <c r="AM1866" s="25">
        <v>-464186297.93019998</v>
      </c>
      <c r="AN1866" s="5">
        <v>-1.1407502268188583</v>
      </c>
    </row>
    <row r="1867" spans="32:40">
      <c r="AF1867" s="25">
        <v>1866</v>
      </c>
      <c r="AG1867" s="25"/>
      <c r="AJ1867" s="25"/>
      <c r="AL1867" s="5">
        <v>1866</v>
      </c>
      <c r="AM1867" s="25">
        <v>1112579995.5759423</v>
      </c>
      <c r="AN1867" s="5">
        <v>7.2210995238325673</v>
      </c>
    </row>
    <row r="1868" spans="32:40">
      <c r="AF1868" s="25">
        <v>1867</v>
      </c>
      <c r="AG1868" s="25"/>
      <c r="AJ1868" s="25"/>
      <c r="AL1868" s="5">
        <v>1867</v>
      </c>
      <c r="AM1868" s="25">
        <v>-702412756.66516376</v>
      </c>
      <c r="AN1868" s="5">
        <v>-7.9168786169166223</v>
      </c>
    </row>
    <row r="1869" spans="32:40">
      <c r="AF1869" s="25">
        <v>1868</v>
      </c>
      <c r="AG1869" s="25"/>
      <c r="AJ1869" s="25"/>
      <c r="AL1869" s="5">
        <v>1868</v>
      </c>
      <c r="AM1869" s="25">
        <v>270505624.46686858</v>
      </c>
      <c r="AN1869" s="5">
        <v>3.1366758552692131</v>
      </c>
    </row>
    <row r="1870" spans="32:40">
      <c r="AF1870" s="25">
        <v>1869</v>
      </c>
      <c r="AG1870" s="25"/>
      <c r="AJ1870" s="25"/>
      <c r="AL1870" s="5">
        <v>1869</v>
      </c>
      <c r="AM1870" s="25">
        <v>-627737338.54879808</v>
      </c>
      <c r="AN1870" s="5">
        <v>-2.1733847465288219</v>
      </c>
    </row>
    <row r="1871" spans="32:40">
      <c r="AF1871" s="25">
        <v>1870</v>
      </c>
      <c r="AG1871" s="25"/>
      <c r="AJ1871" s="25"/>
      <c r="AL1871" s="5">
        <v>1870</v>
      </c>
      <c r="AM1871" s="25">
        <v>-222745917.38455939</v>
      </c>
      <c r="AN1871" s="5">
        <v>1.5478406922622283E-2</v>
      </c>
    </row>
    <row r="1872" spans="32:40">
      <c r="AF1872" s="25">
        <v>1871</v>
      </c>
      <c r="AG1872" s="25"/>
      <c r="AJ1872" s="25"/>
      <c r="AL1872" s="5">
        <v>1871</v>
      </c>
      <c r="AM1872" s="25">
        <v>150919503.80010742</v>
      </c>
      <c r="AN1872" s="5">
        <v>1.7118890635275357</v>
      </c>
    </row>
    <row r="1873" spans="32:40">
      <c r="AF1873" s="25">
        <v>1872</v>
      </c>
      <c r="AG1873" s="25"/>
      <c r="AJ1873" s="25"/>
      <c r="AL1873" s="5">
        <v>1872</v>
      </c>
      <c r="AM1873" s="25">
        <v>-599573085.85062695</v>
      </c>
      <c r="AN1873" s="5">
        <v>-7.2472784074983085</v>
      </c>
    </row>
    <row r="1874" spans="32:40">
      <c r="AF1874" s="25">
        <v>1873</v>
      </c>
      <c r="AG1874" s="25"/>
      <c r="AJ1874" s="25"/>
      <c r="AL1874" s="5">
        <v>1873</v>
      </c>
      <c r="AM1874" s="25">
        <v>-285697310.38668787</v>
      </c>
      <c r="AN1874" s="5">
        <v>-0.32773874812666742</v>
      </c>
    </row>
    <row r="1875" spans="32:40">
      <c r="AF1875" s="25">
        <v>1874</v>
      </c>
      <c r="AG1875" s="25"/>
      <c r="AJ1875" s="25"/>
      <c r="AL1875" s="5">
        <v>1874</v>
      </c>
      <c r="AM1875" s="25">
        <v>182088118.48772085</v>
      </c>
      <c r="AN1875" s="5">
        <v>2.5302069051576654</v>
      </c>
    </row>
    <row r="1876" spans="32:40">
      <c r="AF1876" s="25">
        <v>1875</v>
      </c>
      <c r="AG1876" s="25"/>
      <c r="AJ1876" s="25"/>
      <c r="AL1876" s="5">
        <v>1875</v>
      </c>
      <c r="AM1876" s="25">
        <v>323750018.61134124</v>
      </c>
      <c r="AN1876" s="5">
        <v>2.6434734345491457</v>
      </c>
    </row>
    <row r="1877" spans="32:40">
      <c r="AF1877" s="25">
        <v>1876</v>
      </c>
      <c r="AG1877" s="25"/>
      <c r="AJ1877" s="25"/>
      <c r="AL1877" s="5">
        <v>1876</v>
      </c>
      <c r="AM1877" s="25">
        <v>1098774150.6122925</v>
      </c>
      <c r="AN1877" s="5">
        <v>11.728228444047769</v>
      </c>
    </row>
    <row r="1878" spans="32:40">
      <c r="AF1878" s="25">
        <v>1877</v>
      </c>
      <c r="AG1878" s="25"/>
      <c r="AJ1878" s="25"/>
      <c r="AL1878" s="5">
        <v>1877</v>
      </c>
      <c r="AM1878" s="25">
        <v>-164317531.98963243</v>
      </c>
      <c r="AN1878" s="5">
        <v>-0.44600085783198706</v>
      </c>
    </row>
    <row r="1879" spans="32:40">
      <c r="AF1879" s="25">
        <v>1878</v>
      </c>
      <c r="AG1879" s="25"/>
      <c r="AJ1879" s="25"/>
      <c r="AL1879" s="5">
        <v>1878</v>
      </c>
      <c r="AM1879" s="25">
        <v>-86736459.925472915</v>
      </c>
      <c r="AN1879" s="5">
        <v>-4.2049538125853506E-3</v>
      </c>
    </row>
    <row r="1880" spans="32:40">
      <c r="AF1880" s="25">
        <v>1879</v>
      </c>
      <c r="AG1880" s="25"/>
      <c r="AJ1880" s="25"/>
      <c r="AL1880" s="5">
        <v>1879</v>
      </c>
      <c r="AM1880" s="25">
        <v>-570707415.86712527</v>
      </c>
      <c r="AN1880" s="5">
        <v>-5.482892331873237</v>
      </c>
    </row>
    <row r="1881" spans="32:40">
      <c r="AF1881" s="25">
        <v>1880</v>
      </c>
      <c r="AG1881" s="25"/>
      <c r="AJ1881" s="25"/>
      <c r="AL1881" s="5">
        <v>1880</v>
      </c>
      <c r="AM1881" s="25">
        <v>-463679933.4229809</v>
      </c>
      <c r="AN1881" s="5">
        <v>-3.8184677361154771</v>
      </c>
    </row>
    <row r="1882" spans="32:40">
      <c r="AF1882" s="25">
        <v>1881</v>
      </c>
      <c r="AG1882" s="25"/>
      <c r="AJ1882" s="25"/>
      <c r="AL1882" s="5">
        <v>1881</v>
      </c>
      <c r="AM1882" s="25">
        <v>33562564.460743755</v>
      </c>
      <c r="AN1882" s="5">
        <v>1.1555124136725752</v>
      </c>
    </row>
    <row r="1883" spans="32:40">
      <c r="AF1883" s="25">
        <v>1882</v>
      </c>
      <c r="AG1883" s="25"/>
      <c r="AJ1883" s="25"/>
      <c r="AL1883" s="5">
        <v>1882</v>
      </c>
      <c r="AM1883" s="25">
        <v>-420049656.85292357</v>
      </c>
      <c r="AN1883" s="5">
        <v>-0.73321657722328804</v>
      </c>
    </row>
    <row r="1884" spans="32:40">
      <c r="AF1884" s="25">
        <v>1883</v>
      </c>
      <c r="AG1884" s="25"/>
      <c r="AJ1884" s="25"/>
      <c r="AL1884" s="5">
        <v>1883</v>
      </c>
      <c r="AM1884" s="25">
        <v>-366974506.00738883</v>
      </c>
      <c r="AN1884" s="5">
        <v>-0.82918234435077987</v>
      </c>
    </row>
    <row r="1885" spans="32:40">
      <c r="AF1885" s="25">
        <v>1884</v>
      </c>
      <c r="AG1885" s="25"/>
      <c r="AJ1885" s="25"/>
      <c r="AL1885" s="5">
        <v>1884</v>
      </c>
      <c r="AM1885" s="25">
        <v>288329655.6913631</v>
      </c>
      <c r="AN1885" s="5">
        <v>4.9772883572617594</v>
      </c>
    </row>
    <row r="1886" spans="32:40">
      <c r="AF1886" s="25">
        <v>1885</v>
      </c>
      <c r="AG1886" s="25"/>
      <c r="AJ1886" s="25"/>
      <c r="AL1886" s="5">
        <v>1885</v>
      </c>
      <c r="AM1886" s="25">
        <v>-154773986.46857834</v>
      </c>
      <c r="AN1886" s="5">
        <v>-0.10686828448552066</v>
      </c>
    </row>
    <row r="1887" spans="32:40">
      <c r="AF1887" s="25">
        <v>1886</v>
      </c>
      <c r="AG1887" s="25"/>
      <c r="AJ1887" s="25"/>
      <c r="AL1887" s="5">
        <v>1886</v>
      </c>
      <c r="AM1887" s="25">
        <v>777426770.47953176</v>
      </c>
      <c r="AN1887" s="5">
        <v>5.3446280841742144</v>
      </c>
    </row>
    <row r="1888" spans="32:40">
      <c r="AF1888" s="25">
        <v>1887</v>
      </c>
      <c r="AG1888" s="25"/>
      <c r="AJ1888" s="25"/>
      <c r="AL1888" s="5">
        <v>1887</v>
      </c>
      <c r="AM1888" s="25">
        <v>-1168637615.4020808</v>
      </c>
      <c r="AN1888" s="5">
        <v>-5.7424562373452988</v>
      </c>
    </row>
    <row r="1889" spans="32:40">
      <c r="AF1889" s="25">
        <v>1888</v>
      </c>
      <c r="AG1889" s="25"/>
      <c r="AJ1889" s="25"/>
      <c r="AL1889" s="5">
        <v>1888</v>
      </c>
      <c r="AM1889" s="25">
        <v>-787627788.8586899</v>
      </c>
      <c r="AN1889" s="5">
        <v>-3.4646525336413054</v>
      </c>
    </row>
    <row r="1890" spans="32:40">
      <c r="AF1890" s="25">
        <v>1889</v>
      </c>
      <c r="AG1890" s="25"/>
      <c r="AJ1890" s="25"/>
      <c r="AL1890" s="5">
        <v>1889</v>
      </c>
      <c r="AM1890" s="25">
        <v>477931774.39581776</v>
      </c>
      <c r="AN1890" s="5">
        <v>2.8551143605162377</v>
      </c>
    </row>
    <row r="1891" spans="32:40">
      <c r="AF1891" s="25">
        <v>1890</v>
      </c>
      <c r="AG1891" s="25"/>
      <c r="AJ1891" s="25"/>
      <c r="AL1891" s="5">
        <v>1890</v>
      </c>
      <c r="AM1891" s="25">
        <v>111903776.66286832</v>
      </c>
      <c r="AN1891" s="5">
        <v>1.7819835848301488</v>
      </c>
    </row>
    <row r="1892" spans="32:40">
      <c r="AF1892" s="25">
        <v>1891</v>
      </c>
      <c r="AG1892" s="25"/>
      <c r="AJ1892" s="25"/>
      <c r="AL1892" s="5">
        <v>1891</v>
      </c>
      <c r="AM1892" s="25">
        <v>312590934.46383607</v>
      </c>
      <c r="AN1892" s="5">
        <v>3.466885446617423</v>
      </c>
    </row>
    <row r="1893" spans="32:40">
      <c r="AF1893" s="25">
        <v>1892</v>
      </c>
      <c r="AG1893" s="25"/>
      <c r="AJ1893" s="25"/>
      <c r="AL1893" s="5">
        <v>1892</v>
      </c>
      <c r="AM1893" s="25">
        <v>-781641864.01591957</v>
      </c>
      <c r="AN1893" s="5">
        <v>-2.3472670657811538</v>
      </c>
    </row>
    <row r="1894" spans="32:40">
      <c r="AF1894" s="25">
        <v>1893</v>
      </c>
      <c r="AG1894" s="25"/>
      <c r="AJ1894" s="25"/>
      <c r="AL1894" s="5">
        <v>1893</v>
      </c>
      <c r="AM1894" s="25">
        <v>-1146393743.9448812</v>
      </c>
      <c r="AN1894" s="5">
        <v>-5.3178856956569929</v>
      </c>
    </row>
    <row r="1895" spans="32:40">
      <c r="AF1895" s="25">
        <v>1894</v>
      </c>
      <c r="AG1895" s="25"/>
      <c r="AJ1895" s="25"/>
      <c r="AL1895" s="5">
        <v>1894</v>
      </c>
      <c r="AM1895" s="25">
        <v>554800303.70162761</v>
      </c>
      <c r="AN1895" s="5">
        <v>4.0062194475192845</v>
      </c>
    </row>
    <row r="1896" spans="32:40">
      <c r="AF1896" s="25">
        <v>1895</v>
      </c>
      <c r="AG1896" s="25"/>
      <c r="AJ1896" s="25"/>
      <c r="AL1896" s="5">
        <v>1895</v>
      </c>
      <c r="AM1896" s="25">
        <v>247637347.56624126</v>
      </c>
      <c r="AN1896" s="5">
        <v>2.2281772173931675</v>
      </c>
    </row>
    <row r="1897" spans="32:40">
      <c r="AF1897" s="25">
        <v>1896</v>
      </c>
      <c r="AG1897" s="25"/>
      <c r="AJ1897" s="25"/>
      <c r="AL1897" s="5">
        <v>1896</v>
      </c>
      <c r="AM1897" s="25">
        <v>-350290728.51344717</v>
      </c>
      <c r="AN1897" s="5">
        <v>-2.2221187040760202</v>
      </c>
    </row>
    <row r="1898" spans="32:40">
      <c r="AF1898" s="25">
        <v>1897</v>
      </c>
      <c r="AG1898" s="25"/>
      <c r="AJ1898" s="25"/>
      <c r="AL1898" s="5">
        <v>1897</v>
      </c>
      <c r="AM1898" s="25">
        <v>-736585097.78520727</v>
      </c>
      <c r="AN1898" s="5">
        <v>-2.6070196275987905</v>
      </c>
    </row>
    <row r="1899" spans="32:40">
      <c r="AF1899" s="25">
        <v>1898</v>
      </c>
      <c r="AG1899" s="25"/>
      <c r="AJ1899" s="25"/>
      <c r="AL1899" s="5">
        <v>1898</v>
      </c>
      <c r="AM1899" s="25">
        <v>-533277257.08659744</v>
      </c>
      <c r="AN1899" s="5">
        <v>-3.0377506374048724</v>
      </c>
    </row>
    <row r="1900" spans="32:40">
      <c r="AF1900" s="25">
        <v>1899</v>
      </c>
      <c r="AG1900" s="25"/>
      <c r="AJ1900" s="25"/>
      <c r="AL1900" s="5">
        <v>1899</v>
      </c>
      <c r="AM1900" s="25">
        <v>132855729.82145441</v>
      </c>
      <c r="AN1900" s="5">
        <v>1.8163712698316321</v>
      </c>
    </row>
    <row r="1901" spans="32:40">
      <c r="AF1901" s="25">
        <v>1900</v>
      </c>
      <c r="AG1901" s="25"/>
      <c r="AJ1901" s="25"/>
      <c r="AL1901" s="5">
        <v>1900</v>
      </c>
      <c r="AM1901" s="25">
        <v>-106873912.5121198</v>
      </c>
      <c r="AN1901" s="5">
        <v>0.25735353377770298</v>
      </c>
    </row>
    <row r="1902" spans="32:40">
      <c r="AF1902" s="25">
        <v>1901</v>
      </c>
      <c r="AG1902" s="25"/>
      <c r="AJ1902" s="25"/>
      <c r="AL1902" s="5">
        <v>1901</v>
      </c>
      <c r="AM1902" s="25">
        <v>-1536801024.5559804</v>
      </c>
      <c r="AN1902" s="5">
        <v>-5.3433610439022861</v>
      </c>
    </row>
    <row r="1903" spans="32:40">
      <c r="AF1903" s="25">
        <v>1902</v>
      </c>
      <c r="AG1903" s="25"/>
      <c r="AJ1903" s="25"/>
      <c r="AL1903" s="5">
        <v>1902</v>
      </c>
      <c r="AM1903" s="25">
        <v>293916399.83466971</v>
      </c>
      <c r="AN1903" s="5">
        <v>4.1685792331028715</v>
      </c>
    </row>
    <row r="1904" spans="32:40">
      <c r="AF1904" s="25">
        <v>1903</v>
      </c>
      <c r="AG1904" s="25"/>
      <c r="AJ1904" s="25"/>
      <c r="AL1904" s="5">
        <v>1903</v>
      </c>
      <c r="AM1904" s="25">
        <v>-957457332.01779294</v>
      </c>
      <c r="AN1904" s="5">
        <v>-11.880644663008287</v>
      </c>
    </row>
    <row r="1905" spans="32:40">
      <c r="AF1905" s="25">
        <v>1904</v>
      </c>
      <c r="AG1905" s="25"/>
      <c r="AJ1905" s="25"/>
      <c r="AL1905" s="5">
        <v>1904</v>
      </c>
      <c r="AM1905" s="25">
        <v>-108637743.63521984</v>
      </c>
      <c r="AN1905" s="5">
        <v>0.49061595704443239</v>
      </c>
    </row>
    <row r="1906" spans="32:40">
      <c r="AF1906" s="25">
        <v>1905</v>
      </c>
      <c r="AG1906" s="25"/>
      <c r="AJ1906" s="25"/>
      <c r="AL1906" s="5">
        <v>1905</v>
      </c>
      <c r="AM1906" s="25">
        <v>66321977.914319336</v>
      </c>
      <c r="AN1906" s="5">
        <v>1.8289580939446626</v>
      </c>
    </row>
    <row r="1907" spans="32:40">
      <c r="AF1907" s="25">
        <v>1906</v>
      </c>
      <c r="AG1907" s="25"/>
      <c r="AJ1907" s="25"/>
      <c r="AL1907" s="5">
        <v>1906</v>
      </c>
      <c r="AM1907" s="25">
        <v>210388274.77330667</v>
      </c>
      <c r="AN1907" s="5">
        <v>3.3286077008973027</v>
      </c>
    </row>
    <row r="1908" spans="32:40">
      <c r="AF1908" s="25">
        <v>1907</v>
      </c>
      <c r="AG1908" s="25"/>
      <c r="AJ1908" s="25"/>
      <c r="AL1908" s="5">
        <v>1907</v>
      </c>
      <c r="AM1908" s="25">
        <v>-917434435.90976512</v>
      </c>
      <c r="AN1908" s="5">
        <v>-3.8737993905373673</v>
      </c>
    </row>
    <row r="1909" spans="32:40">
      <c r="AF1909" s="25">
        <v>1908</v>
      </c>
      <c r="AG1909" s="25"/>
      <c r="AJ1909" s="25"/>
      <c r="AL1909" s="5">
        <v>1908</v>
      </c>
      <c r="AM1909" s="25">
        <v>1113994471.9656298</v>
      </c>
      <c r="AN1909" s="5">
        <v>12.894608426427897</v>
      </c>
    </row>
    <row r="1910" spans="32:40">
      <c r="AF1910" s="25">
        <v>1909</v>
      </c>
      <c r="AG1910" s="25"/>
      <c r="AJ1910" s="25"/>
      <c r="AL1910" s="5">
        <v>1909</v>
      </c>
      <c r="AM1910" s="25">
        <v>-288431676.9868961</v>
      </c>
      <c r="AN1910" s="5">
        <v>-1.5623796493453621</v>
      </c>
    </row>
    <row r="1911" spans="32:40">
      <c r="AF1911" s="25">
        <v>1910</v>
      </c>
      <c r="AG1911" s="25"/>
      <c r="AJ1911" s="25"/>
      <c r="AL1911" s="5">
        <v>1910</v>
      </c>
      <c r="AM1911" s="25">
        <v>99993737.436285466</v>
      </c>
      <c r="AN1911" s="5">
        <v>1.4838992029904445</v>
      </c>
    </row>
    <row r="1912" spans="32:40">
      <c r="AF1912" s="25">
        <v>1911</v>
      </c>
      <c r="AG1912" s="25"/>
      <c r="AJ1912" s="25"/>
      <c r="AL1912" s="5">
        <v>1911</v>
      </c>
      <c r="AM1912" s="25">
        <v>-925491348.81897211</v>
      </c>
      <c r="AN1912" s="5">
        <v>-3.329051257250065</v>
      </c>
    </row>
    <row r="1913" spans="32:40">
      <c r="AF1913" s="25">
        <v>1912</v>
      </c>
      <c r="AG1913" s="25"/>
      <c r="AJ1913" s="25"/>
      <c r="AL1913" s="5">
        <v>1912</v>
      </c>
      <c r="AM1913" s="25">
        <v>-369551409.82594812</v>
      </c>
      <c r="AN1913" s="5">
        <v>-1.6127701183482062</v>
      </c>
    </row>
    <row r="1914" spans="32:40">
      <c r="AF1914" s="25">
        <v>1913</v>
      </c>
      <c r="AG1914" s="25"/>
      <c r="AJ1914" s="25"/>
      <c r="AL1914" s="5">
        <v>1913</v>
      </c>
      <c r="AM1914" s="25">
        <v>-314566090.54201007</v>
      </c>
      <c r="AN1914" s="5">
        <v>-0.37017947340869262</v>
      </c>
    </row>
    <row r="1915" spans="32:40">
      <c r="AF1915" s="25">
        <v>1914</v>
      </c>
      <c r="AG1915" s="25"/>
      <c r="AJ1915" s="25"/>
      <c r="AL1915" s="5">
        <v>1914</v>
      </c>
      <c r="AM1915" s="25">
        <v>87884229.391962618</v>
      </c>
      <c r="AN1915" s="5">
        <v>1.9512796817233395</v>
      </c>
    </row>
    <row r="1916" spans="32:40">
      <c r="AF1916" s="25">
        <v>1915</v>
      </c>
      <c r="AG1916" s="25"/>
      <c r="AJ1916" s="25"/>
      <c r="AL1916" s="5">
        <v>1915</v>
      </c>
      <c r="AM1916" s="25">
        <v>-1120758030.0802636</v>
      </c>
      <c r="AN1916" s="5">
        <v>-4.4560342439751492</v>
      </c>
    </row>
    <row r="1917" spans="32:40">
      <c r="AF1917" s="25">
        <v>1916</v>
      </c>
      <c r="AG1917" s="25"/>
      <c r="AJ1917" s="25"/>
      <c r="AL1917" s="5">
        <v>1916</v>
      </c>
      <c r="AM1917" s="25">
        <v>1071549571.7644761</v>
      </c>
      <c r="AN1917" s="5">
        <v>14.041280247397392</v>
      </c>
    </row>
    <row r="1918" spans="32:40">
      <c r="AF1918" s="25">
        <v>1917</v>
      </c>
      <c r="AG1918" s="25"/>
      <c r="AJ1918" s="25"/>
      <c r="AL1918" s="5">
        <v>1917</v>
      </c>
      <c r="AM1918" s="25">
        <v>817721839.99705255</v>
      </c>
      <c r="AN1918" s="5">
        <v>8.778099123265898</v>
      </c>
    </row>
    <row r="1919" spans="32:40">
      <c r="AF1919" s="25">
        <v>1918</v>
      </c>
      <c r="AG1919" s="25"/>
      <c r="AJ1919" s="25"/>
      <c r="AL1919" s="5">
        <v>1918</v>
      </c>
      <c r="AM1919" s="25">
        <v>-1363930642.3138621</v>
      </c>
      <c r="AN1919" s="5">
        <v>-4.4753067754129372</v>
      </c>
    </row>
    <row r="1920" spans="32:40">
      <c r="AF1920" s="25">
        <v>1919</v>
      </c>
      <c r="AG1920" s="25"/>
      <c r="AJ1920" s="25"/>
      <c r="AL1920" s="5">
        <v>1919</v>
      </c>
      <c r="AM1920" s="25">
        <v>-508315720.80018973</v>
      </c>
      <c r="AN1920" s="5">
        <v>-1.0702614092051665</v>
      </c>
    </row>
    <row r="1921" spans="32:40">
      <c r="AF1921" s="25">
        <v>1920</v>
      </c>
      <c r="AG1921" s="25"/>
      <c r="AJ1921" s="25"/>
      <c r="AL1921" s="5">
        <v>1920</v>
      </c>
      <c r="AM1921" s="25">
        <v>1867436385.0696571</v>
      </c>
      <c r="AN1921" s="5">
        <v>8.9401062254928281</v>
      </c>
    </row>
    <row r="1922" spans="32:40">
      <c r="AF1922" s="25">
        <v>1921</v>
      </c>
      <c r="AG1922" s="25"/>
      <c r="AJ1922" s="25"/>
      <c r="AL1922" s="5">
        <v>1921</v>
      </c>
      <c r="AM1922" s="25">
        <v>-136373828.18916512</v>
      </c>
      <c r="AN1922" s="5">
        <v>0.41383758249309083</v>
      </c>
    </row>
    <row r="1923" spans="32:40">
      <c r="AF1923" s="25">
        <v>1922</v>
      </c>
      <c r="AG1923" s="25"/>
      <c r="AJ1923" s="25"/>
      <c r="AL1923" s="5">
        <v>1922</v>
      </c>
      <c r="AM1923" s="25">
        <v>-516176331.61404669</v>
      </c>
      <c r="AN1923" s="5">
        <v>-1.6691228160349523</v>
      </c>
    </row>
    <row r="1924" spans="32:40">
      <c r="AF1924" s="25">
        <v>1923</v>
      </c>
      <c r="AG1924" s="25"/>
      <c r="AJ1924" s="25"/>
      <c r="AL1924" s="5">
        <v>1923</v>
      </c>
      <c r="AM1924" s="25">
        <v>295047945.78583312</v>
      </c>
      <c r="AN1924" s="5">
        <v>2.5471137841026041</v>
      </c>
    </row>
    <row r="1925" spans="32:40">
      <c r="AF1925" s="25">
        <v>1924</v>
      </c>
      <c r="AG1925" s="25"/>
      <c r="AJ1925" s="25"/>
      <c r="AL1925" s="5">
        <v>1924</v>
      </c>
      <c r="AM1925" s="25">
        <v>-723810620.68018782</v>
      </c>
      <c r="AN1925" s="5">
        <v>-6.8301181792391903</v>
      </c>
    </row>
    <row r="1926" spans="32:40">
      <c r="AF1926" s="25">
        <v>1925</v>
      </c>
      <c r="AG1926" s="25"/>
      <c r="AJ1926" s="25"/>
      <c r="AL1926" s="5">
        <v>1925</v>
      </c>
      <c r="AM1926" s="25">
        <v>-797999295.58958864</v>
      </c>
      <c r="AN1926" s="5">
        <v>-4.9796611272134905</v>
      </c>
    </row>
    <row r="1927" spans="32:40">
      <c r="AF1927" s="25">
        <v>1926</v>
      </c>
      <c r="AG1927" s="25"/>
      <c r="AJ1927" s="25"/>
      <c r="AL1927" s="5">
        <v>1926</v>
      </c>
      <c r="AM1927" s="25">
        <v>-556735911.62249994</v>
      </c>
      <c r="AN1927" s="5">
        <v>-2.7722689497113779</v>
      </c>
    </row>
    <row r="1928" spans="32:40">
      <c r="AF1928" s="25">
        <v>1927</v>
      </c>
      <c r="AG1928" s="25"/>
      <c r="AJ1928" s="25"/>
      <c r="AL1928" s="5">
        <v>1927</v>
      </c>
      <c r="AM1928" s="25">
        <v>-386276669.41273886</v>
      </c>
      <c r="AN1928" s="5">
        <v>-1.4235529216127967</v>
      </c>
    </row>
    <row r="1929" spans="32:40">
      <c r="AF1929" s="25">
        <v>1928</v>
      </c>
      <c r="AG1929" s="25"/>
      <c r="AJ1929" s="25"/>
      <c r="AL1929" s="5">
        <v>1928</v>
      </c>
      <c r="AM1929" s="25">
        <v>-671393350.4537226</v>
      </c>
      <c r="AN1929" s="5">
        <v>-5.232910894349863</v>
      </c>
    </row>
    <row r="1930" spans="32:40">
      <c r="AF1930" s="25">
        <v>1929</v>
      </c>
      <c r="AG1930" s="25"/>
      <c r="AJ1930" s="25"/>
      <c r="AL1930" s="5">
        <v>1929</v>
      </c>
      <c r="AM1930" s="25">
        <v>-612984513.68111503</v>
      </c>
      <c r="AN1930" s="5">
        <v>-1.5394882074313176</v>
      </c>
    </row>
    <row r="1931" spans="32:40">
      <c r="AF1931" s="25">
        <v>1930</v>
      </c>
      <c r="AG1931" s="25"/>
      <c r="AJ1931" s="25"/>
      <c r="AL1931" s="5">
        <v>1930</v>
      </c>
      <c r="AM1931" s="25">
        <v>-51395202.736462623</v>
      </c>
      <c r="AN1931" s="5">
        <v>0.60735175893419036</v>
      </c>
    </row>
    <row r="1932" spans="32:40">
      <c r="AF1932" s="25">
        <v>1931</v>
      </c>
      <c r="AG1932" s="25"/>
      <c r="AJ1932" s="25"/>
      <c r="AL1932" s="5">
        <v>1931</v>
      </c>
      <c r="AM1932" s="25">
        <v>-1080912586.1909456</v>
      </c>
      <c r="AN1932" s="5">
        <v>-3.2962312145207253</v>
      </c>
    </row>
    <row r="1933" spans="32:40">
      <c r="AF1933" s="25">
        <v>1932</v>
      </c>
      <c r="AG1933" s="25"/>
      <c r="AJ1933" s="25"/>
      <c r="AL1933" s="5">
        <v>1932</v>
      </c>
      <c r="AM1933" s="25">
        <v>-621589693.35129249</v>
      </c>
      <c r="AN1933" s="5">
        <v>-6.9422601754101763</v>
      </c>
    </row>
    <row r="1934" spans="32:40">
      <c r="AF1934" s="25">
        <v>1933</v>
      </c>
      <c r="AG1934" s="25"/>
      <c r="AJ1934" s="25"/>
      <c r="AL1934" s="5">
        <v>1933</v>
      </c>
      <c r="AM1934" s="25">
        <v>-1294249360.8753629</v>
      </c>
      <c r="AN1934" s="5">
        <v>-9.5792076819391223</v>
      </c>
    </row>
    <row r="1935" spans="32:40">
      <c r="AF1935" s="25">
        <v>1934</v>
      </c>
      <c r="AG1935" s="25"/>
      <c r="AJ1935" s="25"/>
      <c r="AL1935" s="5">
        <v>1934</v>
      </c>
      <c r="AM1935" s="25">
        <v>-622182472.78116798</v>
      </c>
      <c r="AN1935" s="5">
        <v>-5.2589866075574552</v>
      </c>
    </row>
    <row r="1936" spans="32:40">
      <c r="AF1936" s="25">
        <v>1935</v>
      </c>
      <c r="AG1936" s="25"/>
      <c r="AJ1936" s="25"/>
      <c r="AL1936" s="5">
        <v>1935</v>
      </c>
      <c r="AM1936" s="25">
        <v>573710832.62247205</v>
      </c>
      <c r="AN1936" s="5">
        <v>7.5802014029415608</v>
      </c>
    </row>
    <row r="1937" spans="32:40">
      <c r="AF1937" s="25">
        <v>1936</v>
      </c>
      <c r="AG1937" s="25"/>
      <c r="AJ1937" s="25"/>
      <c r="AL1937" s="5">
        <v>1936</v>
      </c>
      <c r="AM1937" s="25">
        <v>1301085530.7684348</v>
      </c>
      <c r="AN1937" s="5">
        <v>11.790086982763951</v>
      </c>
    </row>
    <row r="1938" spans="32:40">
      <c r="AF1938" s="25">
        <v>1937</v>
      </c>
      <c r="AG1938" s="25"/>
      <c r="AJ1938" s="25"/>
      <c r="AL1938" s="5">
        <v>1937</v>
      </c>
      <c r="AM1938" s="25">
        <v>-650746505.0563122</v>
      </c>
      <c r="AN1938" s="5">
        <v>-5.8076955836407382</v>
      </c>
    </row>
    <row r="1939" spans="32:40">
      <c r="AF1939" s="25">
        <v>1938</v>
      </c>
      <c r="AG1939" s="25"/>
      <c r="AJ1939" s="25"/>
      <c r="AL1939" s="5">
        <v>1938</v>
      </c>
      <c r="AM1939" s="25">
        <v>-291718310.75097919</v>
      </c>
      <c r="AN1939" s="5">
        <v>-0.72921796374516679</v>
      </c>
    </row>
    <row r="1940" spans="32:40">
      <c r="AF1940" s="25">
        <v>1939</v>
      </c>
      <c r="AG1940" s="25"/>
      <c r="AJ1940" s="25"/>
      <c r="AL1940" s="5">
        <v>1939</v>
      </c>
      <c r="AM1940" s="25">
        <v>555123337.23383057</v>
      </c>
      <c r="AN1940" s="5">
        <v>6.2853711752956318</v>
      </c>
    </row>
    <row r="1941" spans="32:40">
      <c r="AF1941" s="25">
        <v>1940</v>
      </c>
      <c r="AG1941" s="25"/>
      <c r="AJ1941" s="25"/>
      <c r="AL1941" s="5">
        <v>1940</v>
      </c>
      <c r="AM1941" s="25">
        <v>-213249891.36555108</v>
      </c>
      <c r="AN1941" s="5">
        <v>-6.6440464612876948E-2</v>
      </c>
    </row>
    <row r="1942" spans="32:40">
      <c r="AF1942" s="25">
        <v>1941</v>
      </c>
      <c r="AG1942" s="25"/>
      <c r="AJ1942" s="25"/>
      <c r="AL1942" s="5">
        <v>1941</v>
      </c>
      <c r="AM1942" s="25">
        <v>-375957284.10458052</v>
      </c>
      <c r="AN1942" s="5">
        <v>-1.3234080815924141</v>
      </c>
    </row>
    <row r="1943" spans="32:40">
      <c r="AF1943" s="25">
        <v>1942</v>
      </c>
      <c r="AG1943" s="25"/>
      <c r="AJ1943" s="25"/>
      <c r="AL1943" s="5">
        <v>1942</v>
      </c>
      <c r="AM1943" s="25">
        <v>-363242482.08055079</v>
      </c>
      <c r="AN1943" s="5">
        <v>-1.3823916302445434</v>
      </c>
    </row>
    <row r="1944" spans="32:40">
      <c r="AF1944" s="25">
        <v>1943</v>
      </c>
      <c r="AG1944" s="25"/>
      <c r="AJ1944" s="25"/>
      <c r="AL1944" s="5">
        <v>1943</v>
      </c>
      <c r="AM1944" s="25">
        <v>-447184434.02042645</v>
      </c>
      <c r="AN1944" s="5">
        <v>-5.251093655002081</v>
      </c>
    </row>
    <row r="1945" spans="32:40">
      <c r="AF1945" s="25">
        <v>1944</v>
      </c>
      <c r="AG1945" s="25"/>
      <c r="AJ1945" s="25"/>
      <c r="AL1945" s="5">
        <v>1944</v>
      </c>
      <c r="AM1945" s="25">
        <v>385464787.03595573</v>
      </c>
      <c r="AN1945" s="5">
        <v>3.6243890268292795</v>
      </c>
    </row>
    <row r="1946" spans="32:40">
      <c r="AF1946" s="25">
        <v>1945</v>
      </c>
      <c r="AG1946" s="25"/>
      <c r="AJ1946" s="25"/>
      <c r="AL1946" s="5">
        <v>1945</v>
      </c>
      <c r="AM1946" s="25">
        <v>-883625561.70053947</v>
      </c>
      <c r="AN1946" s="5">
        <v>-2.5832281255521412</v>
      </c>
    </row>
    <row r="1947" spans="32:40">
      <c r="AF1947" s="25">
        <v>1946</v>
      </c>
      <c r="AG1947" s="25"/>
      <c r="AJ1947" s="25"/>
      <c r="AL1947" s="5">
        <v>1946</v>
      </c>
      <c r="AM1947" s="25">
        <v>-89058178.109359592</v>
      </c>
      <c r="AN1947" s="5">
        <v>0.12308204837726998</v>
      </c>
    </row>
    <row r="1948" spans="32:40">
      <c r="AF1948" s="25">
        <v>1947</v>
      </c>
      <c r="AG1948" s="25"/>
      <c r="AJ1948" s="25"/>
      <c r="AL1948" s="5">
        <v>1947</v>
      </c>
      <c r="AM1948" s="25">
        <v>-316596607.71919733</v>
      </c>
      <c r="AN1948" s="5">
        <v>-1.5421224204949153</v>
      </c>
    </row>
    <row r="1949" spans="32:40">
      <c r="AF1949" s="25">
        <v>1948</v>
      </c>
      <c r="AG1949" s="25"/>
      <c r="AJ1949" s="25"/>
      <c r="AL1949" s="5">
        <v>1948</v>
      </c>
      <c r="AM1949" s="25">
        <v>1318485017.9088676</v>
      </c>
      <c r="AN1949" s="5">
        <v>20.023956119324396</v>
      </c>
    </row>
    <row r="1950" spans="32:40">
      <c r="AF1950" s="25">
        <v>1949</v>
      </c>
      <c r="AG1950" s="25"/>
      <c r="AJ1950" s="25"/>
      <c r="AL1950" s="5">
        <v>1949</v>
      </c>
      <c r="AM1950" s="25">
        <v>-717661850.14210057</v>
      </c>
      <c r="AN1950" s="5">
        <v>-2.2927876789778563</v>
      </c>
    </row>
    <row r="1951" spans="32:40">
      <c r="AF1951" s="25">
        <v>1950</v>
      </c>
      <c r="AG1951" s="25"/>
      <c r="AJ1951" s="25"/>
      <c r="AL1951" s="5">
        <v>1950</v>
      </c>
      <c r="AM1951" s="25">
        <v>275669933.99122137</v>
      </c>
      <c r="AN1951" s="5">
        <v>2.3095674549079286</v>
      </c>
    </row>
    <row r="1952" spans="32:40">
      <c r="AF1952" s="25">
        <v>1951</v>
      </c>
      <c r="AG1952" s="25"/>
      <c r="AJ1952" s="25"/>
      <c r="AL1952" s="5">
        <v>1951</v>
      </c>
      <c r="AM1952" s="25">
        <v>-427070548.31815755</v>
      </c>
      <c r="AN1952" s="5">
        <v>-0.99703978742474209</v>
      </c>
    </row>
    <row r="1953" spans="32:40">
      <c r="AF1953" s="25">
        <v>1952</v>
      </c>
      <c r="AG1953" s="25"/>
      <c r="AJ1953" s="25"/>
      <c r="AL1953" s="5">
        <v>1952</v>
      </c>
      <c r="AM1953" s="25">
        <v>-1283005420.7724955</v>
      </c>
      <c r="AN1953" s="5">
        <v>-4.8822905029094441</v>
      </c>
    </row>
    <row r="1954" spans="32:40">
      <c r="AF1954" s="25">
        <v>1953</v>
      </c>
      <c r="AG1954" s="25"/>
      <c r="AJ1954" s="25"/>
      <c r="AL1954" s="5">
        <v>1953</v>
      </c>
      <c r="AM1954" s="25">
        <v>-1188782902.639729</v>
      </c>
      <c r="AN1954" s="5">
        <v>-4.2612395855463827</v>
      </c>
    </row>
    <row r="1955" spans="32:40">
      <c r="AF1955" s="25">
        <v>1954</v>
      </c>
      <c r="AG1955" s="25"/>
      <c r="AJ1955" s="25"/>
      <c r="AL1955" s="5">
        <v>1954</v>
      </c>
      <c r="AM1955" s="25">
        <v>1415823963.9494159</v>
      </c>
      <c r="AN1955" s="5">
        <v>9.5146199646791683</v>
      </c>
    </row>
    <row r="1956" spans="32:40">
      <c r="AF1956" s="25">
        <v>1955</v>
      </c>
      <c r="AG1956" s="25"/>
      <c r="AJ1956" s="25"/>
      <c r="AL1956" s="5">
        <v>1955</v>
      </c>
      <c r="AM1956" s="25">
        <v>-154464688.98156786</v>
      </c>
      <c r="AN1956" s="5">
        <v>0.40556296584358026</v>
      </c>
    </row>
    <row r="1957" spans="32:40">
      <c r="AF1957" s="25">
        <v>1956</v>
      </c>
      <c r="AG1957" s="25"/>
      <c r="AJ1957" s="25"/>
      <c r="AL1957" s="5">
        <v>1956</v>
      </c>
      <c r="AM1957" s="25">
        <v>-299873833.90220368</v>
      </c>
      <c r="AN1957" s="5">
        <v>-1.3530967430754917</v>
      </c>
    </row>
    <row r="1958" spans="32:40">
      <c r="AF1958" s="25">
        <v>1957</v>
      </c>
      <c r="AG1958" s="25"/>
      <c r="AJ1958" s="25"/>
      <c r="AL1958" s="5">
        <v>1957</v>
      </c>
      <c r="AM1958" s="25">
        <v>-1045161915.748935</v>
      </c>
      <c r="AN1958" s="5">
        <v>-4.0387741202127669</v>
      </c>
    </row>
    <row r="1959" spans="32:40">
      <c r="AF1959" s="25">
        <v>1958</v>
      </c>
      <c r="AG1959" s="25"/>
      <c r="AJ1959" s="25"/>
      <c r="AL1959" s="5">
        <v>1958</v>
      </c>
      <c r="AM1959" s="25">
        <v>793182665.94565582</v>
      </c>
      <c r="AN1959" s="5">
        <v>6.7900590579219049</v>
      </c>
    </row>
    <row r="1960" spans="32:40">
      <c r="AF1960" s="25">
        <v>1959</v>
      </c>
      <c r="AG1960" s="25"/>
      <c r="AJ1960" s="25"/>
      <c r="AL1960" s="5">
        <v>1959</v>
      </c>
      <c r="AM1960" s="25">
        <v>-662983490.95341182</v>
      </c>
      <c r="AN1960" s="5">
        <v>-1.9615762917484652</v>
      </c>
    </row>
    <row r="1961" spans="32:40">
      <c r="AF1961" s="25">
        <v>1960</v>
      </c>
      <c r="AG1961" s="25"/>
      <c r="AJ1961" s="25"/>
      <c r="AL1961" s="5">
        <v>1960</v>
      </c>
      <c r="AM1961" s="25">
        <v>-584132280.83017349</v>
      </c>
      <c r="AN1961" s="5">
        <v>-2.8737631980459986</v>
      </c>
    </row>
    <row r="1962" spans="32:40">
      <c r="AF1962" s="25">
        <v>1961</v>
      </c>
      <c r="AG1962" s="25"/>
      <c r="AJ1962" s="25"/>
      <c r="AL1962" s="5">
        <v>1961</v>
      </c>
      <c r="AM1962" s="25">
        <v>554718012.98574495</v>
      </c>
      <c r="AN1962" s="5">
        <v>8.0005698086434371</v>
      </c>
    </row>
    <row r="1963" spans="32:40">
      <c r="AF1963" s="25">
        <v>1962</v>
      </c>
      <c r="AG1963" s="25"/>
      <c r="AJ1963" s="25"/>
      <c r="AL1963" s="5">
        <v>1962</v>
      </c>
      <c r="AM1963" s="25">
        <v>-1320859471.8184216</v>
      </c>
      <c r="AN1963" s="5">
        <v>-5.3558726646009935</v>
      </c>
    </row>
    <row r="1964" spans="32:40">
      <c r="AF1964" s="25">
        <v>1963</v>
      </c>
      <c r="AG1964" s="25"/>
      <c r="AJ1964" s="25"/>
      <c r="AL1964" s="5">
        <v>1963</v>
      </c>
      <c r="AM1964" s="25">
        <v>-31426296.299949646</v>
      </c>
      <c r="AN1964" s="5">
        <v>0.86907997401913184</v>
      </c>
    </row>
    <row r="1965" spans="32:40">
      <c r="AF1965" s="25">
        <v>1964</v>
      </c>
      <c r="AG1965" s="25"/>
      <c r="AJ1965" s="25"/>
      <c r="AL1965" s="5">
        <v>1964</v>
      </c>
      <c r="AM1965" s="25">
        <v>-967311787.84224689</v>
      </c>
      <c r="AN1965" s="5">
        <v>-3.1080309958885826</v>
      </c>
    </row>
    <row r="1966" spans="32:40">
      <c r="AF1966" s="25">
        <v>1965</v>
      </c>
      <c r="AG1966" s="25"/>
      <c r="AJ1966" s="25"/>
      <c r="AL1966" s="5">
        <v>1965</v>
      </c>
      <c r="AM1966" s="25">
        <v>339638798.48477125</v>
      </c>
      <c r="AN1966" s="5">
        <v>3.4046779845716961</v>
      </c>
    </row>
    <row r="1967" spans="32:40">
      <c r="AF1967" s="25">
        <v>1966</v>
      </c>
      <c r="AG1967" s="25"/>
      <c r="AJ1967" s="25"/>
      <c r="AL1967" s="5">
        <v>1966</v>
      </c>
      <c r="AM1967" s="25">
        <v>694997361.98382223</v>
      </c>
      <c r="AN1967" s="5">
        <v>7.3262067109272389</v>
      </c>
    </row>
    <row r="1968" spans="32:40">
      <c r="AF1968" s="25">
        <v>1967</v>
      </c>
      <c r="AG1968" s="25"/>
      <c r="AJ1968" s="25"/>
      <c r="AL1968" s="5">
        <v>1967</v>
      </c>
      <c r="AM1968" s="25">
        <v>351450167.64798379</v>
      </c>
      <c r="AN1968" s="5">
        <v>2.839315829226972</v>
      </c>
    </row>
    <row r="1969" spans="32:40">
      <c r="AF1969" s="25">
        <v>1968</v>
      </c>
      <c r="AG1969" s="25"/>
      <c r="AJ1969" s="25"/>
      <c r="AL1969" s="5">
        <v>1968</v>
      </c>
      <c r="AM1969" s="25">
        <v>-457934907.17853892</v>
      </c>
      <c r="AN1969" s="5">
        <v>-3.1523726910417209</v>
      </c>
    </row>
    <row r="1970" spans="32:40">
      <c r="AF1970" s="25">
        <v>1969</v>
      </c>
      <c r="AG1970" s="25"/>
      <c r="AJ1970" s="25"/>
      <c r="AL1970" s="5">
        <v>1969</v>
      </c>
      <c r="AM1970" s="25">
        <v>1184842969.7763696</v>
      </c>
      <c r="AN1970" s="5">
        <v>6.5955831243262519</v>
      </c>
    </row>
    <row r="1971" spans="32:40">
      <c r="AF1971" s="25">
        <v>1970</v>
      </c>
      <c r="AG1971" s="25"/>
      <c r="AJ1971" s="25"/>
      <c r="AL1971" s="5">
        <v>1970</v>
      </c>
      <c r="AM1971" s="25">
        <v>-372467108.99472034</v>
      </c>
      <c r="AN1971" s="5">
        <v>-0.50958339713906209</v>
      </c>
    </row>
    <row r="1972" spans="32:40">
      <c r="AF1972" s="25">
        <v>1971</v>
      </c>
      <c r="AG1972" s="25"/>
      <c r="AJ1972" s="25"/>
      <c r="AL1972" s="5">
        <v>1971</v>
      </c>
      <c r="AM1972" s="25">
        <v>-1652463405.2201605</v>
      </c>
      <c r="AN1972" s="5">
        <v>-5.7844062020966778</v>
      </c>
    </row>
    <row r="1973" spans="32:40">
      <c r="AF1973" s="25">
        <v>1972</v>
      </c>
      <c r="AG1973" s="25"/>
      <c r="AJ1973" s="25"/>
      <c r="AL1973" s="5">
        <v>1972</v>
      </c>
      <c r="AM1973" s="25">
        <v>-419743224.94107562</v>
      </c>
      <c r="AN1973" s="5">
        <v>-0.63747453352457817</v>
      </c>
    </row>
    <row r="1974" spans="32:40">
      <c r="AF1974" s="25">
        <v>1973</v>
      </c>
      <c r="AG1974" s="25"/>
      <c r="AJ1974" s="25"/>
      <c r="AL1974" s="5">
        <v>1973</v>
      </c>
      <c r="AM1974" s="25">
        <v>-1125155762.9459157</v>
      </c>
      <c r="AN1974" s="5">
        <v>-3.7209791938061612</v>
      </c>
    </row>
    <row r="1975" spans="32:40">
      <c r="AF1975" s="25">
        <v>1974</v>
      </c>
      <c r="AG1975" s="25"/>
      <c r="AJ1975" s="25"/>
      <c r="AL1975" s="5">
        <v>1974</v>
      </c>
      <c r="AM1975" s="25">
        <v>-173271424.84826794</v>
      </c>
      <c r="AN1975" s="5">
        <v>-2.5064343006343085E-2</v>
      </c>
    </row>
    <row r="1976" spans="32:40">
      <c r="AF1976" s="25">
        <v>1975</v>
      </c>
      <c r="AG1976" s="25"/>
      <c r="AJ1976" s="25"/>
      <c r="AL1976" s="5">
        <v>1975</v>
      </c>
      <c r="AM1976" s="25">
        <v>1603427931.0890799</v>
      </c>
      <c r="AN1976" s="5">
        <v>9.4616667346860019</v>
      </c>
    </row>
    <row r="1977" spans="32:40">
      <c r="AF1977" s="25">
        <v>1976</v>
      </c>
      <c r="AG1977" s="25"/>
      <c r="AJ1977" s="25"/>
      <c r="AL1977" s="5">
        <v>1976</v>
      </c>
      <c r="AM1977" s="25">
        <v>-889929876.51152408</v>
      </c>
      <c r="AN1977" s="5">
        <v>-12.6513268233492</v>
      </c>
    </row>
    <row r="1978" spans="32:40">
      <c r="AF1978" s="25">
        <v>1977</v>
      </c>
      <c r="AG1978" s="25"/>
      <c r="AJ1978" s="25"/>
      <c r="AL1978" s="5">
        <v>1977</v>
      </c>
      <c r="AM1978" s="25">
        <v>825426908.31550431</v>
      </c>
      <c r="AN1978" s="5">
        <v>6.0891452990417694</v>
      </c>
    </row>
    <row r="1979" spans="32:40">
      <c r="AF1979" s="25">
        <v>1978</v>
      </c>
      <c r="AG1979" s="25"/>
      <c r="AJ1979" s="25"/>
      <c r="AL1979" s="5">
        <v>1978</v>
      </c>
      <c r="AM1979" s="25">
        <v>-792868228.55462098</v>
      </c>
      <c r="AN1979" s="5">
        <v>-3.00875478228927</v>
      </c>
    </row>
    <row r="1980" spans="32:40">
      <c r="AF1980" s="25">
        <v>1979</v>
      </c>
      <c r="AG1980" s="25"/>
      <c r="AJ1980" s="25"/>
      <c r="AL1980" s="5">
        <v>1979</v>
      </c>
      <c r="AM1980" s="25">
        <v>-1221890686.2479424</v>
      </c>
      <c r="AN1980" s="5">
        <v>-3.9021952982698034</v>
      </c>
    </row>
    <row r="1981" spans="32:40">
      <c r="AF1981" s="25">
        <v>1980</v>
      </c>
      <c r="AG1981" s="25"/>
      <c r="AJ1981" s="25"/>
      <c r="AL1981" s="5">
        <v>1980</v>
      </c>
      <c r="AM1981" s="25">
        <v>-381667252.07792783</v>
      </c>
      <c r="AN1981" s="5">
        <v>-1.1800398074838845</v>
      </c>
    </row>
    <row r="1982" spans="32:40">
      <c r="AF1982" s="25">
        <v>1981</v>
      </c>
      <c r="AG1982" s="25"/>
      <c r="AJ1982" s="25"/>
      <c r="AL1982" s="5">
        <v>1981</v>
      </c>
      <c r="AM1982" s="25">
        <v>-21970899.41294989</v>
      </c>
      <c r="AN1982" s="5">
        <v>0.90686291069093949</v>
      </c>
    </row>
    <row r="1983" spans="32:40">
      <c r="AF1983" s="25">
        <v>1982</v>
      </c>
      <c r="AG1983" s="25"/>
      <c r="AJ1983" s="25"/>
      <c r="AL1983" s="5">
        <v>1982</v>
      </c>
      <c r="AM1983" s="25">
        <v>-512402688.09347099</v>
      </c>
      <c r="AN1983" s="5">
        <v>-2.0045109189763095</v>
      </c>
    </row>
    <row r="1984" spans="32:40">
      <c r="AF1984" s="25">
        <v>1983</v>
      </c>
      <c r="AG1984" s="25"/>
      <c r="AJ1984" s="25"/>
      <c r="AL1984" s="5">
        <v>1983</v>
      </c>
      <c r="AM1984" s="25">
        <v>-659920601.34119773</v>
      </c>
      <c r="AN1984" s="5">
        <v>-1.7010002890616212</v>
      </c>
    </row>
    <row r="1985" spans="32:40">
      <c r="AF1985" s="25">
        <v>1984</v>
      </c>
      <c r="AG1985" s="25"/>
      <c r="AJ1985" s="25"/>
      <c r="AL1985" s="5">
        <v>1984</v>
      </c>
      <c r="AM1985" s="25">
        <v>-1493330563.1010852</v>
      </c>
      <c r="AN1985" s="5">
        <v>-8.0842903863900339</v>
      </c>
    </row>
    <row r="1986" spans="32:40">
      <c r="AF1986" s="25">
        <v>1985</v>
      </c>
      <c r="AG1986" s="25"/>
      <c r="AJ1986" s="25"/>
      <c r="AL1986" s="5">
        <v>1985</v>
      </c>
      <c r="AM1986" s="25">
        <v>-1913989272.5522232</v>
      </c>
      <c r="AN1986" s="5">
        <v>-18.898344927046629</v>
      </c>
    </row>
    <row r="1987" spans="32:40">
      <c r="AF1987" s="25">
        <v>1986</v>
      </c>
      <c r="AG1987" s="25"/>
      <c r="AJ1987" s="25"/>
      <c r="AL1987" s="5">
        <v>1986</v>
      </c>
      <c r="AM1987" s="25">
        <v>-776592633.37612069</v>
      </c>
      <c r="AN1987" s="5">
        <v>-2.1031858236671406</v>
      </c>
    </row>
    <row r="1988" spans="32:40">
      <c r="AF1988" s="25">
        <v>1987</v>
      </c>
      <c r="AG1988" s="25"/>
      <c r="AJ1988" s="25"/>
      <c r="AL1988" s="5">
        <v>1987</v>
      </c>
      <c r="AM1988" s="25">
        <v>1308004290.8255827</v>
      </c>
      <c r="AN1988" s="5">
        <v>13.27866801951993</v>
      </c>
    </row>
    <row r="1989" spans="32:40">
      <c r="AF1989" s="25">
        <v>1988</v>
      </c>
      <c r="AG1989" s="25"/>
      <c r="AJ1989" s="25"/>
      <c r="AL1989" s="5">
        <v>1988</v>
      </c>
      <c r="AM1989" s="25">
        <v>-1207336517.2715132</v>
      </c>
      <c r="AN1989" s="5">
        <v>-4.5421355628235656</v>
      </c>
    </row>
    <row r="1990" spans="32:40">
      <c r="AF1990" s="25">
        <v>1989</v>
      </c>
      <c r="AG1990" s="25"/>
      <c r="AJ1990" s="25"/>
      <c r="AL1990" s="5">
        <v>1989</v>
      </c>
      <c r="AM1990" s="25">
        <v>683111268.05495691</v>
      </c>
      <c r="AN1990" s="5">
        <v>10.377260159931947</v>
      </c>
    </row>
    <row r="1991" spans="32:40">
      <c r="AF1991" s="25">
        <v>1990</v>
      </c>
      <c r="AG1991" s="25"/>
      <c r="AJ1991" s="25"/>
      <c r="AL1991" s="5">
        <v>1990</v>
      </c>
      <c r="AM1991" s="25">
        <v>98549711.938368082</v>
      </c>
      <c r="AN1991" s="5">
        <v>1.5022178643683448</v>
      </c>
    </row>
    <row r="1992" spans="32:40">
      <c r="AF1992" s="25">
        <v>1991</v>
      </c>
      <c r="AG1992" s="25"/>
      <c r="AJ1992" s="25"/>
      <c r="AL1992" s="5">
        <v>1991</v>
      </c>
      <c r="AM1992" s="25">
        <v>-346366291.8377977</v>
      </c>
      <c r="AN1992" s="5">
        <v>-1.4939622616914694</v>
      </c>
    </row>
    <row r="1993" spans="32:40">
      <c r="AF1993" s="25">
        <v>1992</v>
      </c>
      <c r="AG1993" s="25"/>
      <c r="AJ1993" s="25"/>
      <c r="AL1993" s="5">
        <v>1992</v>
      </c>
      <c r="AM1993" s="25">
        <v>-596846126.31540537</v>
      </c>
      <c r="AN1993" s="5">
        <v>-1.4052723329224299</v>
      </c>
    </row>
    <row r="1994" spans="32:40">
      <c r="AF1994" s="25">
        <v>1993</v>
      </c>
      <c r="AG1994" s="25"/>
      <c r="AJ1994" s="25"/>
      <c r="AL1994" s="5">
        <v>1993</v>
      </c>
      <c r="AM1994" s="25">
        <v>-162055336.83410624</v>
      </c>
      <c r="AN1994" s="5">
        <v>0.17467484836969285</v>
      </c>
    </row>
    <row r="1995" spans="32:40">
      <c r="AF1995" s="25">
        <v>1994</v>
      </c>
      <c r="AG1995" s="25"/>
      <c r="AJ1995" s="25"/>
      <c r="AL1995" s="5">
        <v>1994</v>
      </c>
      <c r="AM1995" s="25">
        <v>132189186.71324953</v>
      </c>
      <c r="AN1995" s="5">
        <v>2.5317269078660374</v>
      </c>
    </row>
    <row r="1996" spans="32:40">
      <c r="AF1996" s="25">
        <v>1995</v>
      </c>
      <c r="AG1996" s="25"/>
      <c r="AJ1996" s="25"/>
      <c r="AL1996" s="5">
        <v>1995</v>
      </c>
      <c r="AM1996" s="25">
        <v>-618000692.58758867</v>
      </c>
      <c r="AN1996" s="5">
        <v>-1.4164816858451736</v>
      </c>
    </row>
    <row r="1997" spans="32:40">
      <c r="AF1997" s="25">
        <v>1996</v>
      </c>
      <c r="AG1997" s="25"/>
      <c r="AJ1997" s="25"/>
      <c r="AL1997" s="5">
        <v>1996</v>
      </c>
      <c r="AM1997" s="25">
        <v>-680629026.92381132</v>
      </c>
      <c r="AN1997" s="5">
        <v>-3.2285746481114099</v>
      </c>
    </row>
    <row r="1998" spans="32:40">
      <c r="AF1998" s="25">
        <v>1997</v>
      </c>
      <c r="AG1998" s="25"/>
      <c r="AJ1998" s="25"/>
      <c r="AL1998" s="5">
        <v>1997</v>
      </c>
      <c r="AM1998" s="25">
        <v>222207145.90022177</v>
      </c>
      <c r="AN1998" s="5">
        <v>3.1260331097020297</v>
      </c>
    </row>
    <row r="1999" spans="32:40">
      <c r="AF1999" s="25">
        <v>1998</v>
      </c>
      <c r="AG1999" s="25"/>
      <c r="AJ1999" s="25"/>
      <c r="AL1999" s="5">
        <v>1998</v>
      </c>
      <c r="AM1999" s="25">
        <v>322815251.36185092</v>
      </c>
      <c r="AN1999" s="5">
        <v>4.242272842860193</v>
      </c>
    </row>
    <row r="2000" spans="32:40">
      <c r="AF2000" s="25">
        <v>1999</v>
      </c>
      <c r="AG2000" s="25"/>
      <c r="AJ2000" s="25"/>
      <c r="AL2000" s="5">
        <v>1999</v>
      </c>
      <c r="AM2000" s="25">
        <v>-315560094.06491548</v>
      </c>
      <c r="AN2000" s="5">
        <v>-0.48762323578118</v>
      </c>
    </row>
    <row r="2001" spans="32:40">
      <c r="AF2001" s="25">
        <v>2000</v>
      </c>
      <c r="AG2001" s="25"/>
      <c r="AJ2001" s="25"/>
      <c r="AL2001" s="5">
        <v>2000</v>
      </c>
      <c r="AM2001" s="25">
        <v>-799178696.20857596</v>
      </c>
      <c r="AN2001" s="5">
        <v>-3.2023248958094821</v>
      </c>
    </row>
    <row r="2002" spans="32:40">
      <c r="AF2002" s="25">
        <v>2001</v>
      </c>
      <c r="AG2002" s="25"/>
      <c r="AJ2002" s="25"/>
      <c r="AL2002" s="5">
        <v>2001</v>
      </c>
      <c r="AM2002" s="25">
        <v>124225412.5276697</v>
      </c>
      <c r="AN2002" s="5">
        <v>1.7424883640109006</v>
      </c>
    </row>
    <row r="2003" spans="32:40">
      <c r="AF2003" s="25">
        <v>2002</v>
      </c>
      <c r="AG2003" s="25"/>
      <c r="AJ2003" s="25"/>
      <c r="AL2003" s="5">
        <v>2002</v>
      </c>
      <c r="AM2003" s="25">
        <v>91595365.60966742</v>
      </c>
      <c r="AN2003" s="5">
        <v>1.5917742940199315</v>
      </c>
    </row>
    <row r="2004" spans="32:40">
      <c r="AF2004" s="25">
        <v>2003</v>
      </c>
      <c r="AG2004" s="25"/>
      <c r="AJ2004" s="25"/>
      <c r="AL2004" s="5">
        <v>2003</v>
      </c>
      <c r="AM2004" s="25">
        <v>832630461.88742447</v>
      </c>
      <c r="AN2004" s="5">
        <v>7.3056780182295098</v>
      </c>
    </row>
    <row r="2005" spans="32:40">
      <c r="AF2005" s="25">
        <v>2004</v>
      </c>
      <c r="AG2005" s="25"/>
      <c r="AJ2005" s="25"/>
      <c r="AL2005" s="5">
        <v>2004</v>
      </c>
      <c r="AM2005" s="25">
        <v>552488605.61080551</v>
      </c>
      <c r="AN2005" s="5">
        <v>4.0568071635596041</v>
      </c>
    </row>
    <row r="2006" spans="32:40">
      <c r="AF2006" s="25">
        <v>2005</v>
      </c>
      <c r="AG2006" s="25"/>
      <c r="AJ2006" s="25"/>
      <c r="AL2006" s="5">
        <v>2005</v>
      </c>
      <c r="AM2006" s="25">
        <v>1505426859.4483461</v>
      </c>
      <c r="AN2006" s="5">
        <v>14.131324046947185</v>
      </c>
    </row>
    <row r="2007" spans="32:40">
      <c r="AF2007" s="25">
        <v>2006</v>
      </c>
      <c r="AG2007" s="25"/>
      <c r="AJ2007" s="25"/>
      <c r="AL2007" s="5">
        <v>2006</v>
      </c>
      <c r="AM2007" s="25">
        <v>-104432994.20245001</v>
      </c>
      <c r="AN2007" s="5">
        <v>0.17685719638083461</v>
      </c>
    </row>
    <row r="2008" spans="32:40">
      <c r="AF2008" s="25">
        <v>2007</v>
      </c>
      <c r="AG2008" s="25"/>
      <c r="AJ2008" s="25"/>
      <c r="AL2008" s="5">
        <v>2007</v>
      </c>
      <c r="AM2008" s="25">
        <v>-466353497.20309657</v>
      </c>
      <c r="AN2008" s="5">
        <v>-3.1061053662461551</v>
      </c>
    </row>
    <row r="2009" spans="32:40">
      <c r="AF2009" s="25">
        <v>2008</v>
      </c>
      <c r="AG2009" s="25"/>
      <c r="AJ2009" s="25"/>
      <c r="AL2009" s="5">
        <v>2008</v>
      </c>
      <c r="AM2009" s="25">
        <v>-279256265.95243907</v>
      </c>
      <c r="AN2009" s="5">
        <v>-0.72287436938922156</v>
      </c>
    </row>
    <row r="2010" spans="32:40">
      <c r="AF2010" s="25">
        <v>2009</v>
      </c>
      <c r="AG2010" s="25"/>
      <c r="AJ2010" s="25"/>
      <c r="AL2010" s="5">
        <v>2009</v>
      </c>
      <c r="AM2010" s="25">
        <v>-1675491164.2646151</v>
      </c>
      <c r="AN2010" s="5">
        <v>-5.955558003813203</v>
      </c>
    </row>
    <row r="2011" spans="32:40">
      <c r="AF2011" s="25">
        <v>2010</v>
      </c>
      <c r="AG2011" s="25"/>
      <c r="AJ2011" s="25"/>
      <c r="AL2011" s="5">
        <v>2010</v>
      </c>
      <c r="AM2011" s="25">
        <v>-82734291.645611763</v>
      </c>
      <c r="AN2011" s="5">
        <v>0.53899136336488329</v>
      </c>
    </row>
    <row r="2012" spans="32:40">
      <c r="AF2012" s="25">
        <v>2011</v>
      </c>
      <c r="AG2012" s="25"/>
      <c r="AJ2012" s="25"/>
      <c r="AL2012" s="5">
        <v>2011</v>
      </c>
      <c r="AM2012" s="25">
        <v>-1365253936.4623621</v>
      </c>
      <c r="AN2012" s="5">
        <v>-7.2705919120324332</v>
      </c>
    </row>
    <row r="2013" spans="32:40">
      <c r="AF2013" s="25">
        <v>2012</v>
      </c>
      <c r="AG2013" s="25"/>
      <c r="AJ2013" s="25"/>
      <c r="AL2013" s="5">
        <v>2012</v>
      </c>
      <c r="AM2013" s="25">
        <v>-909688885.69450474</v>
      </c>
      <c r="AN2013" s="5">
        <v>-4.1248656401971884</v>
      </c>
    </row>
    <row r="2014" spans="32:40">
      <c r="AF2014" s="25">
        <v>2013</v>
      </c>
      <c r="AG2014" s="25"/>
      <c r="AJ2014" s="25"/>
      <c r="AL2014" s="5">
        <v>2013</v>
      </c>
      <c r="AM2014" s="25">
        <v>-389509166.2595216</v>
      </c>
      <c r="AN2014" s="5">
        <v>-1.378031219049475</v>
      </c>
    </row>
    <row r="2015" spans="32:40">
      <c r="AF2015" s="25">
        <v>2014</v>
      </c>
      <c r="AG2015" s="25"/>
      <c r="AJ2015" s="25"/>
      <c r="AL2015" s="5">
        <v>2014</v>
      </c>
      <c r="AM2015" s="25">
        <v>-19645866.312464029</v>
      </c>
      <c r="AN2015" s="5">
        <v>0.91637211159984355</v>
      </c>
    </row>
    <row r="2016" spans="32:40">
      <c r="AF2016" s="25">
        <v>2015</v>
      </c>
      <c r="AG2016" s="25"/>
      <c r="AJ2016" s="25"/>
      <c r="AL2016" s="5">
        <v>2015</v>
      </c>
      <c r="AM2016" s="25">
        <v>-745136132.73412693</v>
      </c>
      <c r="AN2016" s="5">
        <v>-3.1649335927291236</v>
      </c>
    </row>
    <row r="2017" spans="32:40">
      <c r="AF2017" s="25">
        <v>2016</v>
      </c>
      <c r="AG2017" s="25"/>
      <c r="AJ2017" s="25"/>
      <c r="AL2017" s="5">
        <v>2016</v>
      </c>
      <c r="AM2017" s="25">
        <v>210675835.00032336</v>
      </c>
      <c r="AN2017" s="5">
        <v>2.4776320627045845</v>
      </c>
    </row>
    <row r="2018" spans="32:40">
      <c r="AF2018" s="25">
        <v>2017</v>
      </c>
      <c r="AG2018" s="25"/>
      <c r="AJ2018" s="25"/>
      <c r="AL2018" s="5">
        <v>2017</v>
      </c>
      <c r="AM2018" s="25">
        <v>-486348601.76685166</v>
      </c>
      <c r="AN2018" s="5">
        <v>-3.7569974259096419</v>
      </c>
    </row>
    <row r="2019" spans="32:40">
      <c r="AF2019" s="25">
        <v>2018</v>
      </c>
      <c r="AG2019" s="25"/>
      <c r="AJ2019" s="25"/>
      <c r="AL2019" s="5">
        <v>2018</v>
      </c>
      <c r="AM2019" s="25">
        <v>-547424793.02676582</v>
      </c>
      <c r="AN2019" s="5">
        <v>-1.8835109670360251</v>
      </c>
    </row>
    <row r="2020" spans="32:40">
      <c r="AF2020" s="25">
        <v>2019</v>
      </c>
      <c r="AG2020" s="25"/>
      <c r="AJ2020" s="25"/>
      <c r="AL2020" s="5">
        <v>2019</v>
      </c>
      <c r="AM2020" s="25">
        <v>-837110474.51198924</v>
      </c>
      <c r="AN2020" s="5">
        <v>-6.0991627657140697</v>
      </c>
    </row>
    <row r="2021" spans="32:40">
      <c r="AF2021" s="25">
        <v>2020</v>
      </c>
      <c r="AG2021" s="25"/>
      <c r="AJ2021" s="25"/>
      <c r="AL2021" s="5">
        <v>2020</v>
      </c>
      <c r="AM2021" s="25">
        <v>-387373148.86491168</v>
      </c>
      <c r="AN2021" s="5">
        <v>-0.55962154337686054</v>
      </c>
    </row>
    <row r="2022" spans="32:40">
      <c r="AF2022" s="25">
        <v>2021</v>
      </c>
      <c r="AG2022" s="25"/>
      <c r="AJ2022" s="25"/>
      <c r="AL2022" s="5">
        <v>2021</v>
      </c>
      <c r="AM2022" s="25">
        <v>-959579930.84156108</v>
      </c>
      <c r="AN2022" s="5">
        <v>-5.5407883300202254</v>
      </c>
    </row>
    <row r="2023" spans="32:40">
      <c r="AF2023" s="25">
        <v>2022</v>
      </c>
      <c r="AG2023" s="25"/>
      <c r="AJ2023" s="25"/>
      <c r="AL2023" s="5">
        <v>2022</v>
      </c>
      <c r="AM2023" s="25">
        <v>-43059850.380662888</v>
      </c>
      <c r="AN2023" s="5">
        <v>0.6722750465478512</v>
      </c>
    </row>
    <row r="2024" spans="32:40">
      <c r="AF2024" s="25">
        <v>2023</v>
      </c>
      <c r="AG2024" s="25"/>
      <c r="AJ2024" s="25"/>
      <c r="AL2024" s="5">
        <v>2023</v>
      </c>
      <c r="AM2024" s="25">
        <v>862361257.16582227</v>
      </c>
      <c r="AN2024" s="5">
        <v>6.6432528600463963</v>
      </c>
    </row>
    <row r="2025" spans="32:40">
      <c r="AF2025" s="25">
        <v>2024</v>
      </c>
      <c r="AG2025" s="25"/>
      <c r="AJ2025" s="25"/>
      <c r="AL2025" s="5">
        <v>2024</v>
      </c>
      <c r="AM2025" s="25">
        <v>465303220.60268629</v>
      </c>
      <c r="AN2025" s="5">
        <v>4.5551452105240005</v>
      </c>
    </row>
    <row r="2026" spans="32:40">
      <c r="AF2026" s="25">
        <v>2025</v>
      </c>
      <c r="AG2026" s="25"/>
      <c r="AJ2026" s="25"/>
      <c r="AL2026" s="5">
        <v>2025</v>
      </c>
      <c r="AM2026" s="25">
        <v>-456040569.52707225</v>
      </c>
      <c r="AN2026" s="5">
        <v>-2.01709479895462</v>
      </c>
    </row>
    <row r="2027" spans="32:40">
      <c r="AF2027" s="25">
        <v>2026</v>
      </c>
      <c r="AG2027" s="25"/>
      <c r="AJ2027" s="25"/>
      <c r="AL2027" s="5">
        <v>2026</v>
      </c>
      <c r="AM2027" s="25">
        <v>-145827434.79783759</v>
      </c>
      <c r="AN2027" s="5">
        <v>5.8213351858286098E-2</v>
      </c>
    </row>
    <row r="2028" spans="32:40">
      <c r="AF2028" s="25">
        <v>2027</v>
      </c>
      <c r="AG2028" s="25"/>
      <c r="AJ2028" s="25"/>
      <c r="AL2028" s="5">
        <v>2027</v>
      </c>
      <c r="AM2028" s="25">
        <v>-343091942.14604449</v>
      </c>
      <c r="AN2028" s="5">
        <v>-1.200357096339721</v>
      </c>
    </row>
    <row r="2029" spans="32:40">
      <c r="AF2029" s="25">
        <v>2028</v>
      </c>
      <c r="AG2029" s="25"/>
      <c r="AJ2029" s="25"/>
      <c r="AL2029" s="5">
        <v>2028</v>
      </c>
      <c r="AM2029" s="25">
        <v>507029396.07857811</v>
      </c>
      <c r="AN2029" s="5">
        <v>5.1952912585073605</v>
      </c>
    </row>
    <row r="2030" spans="32:40">
      <c r="AF2030" s="25">
        <v>2029</v>
      </c>
      <c r="AG2030" s="25"/>
      <c r="AJ2030" s="25"/>
      <c r="AL2030" s="5">
        <v>2029</v>
      </c>
      <c r="AM2030" s="25">
        <v>-919901748.44796395</v>
      </c>
      <c r="AN2030" s="5">
        <v>-11.576484464965693</v>
      </c>
    </row>
    <row r="2031" spans="32:40">
      <c r="AF2031" s="25">
        <v>2030</v>
      </c>
      <c r="AG2031" s="25"/>
      <c r="AJ2031" s="25"/>
      <c r="AL2031" s="5">
        <v>2030</v>
      </c>
      <c r="AM2031" s="25">
        <v>-1250261076.8396399</v>
      </c>
      <c r="AN2031" s="5">
        <v>-3.9021658594573325</v>
      </c>
    </row>
    <row r="2032" spans="32:40">
      <c r="AF2032" s="25">
        <v>2031</v>
      </c>
      <c r="AG2032" s="25"/>
      <c r="AJ2032" s="25"/>
      <c r="AL2032" s="5">
        <v>2031</v>
      </c>
      <c r="AM2032" s="25">
        <v>-542539373.46590638</v>
      </c>
      <c r="AN2032" s="5">
        <v>-1.914341152670525</v>
      </c>
    </row>
    <row r="2033" spans="32:40">
      <c r="AF2033" s="25">
        <v>2032</v>
      </c>
      <c r="AG2033" s="25"/>
      <c r="AJ2033" s="25"/>
      <c r="AL2033" s="5">
        <v>2032</v>
      </c>
      <c r="AM2033" s="25">
        <v>-830279329.0774045</v>
      </c>
      <c r="AN2033" s="5">
        <v>-7.5407225932833697</v>
      </c>
    </row>
    <row r="2034" spans="32:40">
      <c r="AF2034" s="25">
        <v>2033</v>
      </c>
      <c r="AG2034" s="25"/>
      <c r="AJ2034" s="25"/>
      <c r="AL2034" s="5">
        <v>2033</v>
      </c>
      <c r="AM2034" s="25">
        <v>-519066956.95239723</v>
      </c>
      <c r="AN2034" s="5">
        <v>-1.3027841708606698</v>
      </c>
    </row>
    <row r="2035" spans="32:40">
      <c r="AF2035" s="25">
        <v>2034</v>
      </c>
      <c r="AG2035" s="25"/>
      <c r="AJ2035" s="25"/>
      <c r="AL2035" s="5">
        <v>2034</v>
      </c>
      <c r="AM2035" s="25">
        <v>-533337598.02282834</v>
      </c>
      <c r="AN2035" s="5">
        <v>-3.9608765246362845</v>
      </c>
    </row>
    <row r="2036" spans="32:40">
      <c r="AF2036" s="25">
        <v>2035</v>
      </c>
      <c r="AG2036" s="25"/>
      <c r="AJ2036" s="25"/>
      <c r="AL2036" s="5">
        <v>2035</v>
      </c>
      <c r="AM2036" s="25">
        <v>-432284699.46620631</v>
      </c>
      <c r="AN2036" s="5">
        <v>-2.6445409192903724</v>
      </c>
    </row>
    <row r="2037" spans="32:40">
      <c r="AF2037" s="25">
        <v>2036</v>
      </c>
      <c r="AG2037" s="25"/>
      <c r="AJ2037" s="25"/>
      <c r="AL2037" s="5">
        <v>2036</v>
      </c>
      <c r="AM2037" s="25">
        <v>-283351932.17919147</v>
      </c>
      <c r="AN2037" s="5">
        <v>-0.45565655982200493</v>
      </c>
    </row>
    <row r="2038" spans="32:40">
      <c r="AF2038" s="25">
        <v>2037</v>
      </c>
      <c r="AG2038" s="25"/>
      <c r="AJ2038" s="25"/>
      <c r="AL2038" s="5">
        <v>2037</v>
      </c>
      <c r="AM2038" s="25">
        <v>-120312801.06687558</v>
      </c>
      <c r="AN2038" s="5">
        <v>0.12687260108240467</v>
      </c>
    </row>
    <row r="2039" spans="32:40">
      <c r="AF2039" s="25">
        <v>2038</v>
      </c>
      <c r="AG2039" s="25"/>
      <c r="AJ2039" s="25"/>
      <c r="AL2039" s="5">
        <v>2038</v>
      </c>
      <c r="AM2039" s="25">
        <v>-144321635.85835242</v>
      </c>
      <c r="AN2039" s="5">
        <v>-0.33582448836470269</v>
      </c>
    </row>
    <row r="2040" spans="32:40">
      <c r="AF2040" s="25">
        <v>2039</v>
      </c>
      <c r="AG2040" s="25"/>
      <c r="AJ2040" s="25"/>
      <c r="AL2040" s="5">
        <v>2039</v>
      </c>
      <c r="AM2040" s="25">
        <v>390775988.83577281</v>
      </c>
      <c r="AN2040" s="5">
        <v>3.3086912496810403</v>
      </c>
    </row>
    <row r="2041" spans="32:40">
      <c r="AF2041" s="25">
        <v>2040</v>
      </c>
      <c r="AG2041" s="25"/>
      <c r="AJ2041" s="25"/>
      <c r="AL2041" s="5">
        <v>2040</v>
      </c>
      <c r="AM2041" s="25">
        <v>857456484.09126401</v>
      </c>
      <c r="AN2041" s="5">
        <v>4.3873228733778431</v>
      </c>
    </row>
    <row r="2042" spans="32:40">
      <c r="AF2042" s="25">
        <v>2041</v>
      </c>
      <c r="AG2042" s="25"/>
      <c r="AJ2042" s="25"/>
      <c r="AL2042" s="5">
        <v>2041</v>
      </c>
      <c r="AM2042" s="25">
        <v>116299432.99294877</v>
      </c>
      <c r="AN2042" s="5">
        <v>1.6390342200360746</v>
      </c>
    </row>
    <row r="2043" spans="32:40">
      <c r="AF2043" s="25">
        <v>2042</v>
      </c>
      <c r="AG2043" s="25"/>
      <c r="AJ2043" s="25"/>
      <c r="AL2043" s="5">
        <v>2042</v>
      </c>
      <c r="AM2043" s="25">
        <v>628914987.12117362</v>
      </c>
      <c r="AN2043" s="5">
        <v>5.6197092015412107</v>
      </c>
    </row>
    <row r="2044" spans="32:40">
      <c r="AF2044" s="25">
        <v>2043</v>
      </c>
      <c r="AG2044" s="25"/>
      <c r="AJ2044" s="25"/>
      <c r="AL2044" s="5">
        <v>2043</v>
      </c>
      <c r="AM2044" s="25">
        <v>-806882464.81397867</v>
      </c>
      <c r="AN2044" s="5">
        <v>-10.002099157993621</v>
      </c>
    </row>
    <row r="2045" spans="32:40">
      <c r="AF2045" s="25">
        <v>2044</v>
      </c>
      <c r="AG2045" s="25"/>
      <c r="AJ2045" s="25"/>
      <c r="AL2045" s="5">
        <v>2044</v>
      </c>
      <c r="AM2045" s="25">
        <v>-33073110.729249865</v>
      </c>
      <c r="AN2045" s="5">
        <v>0.84200010783533985</v>
      </c>
    </row>
    <row r="2046" spans="32:40">
      <c r="AF2046" s="25">
        <v>2045</v>
      </c>
      <c r="AG2046" s="25"/>
      <c r="AJ2046" s="25"/>
      <c r="AL2046" s="5">
        <v>2045</v>
      </c>
      <c r="AM2046" s="25">
        <v>-27921956.668901637</v>
      </c>
      <c r="AN2046" s="5">
        <v>0.64443573814520894</v>
      </c>
    </row>
    <row r="2047" spans="32:40">
      <c r="AF2047" s="25">
        <v>2046</v>
      </c>
      <c r="AG2047" s="25"/>
      <c r="AJ2047" s="25"/>
      <c r="AL2047" s="5">
        <v>2046</v>
      </c>
      <c r="AM2047" s="25">
        <v>-312028394.86639237</v>
      </c>
      <c r="AN2047" s="5">
        <v>-1.644963938664205</v>
      </c>
    </row>
    <row r="2048" spans="32:40">
      <c r="AF2048" s="25">
        <v>2047</v>
      </c>
      <c r="AG2048" s="25"/>
      <c r="AJ2048" s="25"/>
      <c r="AL2048" s="5">
        <v>2047</v>
      </c>
      <c r="AM2048" s="25">
        <v>636495552.14662814</v>
      </c>
      <c r="AN2048" s="5">
        <v>4.0124679176258295</v>
      </c>
    </row>
    <row r="2049" spans="32:40">
      <c r="AF2049" s="25">
        <v>2048</v>
      </c>
      <c r="AG2049" s="25"/>
      <c r="AJ2049" s="25"/>
      <c r="AL2049" s="5">
        <v>2048</v>
      </c>
      <c r="AM2049" s="25">
        <v>1660980103.9436297</v>
      </c>
      <c r="AN2049" s="5">
        <v>11.615560182848505</v>
      </c>
    </row>
    <row r="2050" spans="32:40">
      <c r="AF2050" s="25">
        <v>2049</v>
      </c>
      <c r="AG2050" s="25"/>
      <c r="AJ2050" s="25"/>
      <c r="AL2050" s="5">
        <v>2049</v>
      </c>
      <c r="AM2050" s="25">
        <v>-907458935.73070979</v>
      </c>
      <c r="AN2050" s="5">
        <v>-3.1227733061982104</v>
      </c>
    </row>
    <row r="2051" spans="32:40">
      <c r="AF2051" s="25">
        <v>2050</v>
      </c>
      <c r="AG2051" s="25"/>
      <c r="AJ2051" s="25"/>
      <c r="AL2051" s="5">
        <v>2050</v>
      </c>
      <c r="AM2051" s="25">
        <v>-625238692.6633265</v>
      </c>
      <c r="AN2051" s="5">
        <v>-3.7498159589029498</v>
      </c>
    </row>
    <row r="2052" spans="32:40">
      <c r="AF2052" s="25">
        <v>2051</v>
      </c>
      <c r="AG2052" s="25"/>
      <c r="AJ2052" s="25"/>
      <c r="AL2052" s="5">
        <v>2051</v>
      </c>
      <c r="AM2052" s="25">
        <v>-380778152.26040429</v>
      </c>
      <c r="AN2052" s="5">
        <v>-0.41625943446855784</v>
      </c>
    </row>
    <row r="2053" spans="32:40">
      <c r="AF2053" s="25">
        <v>2052</v>
      </c>
      <c r="AG2053" s="25"/>
      <c r="AJ2053" s="25"/>
      <c r="AL2053" s="5">
        <v>2052</v>
      </c>
      <c r="AM2053" s="25">
        <v>1091205049.7658093</v>
      </c>
      <c r="AN2053" s="5">
        <v>15.006069365392094</v>
      </c>
    </row>
    <row r="2054" spans="32:40">
      <c r="AF2054" s="25">
        <v>2053</v>
      </c>
      <c r="AG2054" s="25"/>
      <c r="AJ2054" s="25"/>
      <c r="AL2054" s="5">
        <v>2053</v>
      </c>
      <c r="AM2054" s="25">
        <v>-382499929.57565004</v>
      </c>
      <c r="AN2054" s="5">
        <v>-1.1574022007630584</v>
      </c>
    </row>
    <row r="2055" spans="32:40">
      <c r="AF2055" s="25">
        <v>2054</v>
      </c>
      <c r="AG2055" s="25"/>
      <c r="AJ2055" s="25"/>
      <c r="AL2055" s="5">
        <v>2054</v>
      </c>
      <c r="AM2055" s="25">
        <v>-233135156.69919705</v>
      </c>
      <c r="AN2055" s="5">
        <v>-1.3078935478618579</v>
      </c>
    </row>
    <row r="2056" spans="32:40">
      <c r="AF2056" s="25">
        <v>2055</v>
      </c>
      <c r="AG2056" s="25"/>
      <c r="AJ2056" s="25"/>
      <c r="AL2056" s="5">
        <v>2055</v>
      </c>
      <c r="AM2056" s="25">
        <v>-2391546148.5549111</v>
      </c>
      <c r="AN2056" s="5">
        <v>-10.214952967174884</v>
      </c>
    </row>
    <row r="2057" spans="32:40">
      <c r="AF2057" s="25">
        <v>2056</v>
      </c>
      <c r="AG2057" s="25"/>
      <c r="AJ2057" s="25"/>
      <c r="AL2057" s="5">
        <v>2056</v>
      </c>
      <c r="AM2057" s="25">
        <v>1040252118.2484595</v>
      </c>
      <c r="AN2057" s="5">
        <v>8.8635531412565225</v>
      </c>
    </row>
    <row r="2058" spans="32:40">
      <c r="AF2058" s="25">
        <v>2057</v>
      </c>
      <c r="AG2058" s="25"/>
      <c r="AJ2058" s="25"/>
      <c r="AL2058" s="5">
        <v>2057</v>
      </c>
      <c r="AM2058" s="25">
        <v>-557058125.91896725</v>
      </c>
      <c r="AN2058" s="5">
        <v>-1.7274675366950203</v>
      </c>
    </row>
    <row r="2059" spans="32:40">
      <c r="AF2059" s="25">
        <v>2058</v>
      </c>
      <c r="AG2059" s="25"/>
      <c r="AJ2059" s="25"/>
      <c r="AL2059" s="5">
        <v>2058</v>
      </c>
      <c r="AM2059" s="25">
        <v>-425415229.97473884</v>
      </c>
      <c r="AN2059" s="5">
        <v>-1.9394562781565663</v>
      </c>
    </row>
    <row r="2060" spans="32:40">
      <c r="AF2060" s="25">
        <v>2059</v>
      </c>
      <c r="AG2060" s="25"/>
      <c r="AJ2060" s="25"/>
      <c r="AL2060" s="5">
        <v>2059</v>
      </c>
      <c r="AM2060" s="25">
        <v>115924473.10608262</v>
      </c>
      <c r="AN2060" s="5">
        <v>1.4885611613732128</v>
      </c>
    </row>
    <row r="2061" spans="32:40">
      <c r="AF2061" s="25">
        <v>2060</v>
      </c>
      <c r="AG2061" s="25"/>
      <c r="AJ2061" s="25"/>
      <c r="AL2061" s="5">
        <v>2060</v>
      </c>
      <c r="AM2061" s="25">
        <v>-306690756.44791949</v>
      </c>
      <c r="AN2061" s="5">
        <v>-3.4722791937088222</v>
      </c>
    </row>
    <row r="2062" spans="32:40">
      <c r="AF2062" s="25">
        <v>2061</v>
      </c>
      <c r="AG2062" s="25"/>
      <c r="AJ2062" s="25"/>
      <c r="AL2062" s="5">
        <v>2061</v>
      </c>
      <c r="AM2062" s="25">
        <v>-1029101192.540501</v>
      </c>
      <c r="AN2062" s="5">
        <v>-6.1075702780235011</v>
      </c>
    </row>
    <row r="2063" spans="32:40">
      <c r="AF2063" s="25">
        <v>2062</v>
      </c>
      <c r="AG2063" s="25"/>
      <c r="AJ2063" s="25"/>
      <c r="AL2063" s="5">
        <v>2062</v>
      </c>
      <c r="AM2063" s="25">
        <v>-617716067.23300171</v>
      </c>
      <c r="AN2063" s="5">
        <v>-3.5083890171946588</v>
      </c>
    </row>
    <row r="2064" spans="32:40">
      <c r="AF2064" s="25">
        <v>2063</v>
      </c>
      <c r="AG2064" s="25"/>
      <c r="AJ2064" s="25"/>
      <c r="AL2064" s="5">
        <v>2063</v>
      </c>
      <c r="AM2064" s="25">
        <v>780741098.18266594</v>
      </c>
      <c r="AN2064" s="5">
        <v>9.3861615304215942</v>
      </c>
    </row>
    <row r="2065" spans="32:40">
      <c r="AF2065" s="25">
        <v>2064</v>
      </c>
      <c r="AG2065" s="25"/>
      <c r="AJ2065" s="25"/>
      <c r="AL2065" s="5">
        <v>2064</v>
      </c>
      <c r="AM2065" s="25">
        <v>164635196.11966163</v>
      </c>
      <c r="AN2065" s="5">
        <v>2.5318075732603771</v>
      </c>
    </row>
    <row r="2066" spans="32:40">
      <c r="AF2066" s="25">
        <v>2065</v>
      </c>
      <c r="AG2066" s="25"/>
      <c r="AJ2066" s="25"/>
      <c r="AL2066" s="5">
        <v>2065</v>
      </c>
      <c r="AM2066" s="25">
        <v>557002155.66715431</v>
      </c>
      <c r="AN2066" s="5">
        <v>7.7914486838703096</v>
      </c>
    </row>
    <row r="2067" spans="32:40">
      <c r="AF2067" s="25">
        <v>2066</v>
      </c>
      <c r="AG2067" s="25"/>
      <c r="AJ2067" s="25"/>
      <c r="AL2067" s="5">
        <v>2066</v>
      </c>
      <c r="AM2067" s="25">
        <v>-694200260.33025193</v>
      </c>
      <c r="AN2067" s="5">
        <v>-6.9190314486293829</v>
      </c>
    </row>
    <row r="2068" spans="32:40">
      <c r="AF2068" s="25">
        <v>2067</v>
      </c>
      <c r="AG2068" s="25"/>
      <c r="AJ2068" s="25"/>
      <c r="AL2068" s="5">
        <v>2067</v>
      </c>
      <c r="AM2068" s="25">
        <v>-774103217.22768331</v>
      </c>
      <c r="AN2068" s="5">
        <v>-11.460357813461203</v>
      </c>
    </row>
    <row r="2069" spans="32:40">
      <c r="AF2069" s="25">
        <v>2068</v>
      </c>
      <c r="AG2069" s="25"/>
      <c r="AJ2069" s="25"/>
      <c r="AL2069" s="5">
        <v>2068</v>
      </c>
      <c r="AM2069" s="25">
        <v>-476337769.37003803</v>
      </c>
      <c r="AN2069" s="5">
        <v>-0.87159415457409728</v>
      </c>
    </row>
    <row r="2070" spans="32:40">
      <c r="AF2070" s="25">
        <v>2069</v>
      </c>
      <c r="AG2070" s="25"/>
      <c r="AJ2070" s="25"/>
      <c r="AL2070" s="5">
        <v>2069</v>
      </c>
      <c r="AM2070" s="25">
        <v>-716902645.29684389</v>
      </c>
      <c r="AN2070" s="5">
        <v>-2.3760272739987105</v>
      </c>
    </row>
    <row r="2071" spans="32:40">
      <c r="AF2071" s="25">
        <v>2070</v>
      </c>
      <c r="AG2071" s="25"/>
      <c r="AJ2071" s="25"/>
      <c r="AL2071" s="5">
        <v>2070</v>
      </c>
      <c r="AM2071" s="25">
        <v>-425921585.35701239</v>
      </c>
      <c r="AN2071" s="5">
        <v>-1.7038407670313445</v>
      </c>
    </row>
    <row r="2072" spans="32:40">
      <c r="AF2072" s="25">
        <v>2071</v>
      </c>
      <c r="AG2072" s="25"/>
      <c r="AJ2072" s="25"/>
      <c r="AL2072" s="5">
        <v>2071</v>
      </c>
      <c r="AM2072" s="25">
        <v>1503041275.1017442</v>
      </c>
      <c r="AN2072" s="5">
        <v>7.3800854530194293</v>
      </c>
    </row>
    <row r="2073" spans="32:40">
      <c r="AF2073" s="25">
        <v>2072</v>
      </c>
      <c r="AG2073" s="25"/>
      <c r="AJ2073" s="25"/>
      <c r="AL2073" s="5">
        <v>2072</v>
      </c>
      <c r="AM2073" s="25">
        <v>-1330722433.9115102</v>
      </c>
      <c r="AN2073" s="5">
        <v>-4.2225827443129473</v>
      </c>
    </row>
    <row r="2074" spans="32:40">
      <c r="AF2074" s="25">
        <v>2073</v>
      </c>
      <c r="AG2074" s="25"/>
      <c r="AJ2074" s="25"/>
      <c r="AL2074" s="5">
        <v>2073</v>
      </c>
      <c r="AM2074" s="25">
        <v>-67064902.380606309</v>
      </c>
      <c r="AN2074" s="5">
        <v>0.24928827657268721</v>
      </c>
    </row>
    <row r="2075" spans="32:40">
      <c r="AF2075" s="25">
        <v>2074</v>
      </c>
      <c r="AG2075" s="25"/>
      <c r="AJ2075" s="25"/>
      <c r="AL2075" s="5">
        <v>2074</v>
      </c>
      <c r="AM2075" s="25">
        <v>-109825250.10009596</v>
      </c>
      <c r="AN2075" s="5">
        <v>0.55009044490211922</v>
      </c>
    </row>
    <row r="2076" spans="32:40">
      <c r="AF2076" s="25">
        <v>2075</v>
      </c>
      <c r="AG2076" s="25"/>
      <c r="AJ2076" s="25"/>
      <c r="AL2076" s="5">
        <v>2075</v>
      </c>
      <c r="AM2076" s="25">
        <v>-50664511.855483353</v>
      </c>
      <c r="AN2076" s="5">
        <v>0.72047464893161062</v>
      </c>
    </row>
    <row r="2077" spans="32:40">
      <c r="AF2077" s="25">
        <v>2076</v>
      </c>
      <c r="AG2077" s="25"/>
      <c r="AJ2077" s="25"/>
      <c r="AL2077" s="5">
        <v>2076</v>
      </c>
      <c r="AM2077" s="25">
        <v>-1224227273.8153043</v>
      </c>
      <c r="AN2077" s="5">
        <v>-7.7980964778417894</v>
      </c>
    </row>
    <row r="2078" spans="32:40">
      <c r="AF2078" s="25">
        <v>2077</v>
      </c>
      <c r="AG2078" s="25"/>
      <c r="AJ2078" s="25"/>
      <c r="AL2078" s="5">
        <v>2077</v>
      </c>
      <c r="AM2078" s="25">
        <v>542005668.4976573</v>
      </c>
      <c r="AN2078" s="5">
        <v>8.2135727408547936</v>
      </c>
    </row>
    <row r="2079" spans="32:40">
      <c r="AF2079" s="25">
        <v>2078</v>
      </c>
      <c r="AG2079" s="25"/>
      <c r="AJ2079" s="25"/>
      <c r="AL2079" s="5">
        <v>2078</v>
      </c>
      <c r="AM2079" s="25">
        <v>-721698338.5233717</v>
      </c>
      <c r="AN2079" s="5">
        <v>-1.9880457751055545</v>
      </c>
    </row>
    <row r="2080" spans="32:40">
      <c r="AF2080" s="25">
        <v>2079</v>
      </c>
      <c r="AG2080" s="25"/>
      <c r="AJ2080" s="25"/>
      <c r="AL2080" s="5">
        <v>2079</v>
      </c>
      <c r="AM2080" s="25">
        <v>-787458490.4236393</v>
      </c>
      <c r="AN2080" s="5">
        <v>-4.1715223563365473</v>
      </c>
    </row>
    <row r="2081" spans="32:40">
      <c r="AF2081" s="25">
        <v>2080</v>
      </c>
      <c r="AG2081" s="25"/>
      <c r="AJ2081" s="25"/>
      <c r="AL2081" s="5">
        <v>2080</v>
      </c>
      <c r="AM2081" s="25">
        <v>-755473265.66952443</v>
      </c>
      <c r="AN2081" s="5">
        <v>-1.862736359471477</v>
      </c>
    </row>
    <row r="2082" spans="32:40">
      <c r="AF2082" s="25">
        <v>2081</v>
      </c>
      <c r="AG2082" s="25"/>
      <c r="AJ2082" s="25"/>
      <c r="AL2082" s="5">
        <v>2081</v>
      </c>
      <c r="AM2082" s="25">
        <v>-875043482.71599746</v>
      </c>
      <c r="AN2082" s="5">
        <v>-3.6224740184130839</v>
      </c>
    </row>
    <row r="2083" spans="32:40">
      <c r="AF2083" s="25">
        <v>2082</v>
      </c>
      <c r="AG2083" s="25"/>
      <c r="AJ2083" s="25"/>
      <c r="AL2083" s="5">
        <v>2082</v>
      </c>
      <c r="AM2083" s="25">
        <v>1417045853.7007191</v>
      </c>
      <c r="AN2083" s="5">
        <v>20.703638545280366</v>
      </c>
    </row>
    <row r="2084" spans="32:40">
      <c r="AF2084" s="25">
        <v>2083</v>
      </c>
      <c r="AG2084" s="25"/>
      <c r="AJ2084" s="25"/>
      <c r="AL2084" s="5">
        <v>2083</v>
      </c>
      <c r="AM2084" s="25">
        <v>-239014046.22414386</v>
      </c>
      <c r="AN2084" s="5">
        <v>-0.43885626431094615</v>
      </c>
    </row>
    <row r="2085" spans="32:40">
      <c r="AF2085" s="25">
        <v>2084</v>
      </c>
      <c r="AG2085" s="25"/>
      <c r="AJ2085" s="25"/>
      <c r="AL2085" s="5">
        <v>2084</v>
      </c>
      <c r="AM2085" s="25">
        <v>-846628499.25401962</v>
      </c>
      <c r="AN2085" s="5">
        <v>-3.5195208534177373</v>
      </c>
    </row>
    <row r="2086" spans="32:40">
      <c r="AF2086" s="25">
        <v>2085</v>
      </c>
      <c r="AG2086" s="25"/>
      <c r="AJ2086" s="25"/>
      <c r="AL2086" s="5">
        <v>2085</v>
      </c>
      <c r="AM2086" s="25">
        <v>-752454521.2329787</v>
      </c>
      <c r="AN2086" s="5">
        <v>-2.2841894967383296</v>
      </c>
    </row>
    <row r="2087" spans="32:40">
      <c r="AF2087" s="25">
        <v>2086</v>
      </c>
      <c r="AG2087" s="25"/>
      <c r="AJ2087" s="25"/>
      <c r="AL2087" s="5">
        <v>2086</v>
      </c>
      <c r="AM2087" s="25">
        <v>-178221269.26436237</v>
      </c>
      <c r="AN2087" s="5">
        <v>-1.2580438285865769</v>
      </c>
    </row>
    <row r="2088" spans="32:40">
      <c r="AF2088" s="25">
        <v>2087</v>
      </c>
      <c r="AG2088" s="25"/>
      <c r="AJ2088" s="25"/>
      <c r="AL2088" s="5">
        <v>2087</v>
      </c>
      <c r="AM2088" s="25">
        <v>-1099893734.0461061</v>
      </c>
      <c r="AN2088" s="5">
        <v>-4.5533502102199677</v>
      </c>
    </row>
    <row r="2089" spans="32:40">
      <c r="AF2089" s="25">
        <v>2088</v>
      </c>
      <c r="AG2089" s="25"/>
      <c r="AJ2089" s="25"/>
      <c r="AL2089" s="5">
        <v>2088</v>
      </c>
      <c r="AM2089" s="25">
        <v>31324402.825967252</v>
      </c>
      <c r="AN2089" s="5">
        <v>1.1464175033995148</v>
      </c>
    </row>
    <row r="2090" spans="32:40">
      <c r="AF2090" s="25">
        <v>2089</v>
      </c>
      <c r="AG2090" s="25"/>
      <c r="AJ2090" s="25"/>
      <c r="AL2090" s="5">
        <v>2089</v>
      </c>
      <c r="AM2090" s="25">
        <v>170659183.88903445</v>
      </c>
      <c r="AN2090" s="5">
        <v>2.1029145173774872</v>
      </c>
    </row>
    <row r="2091" spans="32:40">
      <c r="AF2091" s="25">
        <v>2090</v>
      </c>
      <c r="AG2091" s="25"/>
      <c r="AJ2091" s="25"/>
      <c r="AL2091" s="5">
        <v>2090</v>
      </c>
      <c r="AM2091" s="25">
        <v>-166903972.50838983</v>
      </c>
      <c r="AN2091" s="5">
        <v>-1.0644128896329521</v>
      </c>
    </row>
    <row r="2092" spans="32:40">
      <c r="AF2092" s="25">
        <v>2091</v>
      </c>
      <c r="AG2092" s="25"/>
      <c r="AJ2092" s="25"/>
      <c r="AL2092" s="5">
        <v>2091</v>
      </c>
      <c r="AM2092" s="25">
        <v>-709765980.24727011</v>
      </c>
      <c r="AN2092" s="5">
        <v>-8.6605304024954233</v>
      </c>
    </row>
    <row r="2093" spans="32:40">
      <c r="AF2093" s="25">
        <v>2092</v>
      </c>
      <c r="AG2093" s="25"/>
      <c r="AJ2093" s="25"/>
      <c r="AL2093" s="5">
        <v>2092</v>
      </c>
      <c r="AM2093" s="25">
        <v>-583026809.48496509</v>
      </c>
      <c r="AN2093" s="5">
        <v>-1.5341996504649069</v>
      </c>
    </row>
    <row r="2094" spans="32:40">
      <c r="AF2094" s="25">
        <v>2093</v>
      </c>
      <c r="AG2094" s="25"/>
      <c r="AJ2094" s="25"/>
      <c r="AL2094" s="5">
        <v>2093</v>
      </c>
      <c r="AM2094" s="25">
        <v>221611569.31409791</v>
      </c>
      <c r="AN2094" s="5">
        <v>2.9897157001769492</v>
      </c>
    </row>
    <row r="2095" spans="32:40">
      <c r="AF2095" s="25">
        <v>2094</v>
      </c>
      <c r="AG2095" s="25"/>
      <c r="AJ2095" s="25"/>
      <c r="AL2095" s="5">
        <v>2094</v>
      </c>
      <c r="AM2095" s="25">
        <v>-270706568.09085274</v>
      </c>
      <c r="AN2095" s="5">
        <v>-0.45817678618328156</v>
      </c>
    </row>
    <row r="2096" spans="32:40">
      <c r="AF2096" s="25">
        <v>2095</v>
      </c>
      <c r="AG2096" s="25"/>
      <c r="AJ2096" s="25"/>
      <c r="AL2096" s="5">
        <v>2095</v>
      </c>
      <c r="AM2096" s="25">
        <v>-1096887247.453572</v>
      </c>
      <c r="AN2096" s="5">
        <v>-5.8395503546413403</v>
      </c>
    </row>
    <row r="2097" spans="32:40">
      <c r="AF2097" s="25">
        <v>2096</v>
      </c>
      <c r="AG2097" s="25"/>
      <c r="AJ2097" s="25"/>
      <c r="AL2097" s="5">
        <v>2096</v>
      </c>
      <c r="AM2097" s="25">
        <v>-1716928383.0416746</v>
      </c>
      <c r="AN2097" s="5">
        <v>-5.6206728833002213</v>
      </c>
    </row>
    <row r="2098" spans="32:40">
      <c r="AF2098" s="25">
        <v>2097</v>
      </c>
      <c r="AG2098" s="25"/>
      <c r="AJ2098" s="25"/>
      <c r="AL2098" s="5">
        <v>2097</v>
      </c>
      <c r="AM2098" s="25">
        <v>533282343.58793533</v>
      </c>
      <c r="AN2098" s="5">
        <v>6.3749504822435927</v>
      </c>
    </row>
    <row r="2099" spans="32:40">
      <c r="AF2099" s="25">
        <v>2098</v>
      </c>
      <c r="AG2099" s="25"/>
      <c r="AJ2099" s="25"/>
      <c r="AL2099" s="5">
        <v>2098</v>
      </c>
      <c r="AM2099" s="25">
        <v>-113377010.39242199</v>
      </c>
      <c r="AN2099" s="5">
        <v>0.54334937830508889</v>
      </c>
    </row>
    <row r="2100" spans="32:40">
      <c r="AF2100" s="25">
        <v>2099</v>
      </c>
      <c r="AG2100" s="25"/>
      <c r="AJ2100" s="25"/>
      <c r="AL2100" s="5">
        <v>2099</v>
      </c>
      <c r="AM2100" s="25">
        <v>-642108527.86796784</v>
      </c>
      <c r="AN2100" s="5">
        <v>-2.9348422774274519</v>
      </c>
    </row>
    <row r="2101" spans="32:40">
      <c r="AF2101" s="25">
        <v>2100</v>
      </c>
      <c r="AG2101" s="25"/>
      <c r="AJ2101" s="25"/>
      <c r="AL2101" s="5">
        <v>2100</v>
      </c>
      <c r="AM2101" s="25">
        <v>-1354764346.9345148</v>
      </c>
      <c r="AN2101" s="5">
        <v>-6.6206270481081431</v>
      </c>
    </row>
    <row r="2102" spans="32:40">
      <c r="AF2102" s="25">
        <v>2101</v>
      </c>
      <c r="AG2102" s="25"/>
      <c r="AJ2102" s="25"/>
      <c r="AL2102" s="5">
        <v>2101</v>
      </c>
      <c r="AM2102" s="25">
        <v>-512940954.65634733</v>
      </c>
      <c r="AN2102" s="5">
        <v>-1.1321858485449714</v>
      </c>
    </row>
    <row r="2103" spans="32:40">
      <c r="AF2103" s="25">
        <v>2102</v>
      </c>
      <c r="AG2103" s="25"/>
      <c r="AJ2103" s="25"/>
      <c r="AL2103" s="5">
        <v>2102</v>
      </c>
      <c r="AM2103" s="25">
        <v>-842349800.26528049</v>
      </c>
      <c r="AN2103" s="5">
        <v>-4.5826405448002356</v>
      </c>
    </row>
    <row r="2104" spans="32:40">
      <c r="AF2104" s="25">
        <v>2103</v>
      </c>
      <c r="AG2104" s="25"/>
      <c r="AJ2104" s="25"/>
      <c r="AL2104" s="5">
        <v>2103</v>
      </c>
      <c r="AM2104" s="25">
        <v>-1089729735.1266983</v>
      </c>
      <c r="AN2104" s="5">
        <v>-5.8011067243698689</v>
      </c>
    </row>
    <row r="2105" spans="32:40">
      <c r="AF2105" s="25">
        <v>2104</v>
      </c>
      <c r="AG2105" s="25"/>
      <c r="AJ2105" s="25"/>
      <c r="AL2105" s="5">
        <v>2104</v>
      </c>
      <c r="AM2105" s="25">
        <v>399256924.03247076</v>
      </c>
      <c r="AN2105" s="5">
        <v>2.6158025293106189</v>
      </c>
    </row>
    <row r="2106" spans="32:40">
      <c r="AF2106" s="25">
        <v>2105</v>
      </c>
      <c r="AG2106" s="25"/>
      <c r="AJ2106" s="25"/>
      <c r="AL2106" s="5">
        <v>2105</v>
      </c>
      <c r="AM2106" s="25">
        <v>-232774498.34697884</v>
      </c>
      <c r="AN2106" s="5">
        <v>3.2288399163506322E-2</v>
      </c>
    </row>
    <row r="2107" spans="32:40">
      <c r="AF2107" s="25">
        <v>2106</v>
      </c>
      <c r="AG2107" s="25"/>
      <c r="AJ2107" s="25"/>
      <c r="AL2107" s="5">
        <v>2106</v>
      </c>
      <c r="AM2107" s="25">
        <v>-734349351.28845406</v>
      </c>
      <c r="AN2107" s="5">
        <v>-4.4315753073657778</v>
      </c>
    </row>
    <row r="2108" spans="32:40">
      <c r="AF2108" s="25">
        <v>2107</v>
      </c>
      <c r="AG2108" s="25"/>
      <c r="AJ2108" s="25"/>
      <c r="AL2108" s="5">
        <v>2107</v>
      </c>
      <c r="AM2108" s="25">
        <v>115958932.09647718</v>
      </c>
      <c r="AN2108" s="5">
        <v>1.9026141484486661</v>
      </c>
    </row>
    <row r="2109" spans="32:40">
      <c r="AF2109" s="25">
        <v>2108</v>
      </c>
      <c r="AG2109" s="25"/>
      <c r="AJ2109" s="25"/>
      <c r="AL2109" s="5">
        <v>2108</v>
      </c>
      <c r="AM2109" s="25">
        <v>-440352297.61907548</v>
      </c>
      <c r="AN2109" s="5">
        <v>-5.8217600142613746</v>
      </c>
    </row>
    <row r="2110" spans="32:40">
      <c r="AF2110" s="25">
        <v>2109</v>
      </c>
      <c r="AG2110" s="25"/>
      <c r="AJ2110" s="25"/>
      <c r="AL2110" s="5">
        <v>2109</v>
      </c>
      <c r="AM2110" s="25">
        <v>-743331517.19595885</v>
      </c>
      <c r="AN2110" s="5">
        <v>-7.4686398467918327</v>
      </c>
    </row>
    <row r="2111" spans="32:40">
      <c r="AF2111" s="25">
        <v>2110</v>
      </c>
      <c r="AG2111" s="25"/>
      <c r="AJ2111" s="25"/>
      <c r="AL2111" s="5">
        <v>2110</v>
      </c>
      <c r="AM2111" s="25">
        <v>-960939956.62476885</v>
      </c>
      <c r="AN2111" s="5">
        <v>-3.267539446104037</v>
      </c>
    </row>
    <row r="2112" spans="32:40">
      <c r="AF2112" s="25">
        <v>2111</v>
      </c>
      <c r="AG2112" s="25"/>
      <c r="AJ2112" s="25"/>
      <c r="AL2112" s="5">
        <v>2111</v>
      </c>
      <c r="AM2112" s="25">
        <v>136289060.34630793</v>
      </c>
      <c r="AN2112" s="5">
        <v>1.6887164090665741</v>
      </c>
    </row>
    <row r="2113" spans="32:40">
      <c r="AF2113" s="25">
        <v>2112</v>
      </c>
      <c r="AG2113" s="25"/>
      <c r="AJ2113" s="25"/>
      <c r="AL2113" s="5">
        <v>2112</v>
      </c>
      <c r="AM2113" s="25">
        <v>625673573.03577042</v>
      </c>
      <c r="AN2113" s="5">
        <v>3.5475263290466019</v>
      </c>
    </row>
    <row r="2114" spans="32:40">
      <c r="AF2114" s="25">
        <v>2113</v>
      </c>
      <c r="AG2114" s="25"/>
      <c r="AJ2114" s="25"/>
      <c r="AL2114" s="5">
        <v>2113</v>
      </c>
      <c r="AM2114" s="25">
        <v>501828627.86607444</v>
      </c>
      <c r="AN2114" s="5">
        <v>4.2806040700659551</v>
      </c>
    </row>
    <row r="2115" spans="32:40">
      <c r="AF2115" s="25">
        <v>2114</v>
      </c>
      <c r="AG2115" s="25"/>
      <c r="AJ2115" s="25"/>
      <c r="AL2115" s="5">
        <v>2114</v>
      </c>
      <c r="AM2115" s="25">
        <v>-1379296014.7037139</v>
      </c>
      <c r="AN2115" s="5">
        <v>-8.5491135267022536</v>
      </c>
    </row>
    <row r="2116" spans="32:40">
      <c r="AF2116" s="25">
        <v>2115</v>
      </c>
      <c r="AG2116" s="25"/>
      <c r="AJ2116" s="25"/>
      <c r="AL2116" s="5">
        <v>2115</v>
      </c>
      <c r="AM2116" s="25">
        <v>-455853662.72384977</v>
      </c>
      <c r="AN2116" s="5">
        <v>-2.5080746080692062</v>
      </c>
    </row>
    <row r="2117" spans="32:40">
      <c r="AF2117" s="25">
        <v>2116</v>
      </c>
      <c r="AG2117" s="25"/>
      <c r="AJ2117" s="25"/>
      <c r="AL2117" s="5">
        <v>2116</v>
      </c>
      <c r="AM2117" s="25">
        <v>954891477.24449146</v>
      </c>
      <c r="AN2117" s="5">
        <v>8.6248169867807523</v>
      </c>
    </row>
    <row r="2118" spans="32:40">
      <c r="AF2118" s="25">
        <v>2117</v>
      </c>
      <c r="AG2118" s="25"/>
      <c r="AJ2118" s="25"/>
      <c r="AL2118" s="5">
        <v>2117</v>
      </c>
      <c r="AM2118" s="25">
        <v>591698299.61558294</v>
      </c>
      <c r="AN2118" s="5">
        <v>3.9743276029349945</v>
      </c>
    </row>
    <row r="2119" spans="32:40">
      <c r="AF2119" s="25">
        <v>2118</v>
      </c>
      <c r="AG2119" s="25"/>
      <c r="AJ2119" s="25"/>
      <c r="AL2119" s="5">
        <v>2118</v>
      </c>
      <c r="AM2119" s="25">
        <v>122810753.38728037</v>
      </c>
      <c r="AN2119" s="5">
        <v>1.5917479184914378</v>
      </c>
    </row>
    <row r="2120" spans="32:40">
      <c r="AF2120" s="25">
        <v>2119</v>
      </c>
      <c r="AG2120" s="25"/>
      <c r="AJ2120" s="25"/>
      <c r="AL2120" s="5">
        <v>2119</v>
      </c>
      <c r="AM2120" s="25">
        <v>-702142163.06879425</v>
      </c>
      <c r="AN2120" s="5">
        <v>-2.4250688675129064</v>
      </c>
    </row>
    <row r="2121" spans="32:40">
      <c r="AF2121" s="25">
        <v>2120</v>
      </c>
      <c r="AG2121" s="25"/>
      <c r="AJ2121" s="25"/>
      <c r="AL2121" s="5">
        <v>2120</v>
      </c>
      <c r="AM2121" s="25">
        <v>952566007.51182485</v>
      </c>
      <c r="AN2121" s="5">
        <v>5.8255448264638172</v>
      </c>
    </row>
    <row r="2122" spans="32:40">
      <c r="AF2122" s="25">
        <v>2121</v>
      </c>
      <c r="AG2122" s="25"/>
      <c r="AJ2122" s="25"/>
      <c r="AL2122" s="5">
        <v>2121</v>
      </c>
      <c r="AM2122" s="25">
        <v>-216094061.77027956</v>
      </c>
      <c r="AN2122" s="5">
        <v>6.144004208109631E-2</v>
      </c>
    </row>
    <row r="2123" spans="32:40">
      <c r="AF2123" s="25">
        <v>2122</v>
      </c>
      <c r="AG2123" s="25"/>
      <c r="AJ2123" s="25"/>
      <c r="AL2123" s="5">
        <v>2122</v>
      </c>
      <c r="AM2123" s="25">
        <v>-1185541869.9247565</v>
      </c>
      <c r="AN2123" s="5">
        <v>-4.4951935204364144</v>
      </c>
    </row>
    <row r="2124" spans="32:40">
      <c r="AF2124" s="25">
        <v>2123</v>
      </c>
      <c r="AG2124" s="25"/>
      <c r="AJ2124" s="25"/>
      <c r="AL2124" s="5">
        <v>2123</v>
      </c>
      <c r="AM2124" s="25">
        <v>-806443548.67840552</v>
      </c>
      <c r="AN2124" s="5">
        <v>-3.3989723118575061</v>
      </c>
    </row>
    <row r="2125" spans="32:40">
      <c r="AF2125" s="25">
        <v>2124</v>
      </c>
      <c r="AG2125" s="25"/>
      <c r="AJ2125" s="25"/>
      <c r="AL2125" s="5">
        <v>2124</v>
      </c>
      <c r="AM2125" s="25">
        <v>-1043170041.7300228</v>
      </c>
      <c r="AN2125" s="5">
        <v>-7.38620540779959</v>
      </c>
    </row>
    <row r="2126" spans="32:40">
      <c r="AF2126" s="25">
        <v>2125</v>
      </c>
      <c r="AG2126" s="25"/>
      <c r="AJ2126" s="25"/>
      <c r="AL2126" s="5">
        <v>2125</v>
      </c>
      <c r="AM2126" s="25">
        <v>-231970019.64545518</v>
      </c>
      <c r="AN2126" s="5">
        <v>-2.3764827436813687</v>
      </c>
    </row>
    <row r="2127" spans="32:40">
      <c r="AF2127" s="25">
        <v>2126</v>
      </c>
      <c r="AG2127" s="25"/>
      <c r="AJ2127" s="25"/>
      <c r="AL2127" s="5">
        <v>2126</v>
      </c>
      <c r="AM2127" s="25">
        <v>-226917905.31171435</v>
      </c>
      <c r="AN2127" s="5">
        <v>-0.69158052503112744</v>
      </c>
    </row>
    <row r="2128" spans="32:40">
      <c r="AF2128" s="25">
        <v>2127</v>
      </c>
      <c r="AG2128" s="25"/>
      <c r="AJ2128" s="25"/>
      <c r="AL2128" s="5">
        <v>2127</v>
      </c>
      <c r="AM2128" s="25">
        <v>-1155183456.6768556</v>
      </c>
      <c r="AN2128" s="5">
        <v>-6.0203661642423203</v>
      </c>
    </row>
    <row r="2129" spans="32:40">
      <c r="AF2129" s="25">
        <v>2128</v>
      </c>
      <c r="AG2129" s="25"/>
      <c r="AJ2129" s="25"/>
      <c r="AL2129" s="5">
        <v>2128</v>
      </c>
      <c r="AM2129" s="25">
        <v>293193266.17699522</v>
      </c>
      <c r="AN2129" s="5">
        <v>3.3877438711172041</v>
      </c>
    </row>
    <row r="2130" spans="32:40">
      <c r="AF2130" s="25">
        <v>2129</v>
      </c>
      <c r="AG2130" s="25"/>
      <c r="AJ2130" s="25"/>
      <c r="AL2130" s="5">
        <v>2129</v>
      </c>
      <c r="AM2130" s="25">
        <v>1426621621.2301071</v>
      </c>
      <c r="AN2130" s="5">
        <v>15.213258100687622</v>
      </c>
    </row>
    <row r="2131" spans="32:40">
      <c r="AF2131" s="25">
        <v>2130</v>
      </c>
      <c r="AG2131" s="25"/>
      <c r="AJ2131" s="25"/>
      <c r="AL2131" s="5">
        <v>2130</v>
      </c>
      <c r="AM2131" s="25">
        <v>752961417.74328756</v>
      </c>
      <c r="AN2131" s="5">
        <v>10.301147349600599</v>
      </c>
    </row>
    <row r="2132" spans="32:40">
      <c r="AF2132" s="25">
        <v>2131</v>
      </c>
      <c r="AG2132" s="25"/>
      <c r="AJ2132" s="25"/>
      <c r="AL2132" s="5">
        <v>2131</v>
      </c>
      <c r="AM2132" s="25">
        <v>-343813711.39220154</v>
      </c>
      <c r="AN2132" s="5">
        <v>-0.49679176759570326</v>
      </c>
    </row>
    <row r="2133" spans="32:40">
      <c r="AF2133" s="25">
        <v>2132</v>
      </c>
      <c r="AG2133" s="25"/>
      <c r="AJ2133" s="25"/>
      <c r="AL2133" s="5">
        <v>2132</v>
      </c>
      <c r="AM2133" s="25">
        <v>-687748045.05180442</v>
      </c>
      <c r="AN2133" s="5">
        <v>-1.6530407536242289</v>
      </c>
    </row>
    <row r="2134" spans="32:40">
      <c r="AF2134" s="25">
        <v>2133</v>
      </c>
      <c r="AG2134" s="25"/>
      <c r="AJ2134" s="25"/>
      <c r="AL2134" s="5">
        <v>2133</v>
      </c>
      <c r="AM2134" s="25">
        <v>-1223857893.4840047</v>
      </c>
      <c r="AN2134" s="5">
        <v>-8.6467700525522933</v>
      </c>
    </row>
    <row r="2135" spans="32:40">
      <c r="AF2135" s="25">
        <v>2134</v>
      </c>
      <c r="AG2135" s="25"/>
      <c r="AJ2135" s="25"/>
      <c r="AL2135" s="5">
        <v>2134</v>
      </c>
      <c r="AM2135" s="25">
        <v>-343474802.58794689</v>
      </c>
      <c r="AN2135" s="5">
        <v>-1.3604773224608133</v>
      </c>
    </row>
    <row r="2136" spans="32:40">
      <c r="AF2136" s="25">
        <v>2135</v>
      </c>
      <c r="AG2136" s="25"/>
      <c r="AJ2136" s="25"/>
      <c r="AL2136" s="5">
        <v>2135</v>
      </c>
      <c r="AM2136" s="25">
        <v>552343863.67969441</v>
      </c>
      <c r="AN2136" s="5">
        <v>7.407902299867275</v>
      </c>
    </row>
    <row r="2137" spans="32:40">
      <c r="AF2137" s="25">
        <v>2136</v>
      </c>
      <c r="AG2137" s="25"/>
      <c r="AJ2137" s="25"/>
      <c r="AL2137" s="5">
        <v>2136</v>
      </c>
      <c r="AM2137" s="25">
        <v>-1092912660.6482139</v>
      </c>
      <c r="AN2137" s="5">
        <v>-3.1461479049238821</v>
      </c>
    </row>
    <row r="2138" spans="32:40">
      <c r="AF2138" s="25">
        <v>2137</v>
      </c>
      <c r="AG2138" s="25"/>
      <c r="AJ2138" s="25"/>
      <c r="AL2138" s="5">
        <v>2137</v>
      </c>
      <c r="AM2138" s="25">
        <v>-595083284.49748194</v>
      </c>
      <c r="AN2138" s="5">
        <v>-5.0178514386552155</v>
      </c>
    </row>
    <row r="2139" spans="32:40">
      <c r="AF2139" s="25">
        <v>2138</v>
      </c>
      <c r="AG2139" s="25"/>
      <c r="AJ2139" s="25"/>
      <c r="AL2139" s="5">
        <v>2138</v>
      </c>
      <c r="AM2139" s="25">
        <v>-334730741.17153251</v>
      </c>
      <c r="AN2139" s="5">
        <v>-0.62963191704406229</v>
      </c>
    </row>
    <row r="2140" spans="32:40">
      <c r="AF2140" s="25">
        <v>2139</v>
      </c>
      <c r="AG2140" s="25"/>
      <c r="AJ2140" s="25"/>
      <c r="AL2140" s="5">
        <v>2139</v>
      </c>
      <c r="AM2140" s="25">
        <v>152573568.9181284</v>
      </c>
      <c r="AN2140" s="5">
        <v>1.7007347627111404</v>
      </c>
    </row>
    <row r="2141" spans="32:40">
      <c r="AF2141" s="25">
        <v>2140</v>
      </c>
      <c r="AG2141" s="25"/>
      <c r="AJ2141" s="25"/>
      <c r="AL2141" s="5">
        <v>2140</v>
      </c>
      <c r="AM2141" s="25">
        <v>172496276.81219536</v>
      </c>
      <c r="AN2141" s="5">
        <v>2.6220685014798804</v>
      </c>
    </row>
    <row r="2142" spans="32:40">
      <c r="AF2142" s="25">
        <v>2141</v>
      </c>
      <c r="AG2142" s="25"/>
      <c r="AJ2142" s="25"/>
      <c r="AL2142" s="5">
        <v>2141</v>
      </c>
      <c r="AM2142" s="25">
        <v>-633771193.26466823</v>
      </c>
      <c r="AN2142" s="5">
        <v>-4.6248965008760186</v>
      </c>
    </row>
    <row r="2143" spans="32:40">
      <c r="AF2143" s="25">
        <v>2142</v>
      </c>
      <c r="AG2143" s="25"/>
      <c r="AJ2143" s="25"/>
      <c r="AL2143" s="5">
        <v>2142</v>
      </c>
      <c r="AM2143" s="25">
        <v>693419348.39651394</v>
      </c>
      <c r="AN2143" s="5">
        <v>5.1091527890793769</v>
      </c>
    </row>
    <row r="2144" spans="32:40">
      <c r="AF2144" s="25">
        <v>2143</v>
      </c>
      <c r="AG2144" s="25"/>
      <c r="AJ2144" s="25"/>
      <c r="AL2144" s="5">
        <v>2143</v>
      </c>
      <c r="AM2144" s="25">
        <v>-761991745.49668503</v>
      </c>
      <c r="AN2144" s="5">
        <v>-3.0527245486299743</v>
      </c>
    </row>
    <row r="2145" spans="32:40">
      <c r="AF2145" s="25">
        <v>2144</v>
      </c>
      <c r="AG2145" s="25"/>
      <c r="AJ2145" s="25"/>
      <c r="AL2145" s="5">
        <v>2144</v>
      </c>
      <c r="AM2145" s="25">
        <v>-574339089.6192776</v>
      </c>
      <c r="AN2145" s="5">
        <v>-1.3317032105863991</v>
      </c>
    </row>
    <row r="2146" spans="32:40">
      <c r="AF2146" s="25">
        <v>2145</v>
      </c>
      <c r="AG2146" s="25"/>
      <c r="AJ2146" s="25"/>
      <c r="AL2146" s="5">
        <v>2145</v>
      </c>
      <c r="AM2146" s="25">
        <v>-474993455.25541252</v>
      </c>
      <c r="AN2146" s="5">
        <v>-1.0581081844977871</v>
      </c>
    </row>
    <row r="2147" spans="32:40">
      <c r="AF2147" s="25">
        <v>2146</v>
      </c>
      <c r="AG2147" s="25"/>
      <c r="AJ2147" s="25"/>
      <c r="AL2147" s="5">
        <v>2146</v>
      </c>
      <c r="AM2147" s="25">
        <v>-1102012806.1663451</v>
      </c>
      <c r="AN2147" s="5">
        <v>-5.8568454165988451</v>
      </c>
    </row>
    <row r="2148" spans="32:40">
      <c r="AF2148" s="25">
        <v>2147</v>
      </c>
      <c r="AG2148" s="25"/>
      <c r="AJ2148" s="25"/>
      <c r="AL2148" s="5">
        <v>2147</v>
      </c>
      <c r="AM2148" s="25">
        <v>1184914179.1074862</v>
      </c>
      <c r="AN2148" s="5">
        <v>13.818365265716009</v>
      </c>
    </row>
    <row r="2149" spans="32:40">
      <c r="AF2149" s="25">
        <v>2148</v>
      </c>
      <c r="AG2149" s="25"/>
      <c r="AJ2149" s="25"/>
      <c r="AL2149" s="5">
        <v>2148</v>
      </c>
      <c r="AM2149" s="25">
        <v>-842563592.68613386</v>
      </c>
      <c r="AN2149" s="5">
        <v>-2.606269909421711</v>
      </c>
    </row>
    <row r="2150" spans="32:40">
      <c r="AF2150" s="25">
        <v>2149</v>
      </c>
      <c r="AG2150" s="25"/>
      <c r="AJ2150" s="25"/>
      <c r="AL2150" s="5">
        <v>2149</v>
      </c>
      <c r="AM2150" s="25">
        <v>-159499126.79757386</v>
      </c>
      <c r="AN2150" s="5">
        <v>0.23267541747370582</v>
      </c>
    </row>
    <row r="2151" spans="32:40">
      <c r="AF2151" s="25">
        <v>2150</v>
      </c>
      <c r="AG2151" s="25"/>
      <c r="AJ2151" s="25"/>
      <c r="AL2151" s="5">
        <v>2150</v>
      </c>
      <c r="AM2151" s="25">
        <v>-1050515509.8868903</v>
      </c>
      <c r="AN2151" s="5">
        <v>-4.1203877372580733</v>
      </c>
    </row>
    <row r="2152" spans="32:40">
      <c r="AF2152" s="25">
        <v>2151</v>
      </c>
      <c r="AG2152" s="25"/>
      <c r="AJ2152" s="25"/>
      <c r="AL2152" s="5">
        <v>2151</v>
      </c>
      <c r="AM2152" s="25">
        <v>-958089642.9364413</v>
      </c>
      <c r="AN2152" s="5">
        <v>-4.3105133858276545</v>
      </c>
    </row>
    <row r="2153" spans="32:40">
      <c r="AF2153" s="25">
        <v>2152</v>
      </c>
      <c r="AG2153" s="25"/>
      <c r="AJ2153" s="25"/>
      <c r="AL2153" s="5">
        <v>2152</v>
      </c>
      <c r="AM2153" s="25">
        <v>220196844.38699523</v>
      </c>
      <c r="AN2153" s="5">
        <v>2.344518664663874</v>
      </c>
    </row>
    <row r="2154" spans="32:40">
      <c r="AF2154" s="25">
        <v>2153</v>
      </c>
      <c r="AG2154" s="25"/>
      <c r="AJ2154" s="25"/>
      <c r="AL2154" s="5">
        <v>2153</v>
      </c>
      <c r="AM2154" s="25">
        <v>-598185069.89398956</v>
      </c>
      <c r="AN2154" s="5">
        <v>-2.3869014626031029</v>
      </c>
    </row>
    <row r="2155" spans="32:40">
      <c r="AF2155" s="25">
        <v>2154</v>
      </c>
      <c r="AG2155" s="25"/>
      <c r="AJ2155" s="25"/>
      <c r="AL2155" s="5">
        <v>2154</v>
      </c>
      <c r="AM2155" s="25">
        <v>-103050250.21369201</v>
      </c>
      <c r="AN2155" s="5">
        <v>0.61047061542640624</v>
      </c>
    </row>
    <row r="2156" spans="32:40">
      <c r="AF2156" s="25">
        <v>2155</v>
      </c>
      <c r="AG2156" s="25"/>
      <c r="AJ2156" s="25"/>
      <c r="AL2156" s="5">
        <v>2155</v>
      </c>
      <c r="AM2156" s="25">
        <v>-131159937.59174383</v>
      </c>
      <c r="AN2156" s="5">
        <v>7.445807843561307E-2</v>
      </c>
    </row>
    <row r="2157" spans="32:40">
      <c r="AF2157" s="25">
        <v>2156</v>
      </c>
      <c r="AG2157" s="25"/>
      <c r="AJ2157" s="25"/>
      <c r="AL2157" s="5">
        <v>2156</v>
      </c>
      <c r="AM2157" s="25">
        <v>-791329994.83586621</v>
      </c>
      <c r="AN2157" s="5">
        <v>-2.5381519262273211</v>
      </c>
    </row>
    <row r="2158" spans="32:40">
      <c r="AF2158" s="25">
        <v>2157</v>
      </c>
      <c r="AG2158" s="25"/>
      <c r="AJ2158" s="25"/>
      <c r="AL2158" s="5">
        <v>2157</v>
      </c>
      <c r="AM2158" s="25">
        <v>-284222662.34310764</v>
      </c>
      <c r="AN2158" s="5">
        <v>-0.37226065525133117</v>
      </c>
    </row>
    <row r="2159" spans="32:40">
      <c r="AF2159" s="25">
        <v>2158</v>
      </c>
      <c r="AG2159" s="25"/>
      <c r="AJ2159" s="25"/>
      <c r="AL2159" s="5">
        <v>2158</v>
      </c>
      <c r="AM2159" s="25">
        <v>699686727.73771465</v>
      </c>
      <c r="AN2159" s="5">
        <v>10.32866616815592</v>
      </c>
    </row>
    <row r="2160" spans="32:40">
      <c r="AF2160" s="25">
        <v>2159</v>
      </c>
      <c r="AG2160" s="25"/>
      <c r="AJ2160" s="25"/>
      <c r="AL2160" s="5">
        <v>2159</v>
      </c>
      <c r="AM2160" s="25">
        <v>-789366307.7152704</v>
      </c>
      <c r="AN2160" s="5">
        <v>-3.8363377459525658</v>
      </c>
    </row>
    <row r="2161" spans="32:40">
      <c r="AF2161" s="25">
        <v>2160</v>
      </c>
      <c r="AG2161" s="25"/>
      <c r="AJ2161" s="25"/>
      <c r="AL2161" s="5">
        <v>2160</v>
      </c>
      <c r="AM2161" s="25">
        <v>-774581103.56536353</v>
      </c>
      <c r="AN2161" s="5">
        <v>-2.2506903174283526</v>
      </c>
    </row>
    <row r="2162" spans="32:40">
      <c r="AF2162" s="25">
        <v>2161</v>
      </c>
      <c r="AG2162" s="25"/>
      <c r="AJ2162" s="25"/>
      <c r="AL2162" s="5">
        <v>2161</v>
      </c>
      <c r="AM2162" s="25">
        <v>349009758.5456683</v>
      </c>
      <c r="AN2162" s="5">
        <v>3.0479728261021228</v>
      </c>
    </row>
    <row r="2163" spans="32:40">
      <c r="AF2163" s="25">
        <v>2162</v>
      </c>
      <c r="AG2163" s="25"/>
      <c r="AJ2163" s="25"/>
      <c r="AL2163" s="5">
        <v>2162</v>
      </c>
      <c r="AM2163" s="25">
        <v>-698829325.38536465</v>
      </c>
      <c r="AN2163" s="5">
        <v>-3.8453107423335249</v>
      </c>
    </row>
    <row r="2164" spans="32:40">
      <c r="AF2164" s="25">
        <v>2163</v>
      </c>
      <c r="AG2164" s="25"/>
      <c r="AJ2164" s="25"/>
      <c r="AL2164" s="5">
        <v>2163</v>
      </c>
      <c r="AM2164" s="25">
        <v>636031923.72384739</v>
      </c>
      <c r="AN2164" s="5">
        <v>6.2095840918726903</v>
      </c>
    </row>
    <row r="2165" spans="32:40">
      <c r="AF2165" s="25">
        <v>2164</v>
      </c>
      <c r="AG2165" s="25"/>
      <c r="AJ2165" s="25"/>
      <c r="AL2165" s="5">
        <v>2164</v>
      </c>
      <c r="AM2165" s="25">
        <v>899088053.96738625</v>
      </c>
      <c r="AN2165" s="5">
        <v>4.845478040381261</v>
      </c>
    </row>
    <row r="2166" spans="32:40">
      <c r="AF2166" s="25">
        <v>2165</v>
      </c>
      <c r="AG2166" s="25"/>
      <c r="AJ2166" s="25"/>
      <c r="AL2166" s="5">
        <v>2165</v>
      </c>
      <c r="AM2166" s="25">
        <v>-792608060.2725327</v>
      </c>
      <c r="AN2166" s="5">
        <v>-9.0678641189579299</v>
      </c>
    </row>
    <row r="2167" spans="32:40">
      <c r="AF2167" s="25">
        <v>2166</v>
      </c>
      <c r="AG2167" s="25"/>
      <c r="AJ2167" s="25"/>
      <c r="AL2167" s="5">
        <v>2166</v>
      </c>
      <c r="AM2167" s="25">
        <v>1071364611.3524551</v>
      </c>
      <c r="AN2167" s="5">
        <v>5.9908537502603432</v>
      </c>
    </row>
    <row r="2168" spans="32:40">
      <c r="AF2168" s="25">
        <v>2167</v>
      </c>
      <c r="AG2168" s="25"/>
      <c r="AJ2168" s="25"/>
      <c r="AL2168" s="5">
        <v>2167</v>
      </c>
      <c r="AM2168" s="25">
        <v>-522783138.60346901</v>
      </c>
      <c r="AN2168" s="5">
        <v>-3.2777301934343268</v>
      </c>
    </row>
    <row r="2169" spans="32:40">
      <c r="AF2169" s="25">
        <v>2168</v>
      </c>
      <c r="AG2169" s="25"/>
      <c r="AJ2169" s="25"/>
      <c r="AL2169" s="5">
        <v>2168</v>
      </c>
      <c r="AM2169" s="25">
        <v>83332769.750708938</v>
      </c>
      <c r="AN2169" s="5">
        <v>1.3983838843972674</v>
      </c>
    </row>
    <row r="2170" spans="32:40">
      <c r="AF2170" s="25">
        <v>2169</v>
      </c>
      <c r="AG2170" s="25"/>
      <c r="AJ2170" s="25"/>
      <c r="AL2170" s="5">
        <v>2169</v>
      </c>
      <c r="AM2170" s="25">
        <v>479600509.1631549</v>
      </c>
      <c r="AN2170" s="5">
        <v>2.8144047889511556</v>
      </c>
    </row>
    <row r="2171" spans="32:40">
      <c r="AF2171" s="25">
        <v>2170</v>
      </c>
      <c r="AG2171" s="25"/>
      <c r="AJ2171" s="25"/>
      <c r="AL2171" s="5">
        <v>2170</v>
      </c>
      <c r="AM2171" s="25">
        <v>-1094336016.6045852</v>
      </c>
      <c r="AN2171" s="5">
        <v>-7.5700159080998226</v>
      </c>
    </row>
    <row r="2172" spans="32:40">
      <c r="AF2172" s="25">
        <v>2171</v>
      </c>
      <c r="AG2172" s="25"/>
      <c r="AJ2172" s="25"/>
      <c r="AL2172" s="5">
        <v>2171</v>
      </c>
      <c r="AM2172" s="25">
        <v>-97516827.04884626</v>
      </c>
      <c r="AN2172" s="5">
        <v>0.13441774872523363</v>
      </c>
    </row>
    <row r="2173" spans="32:40">
      <c r="AF2173" s="25">
        <v>2172</v>
      </c>
      <c r="AG2173" s="25"/>
      <c r="AJ2173" s="25"/>
      <c r="AL2173" s="5">
        <v>2172</v>
      </c>
      <c r="AM2173" s="25">
        <v>-937282004.99150872</v>
      </c>
      <c r="AN2173" s="5">
        <v>-4.1020044912937124</v>
      </c>
    </row>
    <row r="2174" spans="32:40">
      <c r="AF2174" s="25">
        <v>2173</v>
      </c>
      <c r="AG2174" s="25"/>
      <c r="AJ2174" s="25"/>
      <c r="AL2174" s="5">
        <v>2173</v>
      </c>
      <c r="AM2174" s="25">
        <v>-107990652.59530184</v>
      </c>
      <c r="AN2174" s="5">
        <v>1.2142351344002796E-2</v>
      </c>
    </row>
    <row r="2175" spans="32:40">
      <c r="AF2175" s="25">
        <v>2174</v>
      </c>
      <c r="AG2175" s="25"/>
      <c r="AJ2175" s="25"/>
      <c r="AL2175" s="5">
        <v>2174</v>
      </c>
      <c r="AM2175" s="25">
        <v>-499173714.16545594</v>
      </c>
      <c r="AN2175" s="5">
        <v>-2.7201346233593942</v>
      </c>
    </row>
    <row r="2176" spans="32:40">
      <c r="AF2176" s="25">
        <v>2175</v>
      </c>
      <c r="AG2176" s="25"/>
      <c r="AJ2176" s="25"/>
      <c r="AL2176" s="5">
        <v>2175</v>
      </c>
      <c r="AM2176" s="25">
        <v>-611130672.8361156</v>
      </c>
      <c r="AN2176" s="5">
        <v>-2.4565624080993973</v>
      </c>
    </row>
    <row r="2177" spans="32:40">
      <c r="AF2177" s="25">
        <v>2176</v>
      </c>
      <c r="AG2177" s="25"/>
      <c r="AJ2177" s="25"/>
      <c r="AL2177" s="5">
        <v>2176</v>
      </c>
      <c r="AM2177" s="25">
        <v>196488628.45094985</v>
      </c>
      <c r="AN2177" s="5">
        <v>2.0315908425885381</v>
      </c>
    </row>
    <row r="2178" spans="32:40">
      <c r="AF2178" s="25">
        <v>2177</v>
      </c>
      <c r="AG2178" s="25"/>
      <c r="AJ2178" s="25"/>
      <c r="AL2178" s="5">
        <v>2177</v>
      </c>
      <c r="AM2178" s="25">
        <v>-149008529.16584653</v>
      </c>
      <c r="AN2178" s="5">
        <v>0.30096985110828434</v>
      </c>
    </row>
    <row r="2179" spans="32:40">
      <c r="AF2179" s="25">
        <v>2178</v>
      </c>
      <c r="AG2179" s="25"/>
      <c r="AJ2179" s="25"/>
      <c r="AL2179" s="5">
        <v>2178</v>
      </c>
      <c r="AM2179" s="25">
        <v>-269923194.08340776</v>
      </c>
      <c r="AN2179" s="5">
        <v>-1.3123401033131934</v>
      </c>
    </row>
    <row r="2180" spans="32:40">
      <c r="AF2180" s="25">
        <v>2179</v>
      </c>
      <c r="AG2180" s="25"/>
      <c r="AJ2180" s="25"/>
      <c r="AL2180" s="5">
        <v>2179</v>
      </c>
      <c r="AM2180" s="25">
        <v>38425133.425686479</v>
      </c>
      <c r="AN2180" s="5">
        <v>1.1947273086104551</v>
      </c>
    </row>
    <row r="2181" spans="32:40">
      <c r="AF2181" s="25">
        <v>2180</v>
      </c>
      <c r="AG2181" s="25"/>
      <c r="AJ2181" s="25"/>
      <c r="AL2181" s="5">
        <v>2180</v>
      </c>
      <c r="AM2181" s="25">
        <v>94163367.157194614</v>
      </c>
      <c r="AN2181" s="5">
        <v>1.9642275099072093</v>
      </c>
    </row>
    <row r="2182" spans="32:40">
      <c r="AF2182" s="25">
        <v>2181</v>
      </c>
      <c r="AG2182" s="25"/>
      <c r="AJ2182" s="25"/>
      <c r="AL2182" s="5">
        <v>2181</v>
      </c>
      <c r="AM2182" s="25">
        <v>2844539.9196041226</v>
      </c>
      <c r="AN2182" s="5">
        <v>1.0129602509048168</v>
      </c>
    </row>
    <row r="2183" spans="32:40">
      <c r="AF2183" s="25">
        <v>2182</v>
      </c>
      <c r="AG2183" s="25"/>
      <c r="AJ2183" s="25"/>
      <c r="AL2183" s="5">
        <v>2182</v>
      </c>
      <c r="AM2183" s="25">
        <v>80828812.228048652</v>
      </c>
      <c r="AN2183" s="5">
        <v>1.3756803686785575</v>
      </c>
    </row>
    <row r="2184" spans="32:40">
      <c r="AF2184" s="25">
        <v>2183</v>
      </c>
      <c r="AG2184" s="25"/>
      <c r="AJ2184" s="25"/>
      <c r="AL2184" s="5">
        <v>2183</v>
      </c>
      <c r="AM2184" s="25">
        <v>-650742242.21715617</v>
      </c>
      <c r="AN2184" s="5">
        <v>-3.1805412130512383</v>
      </c>
    </row>
    <row r="2185" spans="32:40">
      <c r="AF2185" s="25">
        <v>2184</v>
      </c>
      <c r="AG2185" s="25"/>
      <c r="AJ2185" s="25"/>
      <c r="AL2185" s="5">
        <v>2184</v>
      </c>
      <c r="AM2185" s="25">
        <v>-555807410.23435712</v>
      </c>
      <c r="AN2185" s="5">
        <v>-2.4479020642638512</v>
      </c>
    </row>
    <row r="2186" spans="32:40">
      <c r="AF2186" s="25">
        <v>2185</v>
      </c>
      <c r="AG2186" s="25"/>
      <c r="AJ2186" s="25"/>
      <c r="AL2186" s="5">
        <v>2185</v>
      </c>
      <c r="AM2186" s="25">
        <v>35789484.634465605</v>
      </c>
      <c r="AN2186" s="5">
        <v>1.25533792374797</v>
      </c>
    </row>
    <row r="2187" spans="32:40">
      <c r="AF2187" s="25">
        <v>2186</v>
      </c>
      <c r="AG2187" s="25"/>
      <c r="AJ2187" s="25"/>
      <c r="AL2187" s="5">
        <v>2186</v>
      </c>
      <c r="AM2187" s="25">
        <v>-208526160.57640103</v>
      </c>
      <c r="AN2187" s="5">
        <v>-1.0027858784312196</v>
      </c>
    </row>
    <row r="2188" spans="32:40">
      <c r="AF2188" s="25">
        <v>2187</v>
      </c>
      <c r="AG2188" s="25"/>
      <c r="AJ2188" s="25"/>
      <c r="AL2188" s="5">
        <v>2187</v>
      </c>
      <c r="AM2188" s="25">
        <v>-62589831.311385393</v>
      </c>
      <c r="AN2188" s="5">
        <v>0.75115239502732067</v>
      </c>
    </row>
    <row r="2189" spans="32:40">
      <c r="AF2189" s="25">
        <v>2188</v>
      </c>
      <c r="AG2189" s="25"/>
      <c r="AJ2189" s="25"/>
      <c r="AL2189" s="5">
        <v>2188</v>
      </c>
      <c r="AM2189" s="25">
        <v>-121044341.18337917</v>
      </c>
      <c r="AN2189" s="5">
        <v>0.44488223204616756</v>
      </c>
    </row>
    <row r="2190" spans="32:40">
      <c r="AF2190" s="25">
        <v>2189</v>
      </c>
      <c r="AG2190" s="25"/>
      <c r="AJ2190" s="25"/>
      <c r="AL2190" s="5">
        <v>2189</v>
      </c>
      <c r="AM2190" s="25">
        <v>-226030341.49446762</v>
      </c>
      <c r="AN2190" s="5">
        <v>0.15055965298386406</v>
      </c>
    </row>
    <row r="2191" spans="32:40">
      <c r="AF2191" s="25">
        <v>2190</v>
      </c>
      <c r="AG2191" s="25"/>
      <c r="AJ2191" s="25"/>
      <c r="AL2191" s="5">
        <v>2190</v>
      </c>
      <c r="AM2191" s="25">
        <v>-463318889.09834349</v>
      </c>
      <c r="AN2191" s="5">
        <v>-3.4973797835039599</v>
      </c>
    </row>
    <row r="2192" spans="32:40">
      <c r="AF2192" s="25">
        <v>2191</v>
      </c>
      <c r="AG2192" s="25"/>
      <c r="AJ2192" s="25"/>
      <c r="AL2192" s="5">
        <v>2191</v>
      </c>
      <c r="AM2192" s="25">
        <v>-892026027.05094922</v>
      </c>
      <c r="AN2192" s="5">
        <v>-2.8867763683790808</v>
      </c>
    </row>
    <row r="2193" spans="32:40">
      <c r="AF2193" s="25">
        <v>2192</v>
      </c>
      <c r="AG2193" s="25"/>
      <c r="AJ2193" s="25"/>
      <c r="AL2193" s="5">
        <v>2192</v>
      </c>
      <c r="AM2193" s="25">
        <v>-1046094762.526956</v>
      </c>
      <c r="AN2193" s="5">
        <v>-4.3151167017219816</v>
      </c>
    </row>
    <row r="2194" spans="32:40">
      <c r="AF2194" s="25">
        <v>2193</v>
      </c>
      <c r="AG2194" s="25"/>
      <c r="AJ2194" s="25"/>
      <c r="AL2194" s="5">
        <v>2193</v>
      </c>
      <c r="AM2194" s="25">
        <v>-371086029.5305084</v>
      </c>
      <c r="AN2194" s="5">
        <v>-4.1478409116342663</v>
      </c>
    </row>
    <row r="2195" spans="32:40">
      <c r="AF2195" s="25">
        <v>2194</v>
      </c>
      <c r="AG2195" s="25"/>
      <c r="AJ2195" s="25"/>
      <c r="AL2195" s="5">
        <v>2194</v>
      </c>
      <c r="AM2195" s="25">
        <v>-434605447.31067967</v>
      </c>
      <c r="AN2195" s="5">
        <v>-4.3743583580543008</v>
      </c>
    </row>
    <row r="2196" spans="32:40">
      <c r="AF2196" s="25">
        <v>2195</v>
      </c>
      <c r="AG2196" s="25"/>
      <c r="AJ2196" s="25"/>
      <c r="AL2196" s="5">
        <v>2195</v>
      </c>
      <c r="AM2196" s="25">
        <v>-871229438.27428317</v>
      </c>
      <c r="AN2196" s="5">
        <v>-4.9583943609178647</v>
      </c>
    </row>
    <row r="2197" spans="32:40">
      <c r="AF2197" s="25">
        <v>2196</v>
      </c>
      <c r="AG2197" s="25"/>
      <c r="AJ2197" s="25"/>
      <c r="AL2197" s="5">
        <v>2196</v>
      </c>
      <c r="AM2197" s="25">
        <v>839103460.00581193</v>
      </c>
      <c r="AN2197" s="5">
        <v>4.4521973469219489</v>
      </c>
    </row>
    <row r="2198" spans="32:40">
      <c r="AF2198" s="25">
        <v>2197</v>
      </c>
      <c r="AG2198" s="25"/>
      <c r="AJ2198" s="25"/>
      <c r="AL2198" s="5">
        <v>2197</v>
      </c>
      <c r="AM2198" s="25">
        <v>-34220081.899896353</v>
      </c>
      <c r="AN2198" s="5">
        <v>0.77407325511070713</v>
      </c>
    </row>
    <row r="2199" spans="32:40">
      <c r="AF2199" s="25">
        <v>2198</v>
      </c>
      <c r="AG2199" s="25"/>
      <c r="AJ2199" s="25"/>
      <c r="AL2199" s="5">
        <v>2198</v>
      </c>
      <c r="AM2199" s="25">
        <v>-290677561.51559788</v>
      </c>
      <c r="AN2199" s="5">
        <v>-0.33256092120152081</v>
      </c>
    </row>
    <row r="2200" spans="32:40">
      <c r="AF2200" s="25">
        <v>2199</v>
      </c>
      <c r="AG2200" s="25"/>
      <c r="AJ2200" s="25"/>
      <c r="AL2200" s="5">
        <v>2199</v>
      </c>
      <c r="AM2200" s="25">
        <v>-530831030.6579935</v>
      </c>
      <c r="AN2200" s="5">
        <v>-1.2207171314835639</v>
      </c>
    </row>
    <row r="2201" spans="32:40">
      <c r="AF2201" s="25">
        <v>2200</v>
      </c>
      <c r="AG2201" s="25"/>
      <c r="AJ2201" s="25"/>
      <c r="AL2201" s="5">
        <v>2200</v>
      </c>
      <c r="AM2201" s="25">
        <v>-489119255.1651876</v>
      </c>
      <c r="AN2201" s="5">
        <v>-1.1640830894588479</v>
      </c>
    </row>
    <row r="2202" spans="32:40">
      <c r="AF2202" s="25">
        <v>2201</v>
      </c>
      <c r="AG2202" s="25"/>
      <c r="AJ2202" s="25"/>
      <c r="AL2202" s="5">
        <v>2201</v>
      </c>
      <c r="AM2202" s="25">
        <v>-808541250.60784125</v>
      </c>
      <c r="AN2202" s="5">
        <v>-2.1787603947165763</v>
      </c>
    </row>
    <row r="2203" spans="32:40">
      <c r="AF2203" s="25">
        <v>2202</v>
      </c>
      <c r="AG2203" s="25"/>
      <c r="AJ2203" s="25"/>
      <c r="AL2203" s="5">
        <v>2202</v>
      </c>
      <c r="AM2203" s="25">
        <v>-583139988.53232288</v>
      </c>
      <c r="AN2203" s="5">
        <v>-1.9755072963460469</v>
      </c>
    </row>
    <row r="2204" spans="32:40">
      <c r="AF2204" s="25">
        <v>2203</v>
      </c>
      <c r="AG2204" s="25"/>
      <c r="AJ2204" s="25"/>
      <c r="AL2204" s="5">
        <v>2203</v>
      </c>
      <c r="AM2204" s="25">
        <v>-1707729127.6300898</v>
      </c>
      <c r="AN2204" s="5">
        <v>-14.925495541927054</v>
      </c>
    </row>
    <row r="2205" spans="32:40">
      <c r="AF2205" s="25">
        <v>2204</v>
      </c>
      <c r="AG2205" s="25"/>
      <c r="AJ2205" s="25"/>
      <c r="AL2205" s="5">
        <v>2204</v>
      </c>
      <c r="AM2205" s="25">
        <v>-1359995625.8374989</v>
      </c>
      <c r="AN2205" s="5">
        <v>-7.3470157169992669</v>
      </c>
    </row>
    <row r="2206" spans="32:40">
      <c r="AF2206" s="25">
        <v>2205</v>
      </c>
      <c r="AG2206" s="25"/>
      <c r="AJ2206" s="25"/>
      <c r="AL2206" s="5">
        <v>2205</v>
      </c>
      <c r="AM2206" s="25">
        <v>425331852.04032922</v>
      </c>
      <c r="AN2206" s="5">
        <v>5.7559052308483398</v>
      </c>
    </row>
    <row r="2207" spans="32:40">
      <c r="AF2207" s="25">
        <v>2206</v>
      </c>
      <c r="AG2207" s="25"/>
      <c r="AJ2207" s="25"/>
      <c r="AL2207" s="5">
        <v>2206</v>
      </c>
      <c r="AM2207" s="25">
        <v>-46175007.189698279</v>
      </c>
      <c r="AN2207" s="5">
        <v>0.79267396056083494</v>
      </c>
    </row>
    <row r="2208" spans="32:40">
      <c r="AF2208" s="25">
        <v>2207</v>
      </c>
      <c r="AG2208" s="25"/>
      <c r="AJ2208" s="25"/>
      <c r="AL2208" s="5">
        <v>2207</v>
      </c>
      <c r="AM2208" s="25">
        <v>-1375508802.207227</v>
      </c>
      <c r="AN2208" s="5">
        <v>-4.845601280937438</v>
      </c>
    </row>
    <row r="2209" spans="32:40">
      <c r="AF2209" s="25">
        <v>2208</v>
      </c>
      <c r="AG2209" s="25"/>
      <c r="AJ2209" s="25"/>
      <c r="AL2209" s="5">
        <v>2208</v>
      </c>
      <c r="AM2209" s="25">
        <v>876434566.4036417</v>
      </c>
      <c r="AN2209" s="5">
        <v>4.9772133818792499</v>
      </c>
    </row>
    <row r="2210" spans="32:40">
      <c r="AF2210" s="25">
        <v>2209</v>
      </c>
      <c r="AG2210" s="25"/>
      <c r="AJ2210" s="25"/>
      <c r="AL2210" s="5">
        <v>2209</v>
      </c>
      <c r="AM2210" s="25">
        <v>404531985.65903771</v>
      </c>
      <c r="AN2210" s="5">
        <v>2.7076019078823084</v>
      </c>
    </row>
    <row r="2211" spans="32:40">
      <c r="AF2211" s="25">
        <v>2210</v>
      </c>
      <c r="AG2211" s="25"/>
      <c r="AJ2211" s="25"/>
      <c r="AL2211" s="5">
        <v>2210</v>
      </c>
      <c r="AM2211" s="25">
        <v>48779261.858406246</v>
      </c>
      <c r="AN2211" s="5">
        <v>1.594841284371973</v>
      </c>
    </row>
    <row r="2212" spans="32:40">
      <c r="AF2212" s="25">
        <v>2211</v>
      </c>
      <c r="AG2212" s="25"/>
      <c r="AJ2212" s="25"/>
      <c r="AL2212" s="5">
        <v>2211</v>
      </c>
      <c r="AM2212" s="25">
        <v>-706193592.4975158</v>
      </c>
      <c r="AN2212" s="5">
        <v>-5.2389274970225781</v>
      </c>
    </row>
    <row r="2213" spans="32:40">
      <c r="AF2213" s="25">
        <v>2212</v>
      </c>
      <c r="AG2213" s="25"/>
      <c r="AJ2213" s="25"/>
      <c r="AL2213" s="5">
        <v>2212</v>
      </c>
      <c r="AM2213" s="25">
        <v>-21519678.083941251</v>
      </c>
      <c r="AN2213" s="5">
        <v>0.85978901603913727</v>
      </c>
    </row>
    <row r="2214" spans="32:40">
      <c r="AF2214" s="25">
        <v>2213</v>
      </c>
      <c r="AG2214" s="25"/>
      <c r="AJ2214" s="25"/>
      <c r="AL2214" s="5">
        <v>2213</v>
      </c>
      <c r="AM2214" s="25">
        <v>-881728119.77931798</v>
      </c>
      <c r="AN2214" s="5">
        <v>-3.0631025030007901</v>
      </c>
    </row>
    <row r="2215" spans="32:40">
      <c r="AF2215" s="25">
        <v>2214</v>
      </c>
      <c r="AG2215" s="25"/>
      <c r="AJ2215" s="25"/>
      <c r="AL2215" s="5">
        <v>2214</v>
      </c>
      <c r="AM2215" s="25">
        <v>-551330696.14471245</v>
      </c>
      <c r="AN2215" s="5">
        <v>-1.2713112539498683</v>
      </c>
    </row>
    <row r="2216" spans="32:40">
      <c r="AF2216" s="25">
        <v>2215</v>
      </c>
      <c r="AG2216" s="25"/>
      <c r="AJ2216" s="25"/>
      <c r="AL2216" s="5">
        <v>2215</v>
      </c>
      <c r="AM2216" s="25">
        <v>1308194440.5659606</v>
      </c>
      <c r="AN2216" s="5">
        <v>12.981182397589317</v>
      </c>
    </row>
    <row r="2217" spans="32:40">
      <c r="AF2217" s="25">
        <v>2216</v>
      </c>
      <c r="AG2217" s="25"/>
      <c r="AJ2217" s="25"/>
      <c r="AL2217" s="5">
        <v>2216</v>
      </c>
      <c r="AM2217" s="25">
        <v>778714335.27930212</v>
      </c>
      <c r="AN2217" s="5">
        <v>5.5427253537772616</v>
      </c>
    </row>
    <row r="2218" spans="32:40">
      <c r="AF2218" s="25">
        <v>2217</v>
      </c>
      <c r="AG2218" s="25"/>
      <c r="AJ2218" s="25"/>
      <c r="AL2218" s="5">
        <v>2217</v>
      </c>
      <c r="AM2218" s="25">
        <v>178194802.364878</v>
      </c>
      <c r="AN2218" s="5">
        <v>2.6463623133256049</v>
      </c>
    </row>
    <row r="2219" spans="32:40">
      <c r="AF2219" s="25">
        <v>2218</v>
      </c>
      <c r="AG2219" s="25"/>
      <c r="AJ2219" s="25"/>
      <c r="AL2219" s="5">
        <v>2218</v>
      </c>
      <c r="AM2219" s="25">
        <v>-449513479.92054379</v>
      </c>
      <c r="AN2219" s="5">
        <v>-5.3834191928335207</v>
      </c>
    </row>
    <row r="2220" spans="32:40">
      <c r="AF2220" s="25">
        <v>2219</v>
      </c>
      <c r="AG2220" s="25"/>
      <c r="AJ2220" s="25"/>
      <c r="AL2220" s="5">
        <v>2219</v>
      </c>
      <c r="AM2220" s="25">
        <v>-694007562.60037458</v>
      </c>
      <c r="AN2220" s="5">
        <v>-1.8304532838702328</v>
      </c>
    </row>
    <row r="2221" spans="32:40">
      <c r="AF2221" s="25">
        <v>2220</v>
      </c>
      <c r="AG2221" s="25"/>
      <c r="AJ2221" s="25"/>
      <c r="AL2221" s="5">
        <v>2220</v>
      </c>
      <c r="AM2221" s="25">
        <v>-317039500.27545643</v>
      </c>
      <c r="AN2221" s="5">
        <v>-1.6498387134946257</v>
      </c>
    </row>
    <row r="2222" spans="32:40">
      <c r="AF2222" s="25">
        <v>2221</v>
      </c>
      <c r="AG2222" s="25"/>
      <c r="AJ2222" s="25"/>
      <c r="AL2222" s="5">
        <v>2221</v>
      </c>
      <c r="AM2222" s="25">
        <v>-1432610861.6008821</v>
      </c>
      <c r="AN2222" s="5">
        <v>-9.2880843397299362</v>
      </c>
    </row>
    <row r="2223" spans="32:40">
      <c r="AF2223" s="25">
        <v>2222</v>
      </c>
      <c r="AG2223" s="25"/>
      <c r="AJ2223" s="25"/>
      <c r="AL2223" s="5">
        <v>2222</v>
      </c>
      <c r="AM2223" s="25">
        <v>-843188179.72153211</v>
      </c>
      <c r="AN2223" s="5">
        <v>-7.7822714384785217</v>
      </c>
    </row>
    <row r="2224" spans="32:40">
      <c r="AF2224" s="25">
        <v>2223</v>
      </c>
      <c r="AG2224" s="25"/>
      <c r="AJ2224" s="25"/>
      <c r="AL2224" s="5">
        <v>2223</v>
      </c>
      <c r="AM2224" s="25">
        <v>-171592921.17591166</v>
      </c>
      <c r="AN2224" s="5">
        <v>-0.77980399693624247</v>
      </c>
    </row>
    <row r="2225" spans="32:40">
      <c r="AF2225" s="25">
        <v>2224</v>
      </c>
      <c r="AG2225" s="25"/>
      <c r="AJ2225" s="25"/>
      <c r="AL2225" s="5">
        <v>2224</v>
      </c>
      <c r="AM2225" s="25">
        <v>-1212603322.9612138</v>
      </c>
      <c r="AN2225" s="5">
        <v>-5.8513702231255911</v>
      </c>
    </row>
    <row r="2226" spans="32:40">
      <c r="AF2226" s="25">
        <v>2225</v>
      </c>
      <c r="AG2226" s="25"/>
      <c r="AJ2226" s="25"/>
      <c r="AL2226" s="5">
        <v>2225</v>
      </c>
      <c r="AM2226" s="25">
        <v>2407753952.3046513</v>
      </c>
      <c r="AN2226" s="5">
        <v>29.279236657612891</v>
      </c>
    </row>
    <row r="2227" spans="32:40">
      <c r="AF2227" s="25">
        <v>2226</v>
      </c>
      <c r="AG2227" s="25"/>
      <c r="AJ2227" s="25"/>
      <c r="AL2227" s="5">
        <v>2226</v>
      </c>
      <c r="AM2227" s="25">
        <v>-31411809.983465761</v>
      </c>
      <c r="AN2227" s="5">
        <v>0.84175875737002925</v>
      </c>
    </row>
    <row r="2228" spans="32:40">
      <c r="AF2228" s="25">
        <v>2227</v>
      </c>
      <c r="AG2228" s="25"/>
      <c r="AJ2228" s="25"/>
      <c r="AL2228" s="5">
        <v>2227</v>
      </c>
      <c r="AM2228" s="25">
        <v>-821169252.06992149</v>
      </c>
      <c r="AN2228" s="5">
        <v>-2.6831975081615962</v>
      </c>
    </row>
    <row r="2229" spans="32:40">
      <c r="AF2229" s="25">
        <v>2228</v>
      </c>
      <c r="AG2229" s="25"/>
      <c r="AJ2229" s="25"/>
      <c r="AL2229" s="5">
        <v>2228</v>
      </c>
      <c r="AM2229" s="25">
        <v>-735439373.54914677</v>
      </c>
      <c r="AN2229" s="5">
        <v>-1.9210766914849287</v>
      </c>
    </row>
    <row r="2230" spans="32:40">
      <c r="AF2230" s="25">
        <v>2229</v>
      </c>
      <c r="AG2230" s="25"/>
      <c r="AJ2230" s="25"/>
      <c r="AL2230" s="5">
        <v>2229</v>
      </c>
      <c r="AM2230" s="25">
        <v>-844774468.68503094</v>
      </c>
      <c r="AN2230" s="5">
        <v>-8.4357368517011828</v>
      </c>
    </row>
    <row r="2231" spans="32:40">
      <c r="AF2231" s="25">
        <v>2230</v>
      </c>
      <c r="AG2231" s="25"/>
      <c r="AJ2231" s="25"/>
      <c r="AL2231" s="5">
        <v>2230</v>
      </c>
      <c r="AM2231" s="25">
        <v>-1013013949.243022</v>
      </c>
      <c r="AN2231" s="5">
        <v>-13.52540274890724</v>
      </c>
    </row>
    <row r="2232" spans="32:40">
      <c r="AF2232" s="25">
        <v>2231</v>
      </c>
      <c r="AG2232" s="25"/>
      <c r="AJ2232" s="25"/>
      <c r="AL2232" s="5">
        <v>2231</v>
      </c>
      <c r="AM2232" s="25">
        <v>-527215480.17412329</v>
      </c>
      <c r="AN2232" s="5">
        <v>-1.653732641277311</v>
      </c>
    </row>
    <row r="2233" spans="32:40">
      <c r="AF2233" s="25">
        <v>2232</v>
      </c>
      <c r="AG2233" s="25"/>
      <c r="AJ2233" s="25"/>
      <c r="AL2233" s="5">
        <v>2232</v>
      </c>
      <c r="AM2233" s="25">
        <v>-977877027.82647979</v>
      </c>
      <c r="AN2233" s="5">
        <v>-2.8893939432039253</v>
      </c>
    </row>
    <row r="2234" spans="32:40">
      <c r="AF2234" s="25">
        <v>2233</v>
      </c>
      <c r="AG2234" s="25"/>
      <c r="AJ2234" s="25"/>
      <c r="AL2234" s="5">
        <v>2233</v>
      </c>
      <c r="AM2234" s="25">
        <v>-404747339.69659996</v>
      </c>
      <c r="AN2234" s="5">
        <v>-0.7711448191256699</v>
      </c>
    </row>
    <row r="2235" spans="32:40">
      <c r="AF2235" s="25">
        <v>2234</v>
      </c>
      <c r="AG2235" s="25"/>
      <c r="AJ2235" s="25"/>
      <c r="AL2235" s="5">
        <v>2234</v>
      </c>
      <c r="AM2235" s="25">
        <v>1442163673.1068997</v>
      </c>
      <c r="AN2235" s="5">
        <v>8.9529096517835676</v>
      </c>
    </row>
    <row r="2236" spans="32:40">
      <c r="AF2236" s="25">
        <v>2235</v>
      </c>
      <c r="AG2236" s="25"/>
      <c r="AJ2236" s="25"/>
      <c r="AL2236" s="5">
        <v>2235</v>
      </c>
      <c r="AM2236" s="25">
        <v>-1478859275.4639335</v>
      </c>
      <c r="AN2236" s="5">
        <v>-7.3443871089272657</v>
      </c>
    </row>
    <row r="2237" spans="32:40">
      <c r="AF2237" s="25">
        <v>2236</v>
      </c>
      <c r="AG2237" s="25"/>
      <c r="AJ2237" s="25"/>
      <c r="AL2237" s="5">
        <v>2236</v>
      </c>
      <c r="AM2237" s="25">
        <v>-963356514.07751358</v>
      </c>
      <c r="AN2237" s="5">
        <v>-3.4802028955302551</v>
      </c>
    </row>
    <row r="2238" spans="32:40">
      <c r="AF2238" s="25">
        <v>2237</v>
      </c>
      <c r="AG2238" s="25"/>
      <c r="AJ2238" s="25"/>
      <c r="AL2238" s="5">
        <v>2237</v>
      </c>
      <c r="AM2238" s="25">
        <v>-550087183.66289449</v>
      </c>
      <c r="AN2238" s="5">
        <v>-2.0641497402135882</v>
      </c>
    </row>
    <row r="2239" spans="32:40">
      <c r="AF2239" s="25">
        <v>2238</v>
      </c>
      <c r="AG2239" s="25"/>
      <c r="AJ2239" s="25"/>
      <c r="AL2239" s="5">
        <v>2238</v>
      </c>
      <c r="AM2239" s="25">
        <v>-412257574.73790097</v>
      </c>
      <c r="AN2239" s="5">
        <v>-3.4199918190208098</v>
      </c>
    </row>
    <row r="2240" spans="32:40">
      <c r="AF2240" s="25">
        <v>2239</v>
      </c>
      <c r="AG2240" s="25"/>
      <c r="AJ2240" s="25"/>
      <c r="AL2240" s="5">
        <v>2239</v>
      </c>
      <c r="AM2240" s="25">
        <v>-879780557.91077447</v>
      </c>
      <c r="AN2240" s="5">
        <v>-8.8452778213516368</v>
      </c>
    </row>
    <row r="2241" spans="32:40">
      <c r="AF2241" s="25">
        <v>2240</v>
      </c>
      <c r="AG2241" s="25"/>
      <c r="AJ2241" s="25"/>
      <c r="AL2241" s="5">
        <v>2240</v>
      </c>
      <c r="AM2241" s="25">
        <v>-2202399904.2040944</v>
      </c>
      <c r="AN2241" s="5">
        <v>-10.862576972622309</v>
      </c>
    </row>
    <row r="2242" spans="32:40">
      <c r="AF2242" s="25">
        <v>2241</v>
      </c>
      <c r="AG2242" s="25"/>
      <c r="AJ2242" s="25"/>
      <c r="AL2242" s="5">
        <v>2241</v>
      </c>
      <c r="AM2242" s="25">
        <v>-694934435.89821744</v>
      </c>
      <c r="AN2242" s="5">
        <v>-1.9834726879343538</v>
      </c>
    </row>
    <row r="2243" spans="32:40">
      <c r="AF2243" s="25">
        <v>2242</v>
      </c>
      <c r="AG2243" s="25"/>
      <c r="AJ2243" s="25"/>
      <c r="AL2243" s="5">
        <v>2242</v>
      </c>
      <c r="AM2243" s="25">
        <v>-375515538.78541523</v>
      </c>
      <c r="AN2243" s="5">
        <v>-2.4031601155338898</v>
      </c>
    </row>
    <row r="2244" spans="32:40">
      <c r="AF2244" s="25">
        <v>2243</v>
      </c>
      <c r="AG2244" s="25"/>
      <c r="AJ2244" s="25"/>
      <c r="AL2244" s="5">
        <v>2243</v>
      </c>
      <c r="AM2244" s="25">
        <v>-396291562.98265016</v>
      </c>
      <c r="AN2244" s="5">
        <v>-4.8338492905400852</v>
      </c>
    </row>
    <row r="2245" spans="32:40">
      <c r="AF2245" s="25">
        <v>2244</v>
      </c>
      <c r="AG2245" s="25"/>
      <c r="AJ2245" s="25"/>
      <c r="AL2245" s="5">
        <v>2244</v>
      </c>
      <c r="AM2245" s="25">
        <v>-429899543.02462029</v>
      </c>
      <c r="AN2245" s="5">
        <v>-1.511060304390563</v>
      </c>
    </row>
    <row r="2246" spans="32:40">
      <c r="AF2246" s="25">
        <v>2245</v>
      </c>
      <c r="AG2246" s="25"/>
      <c r="AJ2246" s="25"/>
      <c r="AL2246" s="5">
        <v>2245</v>
      </c>
      <c r="AM2246" s="25">
        <v>192866035.16054547</v>
      </c>
      <c r="AN2246" s="5">
        <v>1.9971575709469365</v>
      </c>
    </row>
    <row r="2247" spans="32:40">
      <c r="AF2247" s="25">
        <v>2246</v>
      </c>
      <c r="AG2247" s="25"/>
      <c r="AJ2247" s="25"/>
      <c r="AL2247" s="5">
        <v>2246</v>
      </c>
      <c r="AM2247" s="25">
        <v>1036590210.9845922</v>
      </c>
      <c r="AN2247" s="5">
        <v>10.210709674982017</v>
      </c>
    </row>
    <row r="2248" spans="32:40">
      <c r="AF2248" s="25">
        <v>2247</v>
      </c>
      <c r="AG2248" s="25"/>
      <c r="AJ2248" s="25"/>
      <c r="AL2248" s="5">
        <v>2247</v>
      </c>
      <c r="AM2248" s="25">
        <v>393091370.29893112</v>
      </c>
      <c r="AN2248" s="5">
        <v>2.938905495708271</v>
      </c>
    </row>
    <row r="2249" spans="32:40">
      <c r="AF2249" s="25">
        <v>2248</v>
      </c>
      <c r="AG2249" s="25"/>
      <c r="AJ2249" s="25"/>
      <c r="AL2249" s="5">
        <v>2248</v>
      </c>
      <c r="AM2249" s="25">
        <v>-544131282.76135802</v>
      </c>
      <c r="AN2249" s="5">
        <v>-1.3245173583510448</v>
      </c>
    </row>
    <row r="2250" spans="32:40">
      <c r="AF2250" s="25">
        <v>2249</v>
      </c>
      <c r="AG2250" s="25"/>
      <c r="AJ2250" s="25"/>
      <c r="AL2250" s="5">
        <v>2249</v>
      </c>
      <c r="AM2250" s="25">
        <v>-793723461.37624454</v>
      </c>
      <c r="AN2250" s="5">
        <v>-3.7292904148520769</v>
      </c>
    </row>
    <row r="2251" spans="32:40">
      <c r="AF2251" s="25">
        <v>2250</v>
      </c>
      <c r="AG2251" s="25"/>
      <c r="AJ2251" s="25"/>
      <c r="AL2251" s="5">
        <v>2250</v>
      </c>
      <c r="AM2251" s="25">
        <v>-626228243.97220087</v>
      </c>
      <c r="AN2251" s="5">
        <v>-5.2719859832568519</v>
      </c>
    </row>
    <row r="2252" spans="32:40">
      <c r="AF2252" s="25">
        <v>2251</v>
      </c>
      <c r="AG2252" s="25"/>
      <c r="AJ2252" s="25"/>
      <c r="AL2252" s="5">
        <v>2251</v>
      </c>
      <c r="AM2252" s="25">
        <v>-1118045706.7165716</v>
      </c>
      <c r="AN2252" s="5">
        <v>-3.7953892476922104</v>
      </c>
    </row>
    <row r="2253" spans="32:40">
      <c r="AF2253" s="25">
        <v>2252</v>
      </c>
      <c r="AG2253" s="25"/>
      <c r="AJ2253" s="25"/>
      <c r="AL2253" s="5">
        <v>2252</v>
      </c>
      <c r="AM2253" s="25">
        <v>-420808860.81425786</v>
      </c>
      <c r="AN2253" s="5">
        <v>-0.91543520770595554</v>
      </c>
    </row>
    <row r="2254" spans="32:40">
      <c r="AF2254" s="25">
        <v>2253</v>
      </c>
      <c r="AG2254" s="25"/>
      <c r="AJ2254" s="25"/>
      <c r="AL2254" s="5">
        <v>2253</v>
      </c>
      <c r="AM2254" s="25">
        <v>-626921651.93497765</v>
      </c>
      <c r="AN2254" s="5">
        <v>-4.4313016811511607</v>
      </c>
    </row>
    <row r="2255" spans="32:40">
      <c r="AF2255" s="25">
        <v>2254</v>
      </c>
      <c r="AG2255" s="25"/>
      <c r="AJ2255" s="25"/>
      <c r="AL2255" s="5">
        <v>2254</v>
      </c>
      <c r="AM2255" s="25">
        <v>800805651.70162642</v>
      </c>
      <c r="AN2255" s="5">
        <v>4.8476896219849035</v>
      </c>
    </row>
    <row r="2256" spans="32:40">
      <c r="AF2256" s="25">
        <v>2255</v>
      </c>
      <c r="AG2256" s="25"/>
      <c r="AJ2256" s="25"/>
      <c r="AL2256" s="5">
        <v>2255</v>
      </c>
      <c r="AM2256" s="25">
        <v>-125625370.61226571</v>
      </c>
      <c r="AN2256" s="5">
        <v>-0.59706725013070316</v>
      </c>
    </row>
    <row r="2257" spans="32:40">
      <c r="AF2257" s="25">
        <v>2256</v>
      </c>
      <c r="AG2257" s="25"/>
      <c r="AJ2257" s="25"/>
      <c r="AL2257" s="5">
        <v>2256</v>
      </c>
      <c r="AM2257" s="25">
        <v>1234926738.7469838</v>
      </c>
      <c r="AN2257" s="5">
        <v>17.88308777101442</v>
      </c>
    </row>
    <row r="2258" spans="32:40">
      <c r="AF2258" s="25">
        <v>2257</v>
      </c>
      <c r="AG2258" s="25"/>
      <c r="AJ2258" s="25"/>
      <c r="AL2258" s="5">
        <v>2257</v>
      </c>
      <c r="AM2258" s="25">
        <v>896309461.87510526</v>
      </c>
      <c r="AN2258" s="5">
        <v>5.7645967526719817</v>
      </c>
    </row>
    <row r="2259" spans="32:40">
      <c r="AF2259" s="25">
        <v>2258</v>
      </c>
      <c r="AG2259" s="25"/>
      <c r="AJ2259" s="25"/>
      <c r="AL2259" s="5">
        <v>2258</v>
      </c>
      <c r="AM2259" s="25">
        <v>-348642148.86333144</v>
      </c>
      <c r="AN2259" s="5">
        <v>-1.2120635979059844</v>
      </c>
    </row>
    <row r="2260" spans="32:40">
      <c r="AF2260" s="25">
        <v>2259</v>
      </c>
      <c r="AG2260" s="25"/>
      <c r="AJ2260" s="25"/>
      <c r="AL2260" s="5">
        <v>2259</v>
      </c>
      <c r="AM2260" s="25">
        <v>-500532032.71918952</v>
      </c>
      <c r="AN2260" s="5">
        <v>-5.3889736907533869</v>
      </c>
    </row>
    <row r="2261" spans="32:40">
      <c r="AF2261" s="25">
        <v>2260</v>
      </c>
      <c r="AG2261" s="25"/>
      <c r="AJ2261" s="25"/>
      <c r="AL2261" s="5">
        <v>2260</v>
      </c>
      <c r="AM2261" s="25">
        <v>-465923159.93815106</v>
      </c>
      <c r="AN2261" s="5">
        <v>-0.98495792304532781</v>
      </c>
    </row>
    <row r="2262" spans="32:40">
      <c r="AF2262" s="25">
        <v>2261</v>
      </c>
      <c r="AG2262" s="25"/>
      <c r="AJ2262" s="25"/>
      <c r="AL2262" s="5">
        <v>2261</v>
      </c>
      <c r="AM2262" s="25">
        <v>-52234409.802496076</v>
      </c>
      <c r="AN2262" s="5">
        <v>0.26749590963872549</v>
      </c>
    </row>
    <row r="2263" spans="32:40">
      <c r="AF2263" s="25">
        <v>2262</v>
      </c>
      <c r="AG2263" s="25"/>
      <c r="AJ2263" s="25"/>
      <c r="AL2263" s="5">
        <v>2262</v>
      </c>
      <c r="AM2263" s="25">
        <v>-706887203.17352152</v>
      </c>
      <c r="AN2263" s="5">
        <v>-2.5109902890161839</v>
      </c>
    </row>
    <row r="2264" spans="32:40">
      <c r="AF2264" s="25">
        <v>2263</v>
      </c>
      <c r="AG2264" s="25"/>
      <c r="AJ2264" s="25"/>
      <c r="AL2264" s="5">
        <v>2263</v>
      </c>
      <c r="AM2264" s="25">
        <v>411264253.65039593</v>
      </c>
      <c r="AN2264" s="5">
        <v>4.4923510609543191</v>
      </c>
    </row>
    <row r="2265" spans="32:40">
      <c r="AF2265" s="25">
        <v>2264</v>
      </c>
      <c r="AG2265" s="25"/>
      <c r="AJ2265" s="25"/>
      <c r="AL2265" s="5">
        <v>2264</v>
      </c>
      <c r="AM2265" s="25">
        <v>-467518002.36409974</v>
      </c>
      <c r="AN2265" s="5">
        <v>-3.3988110421590716</v>
      </c>
    </row>
    <row r="2266" spans="32:40">
      <c r="AF2266" s="25">
        <v>2265</v>
      </c>
      <c r="AG2266" s="25"/>
      <c r="AJ2266" s="25"/>
      <c r="AL2266" s="5">
        <v>2265</v>
      </c>
      <c r="AM2266" s="25">
        <v>733328622.03423131</v>
      </c>
      <c r="AN2266" s="5">
        <v>6.2485247706988387</v>
      </c>
    </row>
    <row r="2267" spans="32:40">
      <c r="AF2267" s="25">
        <v>2266</v>
      </c>
      <c r="AG2267" s="25"/>
      <c r="AJ2267" s="25"/>
      <c r="AL2267" s="5">
        <v>2266</v>
      </c>
      <c r="AM2267" s="25">
        <v>-363457460.1044364</v>
      </c>
      <c r="AN2267" s="5">
        <v>-0.82811577424661886</v>
      </c>
    </row>
    <row r="2268" spans="32:40">
      <c r="AF2268" s="25">
        <v>2267</v>
      </c>
      <c r="AG2268" s="25"/>
      <c r="AJ2268" s="25"/>
      <c r="AL2268" s="5">
        <v>2267</v>
      </c>
      <c r="AM2268" s="25">
        <v>-407724905.93819934</v>
      </c>
      <c r="AN2268" s="5">
        <v>-4.0988491624036829</v>
      </c>
    </row>
    <row r="2269" spans="32:40">
      <c r="AF2269" s="25">
        <v>2268</v>
      </c>
      <c r="AG2269" s="25"/>
      <c r="AJ2269" s="25"/>
      <c r="AL2269" s="5">
        <v>2268</v>
      </c>
      <c r="AM2269" s="25">
        <v>-294329262.89232993</v>
      </c>
      <c r="AN2269" s="5">
        <v>-2.2244080065867191</v>
      </c>
    </row>
    <row r="2270" spans="32:40">
      <c r="AF2270" s="25">
        <v>2269</v>
      </c>
      <c r="AG2270" s="25"/>
      <c r="AJ2270" s="25"/>
      <c r="AL2270" s="5">
        <v>2269</v>
      </c>
      <c r="AM2270" s="25">
        <v>1778121815.8986893</v>
      </c>
      <c r="AN2270" s="5">
        <v>9.8854734033103728</v>
      </c>
    </row>
    <row r="2271" spans="32:40">
      <c r="AF2271" s="25">
        <v>2270</v>
      </c>
      <c r="AG2271" s="25"/>
      <c r="AJ2271" s="25"/>
      <c r="AL2271" s="5">
        <v>2270</v>
      </c>
      <c r="AM2271" s="25">
        <v>754813486.43778276</v>
      </c>
      <c r="AN2271" s="5">
        <v>7.4022995587492737</v>
      </c>
    </row>
    <row r="2272" spans="32:40">
      <c r="AF2272" s="25">
        <v>2271</v>
      </c>
      <c r="AG2272" s="25"/>
      <c r="AJ2272" s="25"/>
      <c r="AL2272" s="5">
        <v>2271</v>
      </c>
      <c r="AM2272" s="25">
        <v>-1125364899.1054177</v>
      </c>
      <c r="AN2272" s="5">
        <v>-4.5611952780331668</v>
      </c>
    </row>
    <row r="2273" spans="32:40">
      <c r="AF2273" s="25">
        <v>2272</v>
      </c>
      <c r="AG2273" s="25"/>
      <c r="AJ2273" s="25"/>
      <c r="AL2273" s="5">
        <v>2272</v>
      </c>
      <c r="AM2273" s="25">
        <v>-494421562.87652659</v>
      </c>
      <c r="AN2273" s="5">
        <v>-1.4990195611545303</v>
      </c>
    </row>
    <row r="2274" spans="32:40">
      <c r="AF2274" s="25">
        <v>2273</v>
      </c>
      <c r="AG2274" s="25"/>
      <c r="AJ2274" s="25"/>
      <c r="AL2274" s="5">
        <v>2273</v>
      </c>
      <c r="AM2274" s="25">
        <v>-532481245.70130837</v>
      </c>
      <c r="AN2274" s="5">
        <v>-4.9265942059830943</v>
      </c>
    </row>
    <row r="2275" spans="32:40">
      <c r="AF2275" s="25">
        <v>2274</v>
      </c>
      <c r="AG2275" s="25"/>
      <c r="AJ2275" s="25"/>
      <c r="AL2275" s="5">
        <v>2274</v>
      </c>
      <c r="AM2275" s="25">
        <v>-851757081.95839047</v>
      </c>
      <c r="AN2275" s="5">
        <v>-8.9164346498355993</v>
      </c>
    </row>
    <row r="2276" spans="32:40">
      <c r="AF2276" s="25">
        <v>2275</v>
      </c>
      <c r="AG2276" s="25"/>
      <c r="AJ2276" s="25"/>
      <c r="AL2276" s="5">
        <v>2275</v>
      </c>
      <c r="AM2276" s="25">
        <v>-957395201.09833169</v>
      </c>
      <c r="AN2276" s="5">
        <v>-6.958692880922615</v>
      </c>
    </row>
    <row r="2277" spans="32:40">
      <c r="AF2277" s="25">
        <v>2276</v>
      </c>
      <c r="AG2277" s="25"/>
      <c r="AJ2277" s="25"/>
      <c r="AL2277" s="5">
        <v>2276</v>
      </c>
      <c r="AM2277" s="25">
        <v>-1970712742.0672064</v>
      </c>
      <c r="AN2277" s="5">
        <v>-15.618055053868881</v>
      </c>
    </row>
    <row r="2278" spans="32:40">
      <c r="AF2278" s="25">
        <v>2277</v>
      </c>
      <c r="AG2278" s="25"/>
      <c r="AJ2278" s="25"/>
      <c r="AL2278" s="5">
        <v>2277</v>
      </c>
      <c r="AM2278" s="25">
        <v>917020533.37743413</v>
      </c>
      <c r="AN2278" s="5">
        <v>6.9782208288673369</v>
      </c>
    </row>
    <row r="2279" spans="32:40">
      <c r="AF2279" s="25">
        <v>2278</v>
      </c>
      <c r="AG2279" s="25"/>
      <c r="AJ2279" s="25"/>
      <c r="AL2279" s="5">
        <v>2278</v>
      </c>
      <c r="AM2279" s="25">
        <v>30912607.503528744</v>
      </c>
      <c r="AN2279" s="5">
        <v>1.4032321500884624</v>
      </c>
    </row>
    <row r="2280" spans="32:40">
      <c r="AF2280" s="25">
        <v>2279</v>
      </c>
      <c r="AG2280" s="25"/>
      <c r="AJ2280" s="25"/>
      <c r="AL2280" s="5">
        <v>2279</v>
      </c>
      <c r="AM2280" s="25">
        <v>-687643112.04252338</v>
      </c>
      <c r="AN2280" s="5">
        <v>-2.923599892842454</v>
      </c>
    </row>
    <row r="2281" spans="32:40">
      <c r="AF2281" s="25">
        <v>2280</v>
      </c>
      <c r="AG2281" s="25"/>
      <c r="AJ2281" s="25"/>
      <c r="AL2281" s="5">
        <v>2280</v>
      </c>
      <c r="AM2281" s="25">
        <v>-916037398.01426721</v>
      </c>
      <c r="AN2281" s="5">
        <v>-4.7324910063226939</v>
      </c>
    </row>
    <row r="2282" spans="32:40">
      <c r="AF2282" s="25">
        <v>2281</v>
      </c>
      <c r="AG2282" s="25"/>
      <c r="AJ2282" s="25"/>
      <c r="AL2282" s="5">
        <v>2281</v>
      </c>
      <c r="AM2282" s="25">
        <v>8995654.821169436</v>
      </c>
      <c r="AN2282" s="5">
        <v>1.0825495729547481</v>
      </c>
    </row>
    <row r="2283" spans="32:40">
      <c r="AF2283" s="25">
        <v>2282</v>
      </c>
      <c r="AG2283" s="25"/>
      <c r="AJ2283" s="25"/>
      <c r="AL2283" s="5">
        <v>2282</v>
      </c>
      <c r="AM2283" s="25">
        <v>-1215123510.9664938</v>
      </c>
      <c r="AN2283" s="5">
        <v>-4.3549317157787968</v>
      </c>
    </row>
    <row r="2284" spans="32:40">
      <c r="AF2284" s="25">
        <v>2283</v>
      </c>
      <c r="AG2284" s="25"/>
      <c r="AJ2284" s="25"/>
      <c r="AL2284" s="5">
        <v>2283</v>
      </c>
      <c r="AM2284" s="25">
        <v>-896565481.32210851</v>
      </c>
      <c r="AN2284" s="5">
        <v>-6.948011002332886</v>
      </c>
    </row>
    <row r="2285" spans="32:40">
      <c r="AF2285" s="25">
        <v>2284</v>
      </c>
      <c r="AG2285" s="25"/>
      <c r="AJ2285" s="25"/>
      <c r="AL2285" s="5">
        <v>2284</v>
      </c>
      <c r="AM2285" s="25">
        <v>-1413558461.5054758</v>
      </c>
      <c r="AN2285" s="5">
        <v>-6.5970902409472894</v>
      </c>
    </row>
    <row r="2286" spans="32:40">
      <c r="AF2286" s="25">
        <v>2285</v>
      </c>
      <c r="AG2286" s="25"/>
      <c r="AJ2286" s="25"/>
      <c r="AL2286" s="5">
        <v>2285</v>
      </c>
      <c r="AM2286" s="25">
        <v>353724824.71838933</v>
      </c>
      <c r="AN2286" s="5">
        <v>2.8309336832691745</v>
      </c>
    </row>
    <row r="2287" spans="32:40">
      <c r="AF2287" s="25">
        <v>2286</v>
      </c>
      <c r="AG2287" s="25"/>
      <c r="AJ2287" s="25"/>
      <c r="AL2287" s="5">
        <v>2286</v>
      </c>
      <c r="AM2287" s="25">
        <v>-626076811.33579826</v>
      </c>
      <c r="AN2287" s="5">
        <v>-2.6676965434553153</v>
      </c>
    </row>
    <row r="2288" spans="32:40">
      <c r="AF2288" s="25">
        <v>2287</v>
      </c>
      <c r="AG2288" s="25"/>
      <c r="AJ2288" s="25"/>
      <c r="AL2288" s="5">
        <v>2287</v>
      </c>
      <c r="AM2288" s="25">
        <v>-1024122840.0698628</v>
      </c>
      <c r="AN2288" s="5">
        <v>-8.6789415689281295</v>
      </c>
    </row>
    <row r="2289" spans="32:40">
      <c r="AF2289" s="25">
        <v>2288</v>
      </c>
      <c r="AG2289" s="25"/>
      <c r="AJ2289" s="25"/>
      <c r="AL2289" s="5">
        <v>2288</v>
      </c>
      <c r="AM2289" s="25">
        <v>311474488.50848734</v>
      </c>
      <c r="AN2289" s="5">
        <v>2.920679764557208</v>
      </c>
    </row>
    <row r="2290" spans="32:40">
      <c r="AF2290" s="25">
        <v>2289</v>
      </c>
      <c r="AG2290" s="25"/>
      <c r="AJ2290" s="25"/>
      <c r="AL2290" s="5">
        <v>2289</v>
      </c>
      <c r="AM2290" s="25">
        <v>492941860.81298953</v>
      </c>
      <c r="AN2290" s="5">
        <v>5.1582478513603691</v>
      </c>
    </row>
    <row r="2291" spans="32:40">
      <c r="AF2291" s="25">
        <v>2290</v>
      </c>
      <c r="AG2291" s="25"/>
      <c r="AJ2291" s="25"/>
      <c r="AL2291" s="5">
        <v>2290</v>
      </c>
      <c r="AM2291" s="25">
        <v>-1671024895.4714303</v>
      </c>
      <c r="AN2291" s="5">
        <v>-11.637002932927627</v>
      </c>
    </row>
    <row r="2292" spans="32:40">
      <c r="AF2292" s="25">
        <v>2291</v>
      </c>
      <c r="AG2292" s="25"/>
      <c r="AJ2292" s="25"/>
      <c r="AL2292" s="5">
        <v>2291</v>
      </c>
      <c r="AM2292" s="25">
        <v>-505438807.59007788</v>
      </c>
      <c r="AN2292" s="5">
        <v>-1.7049698839031397</v>
      </c>
    </row>
    <row r="2293" spans="32:40">
      <c r="AF2293" s="25">
        <v>2292</v>
      </c>
      <c r="AG2293" s="25"/>
      <c r="AJ2293" s="25"/>
      <c r="AL2293" s="5">
        <v>2292</v>
      </c>
      <c r="AM2293" s="25">
        <v>469568920.20562351</v>
      </c>
      <c r="AN2293" s="5">
        <v>6.0787600028966731</v>
      </c>
    </row>
    <row r="2294" spans="32:40">
      <c r="AF2294" s="25">
        <v>2293</v>
      </c>
      <c r="AG2294" s="25"/>
      <c r="AJ2294" s="25"/>
      <c r="AL2294" s="5">
        <v>2293</v>
      </c>
      <c r="AM2294" s="25">
        <v>-975019474.71843529</v>
      </c>
      <c r="AN2294" s="5">
        <v>-6.2008844101742717</v>
      </c>
    </row>
    <row r="2295" spans="32:40">
      <c r="AF2295" s="25">
        <v>2294</v>
      </c>
      <c r="AG2295" s="25"/>
      <c r="AJ2295" s="25"/>
      <c r="AL2295" s="5">
        <v>2294</v>
      </c>
      <c r="AM2295" s="25">
        <v>266828693.30982065</v>
      </c>
      <c r="AN2295" s="5">
        <v>2.7944345868281468</v>
      </c>
    </row>
    <row r="2296" spans="32:40">
      <c r="AF2296" s="25">
        <v>2295</v>
      </c>
      <c r="AG2296" s="25"/>
      <c r="AJ2296" s="25"/>
      <c r="AL2296" s="5">
        <v>2295</v>
      </c>
      <c r="AM2296" s="25">
        <v>-638903660.68217707</v>
      </c>
      <c r="AN2296" s="5">
        <v>-1.4208887344135013</v>
      </c>
    </row>
    <row r="2297" spans="32:40">
      <c r="AF2297" s="25">
        <v>2296</v>
      </c>
      <c r="AG2297" s="25"/>
      <c r="AJ2297" s="25"/>
      <c r="AL2297" s="5">
        <v>2296</v>
      </c>
      <c r="AM2297" s="25">
        <v>689721001.50479102</v>
      </c>
      <c r="AN2297" s="5">
        <v>8.7038919099120342</v>
      </c>
    </row>
    <row r="2298" spans="32:40">
      <c r="AF2298" s="25">
        <v>2297</v>
      </c>
      <c r="AG2298" s="25"/>
      <c r="AJ2298" s="25"/>
      <c r="AL2298" s="5">
        <v>2297</v>
      </c>
      <c r="AM2298" s="25">
        <v>-882992864.50668252</v>
      </c>
      <c r="AN2298" s="5">
        <v>-3.575075239482536</v>
      </c>
    </row>
    <row r="2299" spans="32:40">
      <c r="AF2299" s="25">
        <v>2298</v>
      </c>
      <c r="AG2299" s="25"/>
      <c r="AJ2299" s="25"/>
      <c r="AL2299" s="5">
        <v>2298</v>
      </c>
      <c r="AM2299" s="25">
        <v>-375129489.13368762</v>
      </c>
      <c r="AN2299" s="5">
        <v>-0.97903854333657003</v>
      </c>
    </row>
    <row r="2300" spans="32:40">
      <c r="AF2300" s="25">
        <v>2299</v>
      </c>
      <c r="AG2300" s="25"/>
      <c r="AJ2300" s="25"/>
      <c r="AL2300" s="5">
        <v>2299</v>
      </c>
      <c r="AM2300" s="25">
        <v>-557157736.38660777</v>
      </c>
      <c r="AN2300" s="5">
        <v>-2.8066950783875044</v>
      </c>
    </row>
    <row r="2301" spans="32:40">
      <c r="AF2301" s="25">
        <v>2300</v>
      </c>
      <c r="AG2301" s="25"/>
      <c r="AJ2301" s="25"/>
      <c r="AL2301" s="5">
        <v>2300</v>
      </c>
      <c r="AM2301" s="25">
        <v>-237816766.76307672</v>
      </c>
      <c r="AN2301" s="5">
        <v>2.7357520772020881E-2</v>
      </c>
    </row>
    <row r="2302" spans="32:40">
      <c r="AF2302" s="25">
        <v>2301</v>
      </c>
      <c r="AG2302" s="25"/>
      <c r="AJ2302" s="25"/>
      <c r="AL2302" s="5">
        <v>2301</v>
      </c>
      <c r="AM2302" s="25">
        <v>272567706.61022991</v>
      </c>
      <c r="AN2302" s="5">
        <v>2.9983351131611755</v>
      </c>
    </row>
    <row r="2303" spans="32:40">
      <c r="AF2303" s="25">
        <v>2302</v>
      </c>
      <c r="AG2303" s="25"/>
      <c r="AJ2303" s="25"/>
      <c r="AL2303" s="5">
        <v>2302</v>
      </c>
      <c r="AM2303" s="25">
        <v>1398544971.3748999</v>
      </c>
      <c r="AN2303" s="5">
        <v>8.5168928873070211</v>
      </c>
    </row>
    <row r="2304" spans="32:40">
      <c r="AF2304" s="25">
        <v>2303</v>
      </c>
      <c r="AG2304" s="25"/>
      <c r="AJ2304" s="25"/>
      <c r="AL2304" s="5">
        <v>2303</v>
      </c>
      <c r="AM2304" s="25">
        <v>-1006996371.0539441</v>
      </c>
      <c r="AN2304" s="5">
        <v>-4.6921172470549228</v>
      </c>
    </row>
    <row r="2305" spans="32:40">
      <c r="AF2305" s="25">
        <v>2304</v>
      </c>
      <c r="AG2305" s="25"/>
      <c r="AJ2305" s="25"/>
      <c r="AL2305" s="5">
        <v>2304</v>
      </c>
      <c r="AM2305" s="25">
        <v>39774550.876850426</v>
      </c>
      <c r="AN2305" s="5">
        <v>1.1993134485005228</v>
      </c>
    </row>
    <row r="2306" spans="32:40">
      <c r="AF2306" s="25">
        <v>2305</v>
      </c>
      <c r="AG2306" s="25"/>
      <c r="AJ2306" s="25"/>
      <c r="AL2306" s="5">
        <v>2305</v>
      </c>
      <c r="AM2306" s="25">
        <v>-322194254.42474997</v>
      </c>
      <c r="AN2306" s="5">
        <v>-2.8232933141458534</v>
      </c>
    </row>
    <row r="2307" spans="32:40">
      <c r="AF2307" s="25">
        <v>2306</v>
      </c>
      <c r="AG2307" s="25"/>
      <c r="AJ2307" s="25"/>
      <c r="AL2307" s="5">
        <v>2306</v>
      </c>
      <c r="AM2307" s="25">
        <v>-55108311.082025677</v>
      </c>
      <c r="AN2307" s="5">
        <v>0.69213715021741129</v>
      </c>
    </row>
    <row r="2308" spans="32:40">
      <c r="AF2308" s="25">
        <v>2307</v>
      </c>
      <c r="AG2308" s="25"/>
      <c r="AJ2308" s="25"/>
      <c r="AL2308" s="5">
        <v>2307</v>
      </c>
      <c r="AM2308" s="25">
        <v>1065793311.0730828</v>
      </c>
      <c r="AN2308" s="5">
        <v>8.8451923553248246</v>
      </c>
    </row>
    <row r="2309" spans="32:40">
      <c r="AF2309" s="25">
        <v>2308</v>
      </c>
      <c r="AG2309" s="25"/>
      <c r="AJ2309" s="25"/>
      <c r="AL2309" s="5">
        <v>2308</v>
      </c>
      <c r="AM2309" s="25">
        <v>1123402208.6253655</v>
      </c>
      <c r="AN2309" s="5">
        <v>16.878299962851969</v>
      </c>
    </row>
    <row r="2310" spans="32:40">
      <c r="AF2310" s="25">
        <v>2309</v>
      </c>
      <c r="AG2310" s="25"/>
      <c r="AJ2310" s="25"/>
      <c r="AL2310" s="5">
        <v>2309</v>
      </c>
      <c r="AM2310" s="25">
        <v>-1230015586.145957</v>
      </c>
      <c r="AN2310" s="5">
        <v>-6.1381611953961039</v>
      </c>
    </row>
    <row r="2311" spans="32:40">
      <c r="AF2311" s="25">
        <v>2310</v>
      </c>
      <c r="AG2311" s="25"/>
      <c r="AJ2311" s="25"/>
      <c r="AL2311" s="5">
        <v>2310</v>
      </c>
      <c r="AM2311" s="25">
        <v>-1200381908.2636085</v>
      </c>
      <c r="AN2311" s="5">
        <v>-4.4634483660621127</v>
      </c>
    </row>
    <row r="2312" spans="32:40">
      <c r="AF2312" s="25">
        <v>2311</v>
      </c>
      <c r="AG2312" s="25"/>
      <c r="AJ2312" s="25"/>
      <c r="AL2312" s="5">
        <v>2311</v>
      </c>
      <c r="AM2312" s="25">
        <v>653642624.36608231</v>
      </c>
      <c r="AN2312" s="5">
        <v>7.5005206102826305</v>
      </c>
    </row>
    <row r="2313" spans="32:40">
      <c r="AF2313" s="25">
        <v>2312</v>
      </c>
      <c r="AG2313" s="25"/>
      <c r="AJ2313" s="25"/>
      <c r="AL2313" s="5">
        <v>2312</v>
      </c>
      <c r="AM2313" s="25">
        <v>-373486522.18175864</v>
      </c>
      <c r="AN2313" s="5">
        <v>-1.5500774598363278</v>
      </c>
    </row>
    <row r="2314" spans="32:40">
      <c r="AF2314" s="25">
        <v>2313</v>
      </c>
      <c r="AG2314" s="25"/>
      <c r="AJ2314" s="25"/>
      <c r="AL2314" s="5">
        <v>2313</v>
      </c>
      <c r="AM2314" s="25">
        <v>-997827818.62598491</v>
      </c>
      <c r="AN2314" s="5">
        <v>-9.1999656795330136</v>
      </c>
    </row>
    <row r="2315" spans="32:40">
      <c r="AF2315" s="25">
        <v>2314</v>
      </c>
      <c r="AG2315" s="25"/>
      <c r="AJ2315" s="25"/>
      <c r="AL2315" s="5">
        <v>2314</v>
      </c>
      <c r="AM2315" s="25">
        <v>-1563783581.2478027</v>
      </c>
      <c r="AN2315" s="5">
        <v>-5.3224064911307361</v>
      </c>
    </row>
    <row r="2316" spans="32:40">
      <c r="AF2316" s="25">
        <v>2315</v>
      </c>
      <c r="AG2316" s="25"/>
      <c r="AJ2316" s="25"/>
      <c r="AL2316" s="5">
        <v>2315</v>
      </c>
      <c r="AM2316" s="25">
        <v>665737398.84676933</v>
      </c>
      <c r="AN2316" s="5">
        <v>5.5490268813672818</v>
      </c>
    </row>
    <row r="2317" spans="32:40">
      <c r="AF2317" s="25">
        <v>2316</v>
      </c>
      <c r="AG2317" s="25"/>
      <c r="AJ2317" s="25"/>
      <c r="AL2317" s="5">
        <v>2316</v>
      </c>
      <c r="AM2317" s="25">
        <v>-3739580.6727967262</v>
      </c>
      <c r="AN2317" s="5">
        <v>0.9837372368985694</v>
      </c>
    </row>
    <row r="2318" spans="32:40">
      <c r="AF2318" s="25">
        <v>2317</v>
      </c>
      <c r="AG2318" s="25"/>
      <c r="AJ2318" s="25"/>
      <c r="AL2318" s="5">
        <v>2317</v>
      </c>
      <c r="AM2318" s="25">
        <v>169551918.97297126</v>
      </c>
      <c r="AN2318" s="5">
        <v>3.0295534163262716</v>
      </c>
    </row>
    <row r="2319" spans="32:40">
      <c r="AF2319" s="25">
        <v>2318</v>
      </c>
      <c r="AG2319" s="25"/>
      <c r="AJ2319" s="25"/>
      <c r="AL2319" s="5">
        <v>2318</v>
      </c>
      <c r="AM2319" s="25">
        <v>201144567.46510649</v>
      </c>
      <c r="AN2319" s="5">
        <v>2.0950028351216443</v>
      </c>
    </row>
    <row r="2320" spans="32:40">
      <c r="AF2320" s="25">
        <v>2319</v>
      </c>
      <c r="AG2320" s="25"/>
      <c r="AJ2320" s="25"/>
      <c r="AL2320" s="5">
        <v>2319</v>
      </c>
      <c r="AM2320" s="25">
        <v>-2011646122.2510569</v>
      </c>
      <c r="AN2320" s="5">
        <v>-26.696065759335543</v>
      </c>
    </row>
    <row r="2321" spans="32:40">
      <c r="AF2321" s="25">
        <v>2320</v>
      </c>
      <c r="AG2321" s="25"/>
      <c r="AJ2321" s="25"/>
      <c r="AL2321" s="5">
        <v>2320</v>
      </c>
      <c r="AM2321" s="25">
        <v>-159190598.27801269</v>
      </c>
      <c r="AN2321" s="5">
        <v>0.2827071921854809</v>
      </c>
    </row>
    <row r="2322" spans="32:40">
      <c r="AF2322" s="25">
        <v>2321</v>
      </c>
      <c r="AG2322" s="25"/>
      <c r="AJ2322" s="25"/>
      <c r="AL2322" s="5">
        <v>2321</v>
      </c>
      <c r="AM2322" s="25">
        <v>-496685019.54365003</v>
      </c>
      <c r="AN2322" s="5">
        <v>-0.94752731217991937</v>
      </c>
    </row>
    <row r="2323" spans="32:40">
      <c r="AF2323" s="25">
        <v>2322</v>
      </c>
      <c r="AG2323" s="25"/>
      <c r="AJ2323" s="25"/>
      <c r="AL2323" s="5">
        <v>2322</v>
      </c>
      <c r="AM2323" s="25">
        <v>497473728.87164354</v>
      </c>
      <c r="AN2323" s="5">
        <v>9.5598943662719815</v>
      </c>
    </row>
    <row r="2324" spans="32:40">
      <c r="AF2324" s="25">
        <v>2323</v>
      </c>
      <c r="AG2324" s="25"/>
      <c r="AJ2324" s="25"/>
      <c r="AL2324" s="5">
        <v>2323</v>
      </c>
      <c r="AM2324" s="25">
        <v>-1174267305.9766235</v>
      </c>
      <c r="AN2324" s="5">
        <v>-4.3405560911194252</v>
      </c>
    </row>
    <row r="2325" spans="32:40">
      <c r="AF2325" s="25">
        <v>2324</v>
      </c>
      <c r="AG2325" s="25"/>
      <c r="AJ2325" s="25"/>
      <c r="AL2325" s="5">
        <v>2324</v>
      </c>
      <c r="AM2325" s="25">
        <v>-1466939794.8970885</v>
      </c>
      <c r="AN2325" s="5">
        <v>-5.8993308277148762</v>
      </c>
    </row>
    <row r="2326" spans="32:40">
      <c r="AF2326" s="25">
        <v>2325</v>
      </c>
      <c r="AG2326" s="25"/>
      <c r="AJ2326" s="25"/>
      <c r="AL2326" s="5">
        <v>2325</v>
      </c>
      <c r="AM2326" s="25">
        <v>-1230081929.2523482</v>
      </c>
      <c r="AN2326" s="5">
        <v>-11.997436343269637</v>
      </c>
    </row>
    <row r="2327" spans="32:40">
      <c r="AF2327" s="25">
        <v>2326</v>
      </c>
      <c r="AG2327" s="25"/>
      <c r="AJ2327" s="25"/>
      <c r="AL2327" s="5">
        <v>2326</v>
      </c>
      <c r="AM2327" s="25">
        <v>-174445832.44236353</v>
      </c>
      <c r="AN2327" s="5">
        <v>-0.71635676466278608</v>
      </c>
    </row>
    <row r="2328" spans="32:40">
      <c r="AF2328" s="25">
        <v>2327</v>
      </c>
      <c r="AG2328" s="25"/>
      <c r="AJ2328" s="25"/>
      <c r="AL2328" s="5">
        <v>2327</v>
      </c>
      <c r="AM2328" s="25">
        <v>-266537547.28279579</v>
      </c>
      <c r="AN2328" s="5">
        <v>-5.9025457797964816E-2</v>
      </c>
    </row>
    <row r="2329" spans="32:40">
      <c r="AF2329" s="25">
        <v>2328</v>
      </c>
      <c r="AG2329" s="25"/>
      <c r="AJ2329" s="25"/>
      <c r="AL2329" s="5">
        <v>2328</v>
      </c>
      <c r="AM2329" s="25">
        <v>611663338.41068864</v>
      </c>
      <c r="AN2329" s="5">
        <v>3.9581265574500546</v>
      </c>
    </row>
    <row r="2330" spans="32:40">
      <c r="AF2330" s="25">
        <v>2329</v>
      </c>
      <c r="AG2330" s="25"/>
      <c r="AJ2330" s="25"/>
      <c r="AL2330" s="5">
        <v>2329</v>
      </c>
      <c r="AM2330" s="25">
        <v>-268653625.97554964</v>
      </c>
      <c r="AN2330" s="5">
        <v>-0.7117849895681474</v>
      </c>
    </row>
    <row r="2331" spans="32:40">
      <c r="AF2331" s="25">
        <v>2330</v>
      </c>
      <c r="AG2331" s="25"/>
      <c r="AJ2331" s="25"/>
      <c r="AL2331" s="5">
        <v>2330</v>
      </c>
      <c r="AM2331" s="25">
        <v>-993468115.37384701</v>
      </c>
      <c r="AN2331" s="5">
        <v>-8.7872874308112685</v>
      </c>
    </row>
    <row r="2332" spans="32:40">
      <c r="AF2332" s="25">
        <v>2331</v>
      </c>
      <c r="AG2332" s="25"/>
      <c r="AJ2332" s="25"/>
      <c r="AL2332" s="5">
        <v>2331</v>
      </c>
      <c r="AM2332" s="25">
        <v>102475393.68437809</v>
      </c>
      <c r="AN2332" s="5">
        <v>1.992307789870996</v>
      </c>
    </row>
    <row r="2333" spans="32:40">
      <c r="AF2333" s="25">
        <v>2332</v>
      </c>
      <c r="AG2333" s="25"/>
      <c r="AJ2333" s="25"/>
      <c r="AL2333" s="5">
        <v>2332</v>
      </c>
      <c r="AM2333" s="25">
        <v>-1287461335.0510459</v>
      </c>
      <c r="AN2333" s="5">
        <v>-4.5608897243749578</v>
      </c>
    </row>
    <row r="2334" spans="32:40">
      <c r="AF2334" s="25">
        <v>2333</v>
      </c>
      <c r="AG2334" s="25"/>
      <c r="AJ2334" s="25"/>
      <c r="AL2334" s="5">
        <v>2333</v>
      </c>
      <c r="AM2334" s="25">
        <v>-243210800.72665167</v>
      </c>
      <c r="AN2334" s="5">
        <v>-0.27472749577521394</v>
      </c>
    </row>
    <row r="2335" spans="32:40">
      <c r="AF2335" s="25">
        <v>2334</v>
      </c>
      <c r="AG2335" s="25"/>
      <c r="AJ2335" s="25"/>
      <c r="AL2335" s="5">
        <v>2334</v>
      </c>
      <c r="AM2335" s="25">
        <v>-199817471.7870428</v>
      </c>
      <c r="AN2335" s="5">
        <v>-5.8131084835675521E-2</v>
      </c>
    </row>
    <row r="2336" spans="32:40">
      <c r="AF2336" s="25">
        <v>2335</v>
      </c>
      <c r="AG2336" s="25"/>
      <c r="AJ2336" s="25"/>
      <c r="AL2336" s="5">
        <v>2335</v>
      </c>
      <c r="AM2336" s="25">
        <v>291343408.28711516</v>
      </c>
      <c r="AN2336" s="5">
        <v>4.3383897395490481</v>
      </c>
    </row>
    <row r="2337" spans="32:40">
      <c r="AF2337" s="25">
        <v>2336</v>
      </c>
      <c r="AG2337" s="25"/>
      <c r="AJ2337" s="25"/>
      <c r="AL2337" s="5">
        <v>2336</v>
      </c>
      <c r="AM2337" s="25">
        <v>-1555567184.6782479</v>
      </c>
      <c r="AN2337" s="5">
        <v>-7.3096447068553205</v>
      </c>
    </row>
    <row r="2338" spans="32:40">
      <c r="AF2338" s="25">
        <v>2337</v>
      </c>
      <c r="AG2338" s="25"/>
      <c r="AJ2338" s="25"/>
      <c r="AL2338" s="5">
        <v>2337</v>
      </c>
      <c r="AM2338" s="25">
        <v>-823400676.5749886</v>
      </c>
      <c r="AN2338" s="5">
        <v>-3.9571359260315826</v>
      </c>
    </row>
    <row r="2339" spans="32:40">
      <c r="AF2339" s="25">
        <v>2338</v>
      </c>
      <c r="AG2339" s="25"/>
      <c r="AJ2339" s="25"/>
      <c r="AL2339" s="5">
        <v>2338</v>
      </c>
      <c r="AM2339" s="25">
        <v>-1922504540.0529156</v>
      </c>
      <c r="AN2339" s="5">
        <v>-8.2868453680188967</v>
      </c>
    </row>
    <row r="2340" spans="32:40">
      <c r="AF2340" s="25">
        <v>2339</v>
      </c>
      <c r="AG2340" s="25"/>
      <c r="AJ2340" s="25"/>
      <c r="AL2340" s="5">
        <v>2339</v>
      </c>
      <c r="AM2340" s="25">
        <v>-464582873.33216202</v>
      </c>
      <c r="AN2340" s="5">
        <v>-4.9738286303526689</v>
      </c>
    </row>
    <row r="2341" spans="32:40">
      <c r="AF2341" s="25">
        <v>2340</v>
      </c>
      <c r="AG2341" s="25"/>
      <c r="AJ2341" s="25"/>
      <c r="AL2341" s="5">
        <v>2340</v>
      </c>
      <c r="AM2341" s="25">
        <v>-587656946.05162609</v>
      </c>
      <c r="AN2341" s="5">
        <v>-2.7678330015491297</v>
      </c>
    </row>
    <row r="2342" spans="32:40">
      <c r="AF2342" s="25">
        <v>2341</v>
      </c>
      <c r="AG2342" s="25"/>
      <c r="AJ2342" s="25"/>
      <c r="AL2342" s="5">
        <v>2341</v>
      </c>
      <c r="AM2342" s="25">
        <v>-604094074.55987883</v>
      </c>
      <c r="AN2342" s="5">
        <v>-2.1442423139049054</v>
      </c>
    </row>
    <row r="2343" spans="32:40">
      <c r="AF2343" s="25">
        <v>2342</v>
      </c>
      <c r="AG2343" s="25"/>
      <c r="AJ2343" s="25"/>
      <c r="AL2343" s="5">
        <v>2342</v>
      </c>
      <c r="AM2343" s="25">
        <v>-1344893276.4580021</v>
      </c>
      <c r="AN2343" s="5">
        <v>-5.5885017500907992</v>
      </c>
    </row>
    <row r="2344" spans="32:40">
      <c r="AF2344" s="25">
        <v>2343</v>
      </c>
      <c r="AG2344" s="25"/>
      <c r="AJ2344" s="25"/>
      <c r="AL2344" s="5">
        <v>2343</v>
      </c>
      <c r="AM2344" s="25">
        <v>285743490.02599418</v>
      </c>
      <c r="AN2344" s="5">
        <v>4.1163629454371558</v>
      </c>
    </row>
    <row r="2345" spans="32:40">
      <c r="AF2345" s="25">
        <v>2344</v>
      </c>
      <c r="AG2345" s="25"/>
      <c r="AJ2345" s="25"/>
      <c r="AL2345" s="5">
        <v>2344</v>
      </c>
      <c r="AM2345" s="25">
        <v>-208039929.52530399</v>
      </c>
      <c r="AN2345" s="5">
        <v>-0.17045897101282198</v>
      </c>
    </row>
    <row r="2346" spans="32:40">
      <c r="AF2346" s="25">
        <v>2345</v>
      </c>
      <c r="AG2346" s="25"/>
      <c r="AJ2346" s="25"/>
      <c r="AL2346" s="5">
        <v>2345</v>
      </c>
      <c r="AM2346" s="25">
        <v>657232416.20325768</v>
      </c>
      <c r="AN2346" s="5">
        <v>11.002679591477674</v>
      </c>
    </row>
    <row r="2347" spans="32:40">
      <c r="AF2347" s="25">
        <v>2346</v>
      </c>
      <c r="AG2347" s="25"/>
      <c r="AJ2347" s="25"/>
      <c r="AL2347" s="5">
        <v>2346</v>
      </c>
      <c r="AM2347" s="25">
        <v>-223822056.91384223</v>
      </c>
      <c r="AN2347" s="5">
        <v>-4.2230579697222513E-2</v>
      </c>
    </row>
    <row r="2348" spans="32:40">
      <c r="AF2348" s="25">
        <v>2347</v>
      </c>
      <c r="AG2348" s="25"/>
      <c r="AJ2348" s="25"/>
      <c r="AL2348" s="5">
        <v>2347</v>
      </c>
      <c r="AM2348" s="25">
        <v>851152188.44422579</v>
      </c>
      <c r="AN2348" s="5">
        <v>5.282589520966849</v>
      </c>
    </row>
    <row r="2349" spans="32:40">
      <c r="AF2349" s="25">
        <v>2348</v>
      </c>
      <c r="AG2349" s="25"/>
      <c r="AJ2349" s="25"/>
      <c r="AL2349" s="5">
        <v>2348</v>
      </c>
      <c r="AM2349" s="25">
        <v>-466314777.9941994</v>
      </c>
      <c r="AN2349" s="5">
        <v>-5.3587586861084207</v>
      </c>
    </row>
    <row r="2350" spans="32:40">
      <c r="AF2350" s="25">
        <v>2349</v>
      </c>
      <c r="AG2350" s="25"/>
      <c r="AJ2350" s="25"/>
      <c r="AL2350" s="5">
        <v>2349</v>
      </c>
      <c r="AM2350" s="25">
        <v>-149061137.0838196</v>
      </c>
      <c r="AN2350" s="5">
        <v>0.22799352573584411</v>
      </c>
    </row>
    <row r="2351" spans="32:40">
      <c r="AF2351" s="25">
        <v>2350</v>
      </c>
      <c r="AG2351" s="25"/>
      <c r="AJ2351" s="25"/>
      <c r="AL2351" s="5">
        <v>2350</v>
      </c>
      <c r="AM2351" s="25">
        <v>575758292.58423579</v>
      </c>
      <c r="AN2351" s="5">
        <v>4.4770351110004816</v>
      </c>
    </row>
    <row r="2352" spans="32:40">
      <c r="AF2352" s="25">
        <v>2351</v>
      </c>
      <c r="AG2352" s="25"/>
      <c r="AJ2352" s="25"/>
      <c r="AL2352" s="5">
        <v>2351</v>
      </c>
      <c r="AM2352" s="25">
        <v>-1246857538.9875247</v>
      </c>
      <c r="AN2352" s="5">
        <v>-16.052494780151545</v>
      </c>
    </row>
    <row r="2353" spans="32:40">
      <c r="AF2353" s="25">
        <v>2352</v>
      </c>
      <c r="AG2353" s="25"/>
      <c r="AJ2353" s="25"/>
      <c r="AL2353" s="5">
        <v>2352</v>
      </c>
      <c r="AM2353" s="25">
        <v>918970.64547726512</v>
      </c>
      <c r="AN2353" s="5">
        <v>1.0061339235735471</v>
      </c>
    </row>
    <row r="2354" spans="32:40">
      <c r="AF2354" s="25">
        <v>2353</v>
      </c>
      <c r="AG2354" s="25"/>
      <c r="AJ2354" s="25"/>
      <c r="AL2354" s="5">
        <v>2353</v>
      </c>
      <c r="AM2354" s="25">
        <v>427531252.47498333</v>
      </c>
      <c r="AN2354" s="5">
        <v>3.1138536852726082</v>
      </c>
    </row>
    <row r="2355" spans="32:40">
      <c r="AF2355" s="25">
        <v>2354</v>
      </c>
      <c r="AG2355" s="25"/>
      <c r="AJ2355" s="25"/>
      <c r="AL2355" s="5">
        <v>2354</v>
      </c>
      <c r="AM2355" s="25">
        <v>-620671291.14162636</v>
      </c>
      <c r="AN2355" s="5">
        <v>-2.2915304470844364</v>
      </c>
    </row>
    <row r="2356" spans="32:40">
      <c r="AF2356" s="25">
        <v>2355</v>
      </c>
      <c r="AG2356" s="25"/>
      <c r="AJ2356" s="25"/>
      <c r="AL2356" s="5">
        <v>2355</v>
      </c>
      <c r="AM2356" s="25">
        <v>690781222.2617991</v>
      </c>
      <c r="AN2356" s="5">
        <v>5.4522858421531213</v>
      </c>
    </row>
    <row r="2357" spans="32:40">
      <c r="AF2357" s="25">
        <v>2356</v>
      </c>
      <c r="AG2357" s="25"/>
      <c r="AJ2357" s="25"/>
      <c r="AL2357" s="5">
        <v>2356</v>
      </c>
      <c r="AM2357" s="25">
        <v>661610414.92852998</v>
      </c>
      <c r="AN2357" s="5">
        <v>4.9410354004558803</v>
      </c>
    </row>
    <row r="2358" spans="32:40">
      <c r="AF2358" s="25">
        <v>2357</v>
      </c>
      <c r="AG2358" s="25"/>
      <c r="AJ2358" s="25"/>
      <c r="AL2358" s="5">
        <v>2357</v>
      </c>
      <c r="AM2358" s="25">
        <v>-652372592.2683866</v>
      </c>
      <c r="AN2358" s="5">
        <v>-1.6265387571202521</v>
      </c>
    </row>
    <row r="2359" spans="32:40">
      <c r="AF2359" s="25">
        <v>2358</v>
      </c>
      <c r="AG2359" s="25"/>
      <c r="AJ2359" s="25"/>
      <c r="AL2359" s="5">
        <v>2358</v>
      </c>
      <c r="AM2359" s="25">
        <v>-876695583.39511895</v>
      </c>
      <c r="AN2359" s="5">
        <v>-3.8917939851569634</v>
      </c>
    </row>
    <row r="2360" spans="32:40">
      <c r="AF2360" s="25">
        <v>2359</v>
      </c>
      <c r="AG2360" s="25"/>
      <c r="AJ2360" s="25"/>
      <c r="AL2360" s="5">
        <v>2359</v>
      </c>
      <c r="AM2360" s="25">
        <v>641802317.37005746</v>
      </c>
      <c r="AN2360" s="5">
        <v>11.416870159402265</v>
      </c>
    </row>
    <row r="2361" spans="32:40">
      <c r="AF2361" s="25">
        <v>2360</v>
      </c>
      <c r="AG2361" s="25"/>
      <c r="AJ2361" s="25"/>
      <c r="AL2361" s="5">
        <v>2360</v>
      </c>
      <c r="AM2361" s="25">
        <v>-741358305.48813367</v>
      </c>
      <c r="AN2361" s="5">
        <v>-3.413649223126014</v>
      </c>
    </row>
    <row r="2362" spans="32:40">
      <c r="AF2362" s="25">
        <v>2361</v>
      </c>
      <c r="AG2362" s="25"/>
      <c r="AJ2362" s="25"/>
      <c r="AL2362" s="5">
        <v>2361</v>
      </c>
      <c r="AM2362" s="25">
        <v>235880491.44533762</v>
      </c>
      <c r="AN2362" s="5">
        <v>2.1321619365963755</v>
      </c>
    </row>
    <row r="2363" spans="32:40">
      <c r="AF2363" s="25">
        <v>2362</v>
      </c>
      <c r="AG2363" s="25"/>
      <c r="AJ2363" s="25"/>
      <c r="AL2363" s="5">
        <v>2362</v>
      </c>
      <c r="AM2363" s="25">
        <v>586291174.69907308</v>
      </c>
      <c r="AN2363" s="5">
        <v>3.5834854949334058</v>
      </c>
    </row>
    <row r="2364" spans="32:40">
      <c r="AF2364" s="25">
        <v>2363</v>
      </c>
      <c r="AG2364" s="25"/>
      <c r="AJ2364" s="25"/>
      <c r="AL2364" s="5">
        <v>2363</v>
      </c>
      <c r="AM2364" s="25">
        <v>-400107296.53426242</v>
      </c>
      <c r="AN2364" s="5">
        <v>-0.84744723724299731</v>
      </c>
    </row>
    <row r="2365" spans="32:40">
      <c r="AF2365" s="25">
        <v>2364</v>
      </c>
      <c r="AG2365" s="25"/>
      <c r="AJ2365" s="25"/>
      <c r="AL2365" s="5">
        <v>2364</v>
      </c>
      <c r="AM2365" s="25">
        <v>333239850.32004875</v>
      </c>
      <c r="AN2365" s="5">
        <v>4.6279188057822278</v>
      </c>
    </row>
    <row r="2366" spans="32:40">
      <c r="AF2366" s="25">
        <v>2365</v>
      </c>
      <c r="AG2366" s="25"/>
      <c r="AJ2366" s="25"/>
      <c r="AL2366" s="5">
        <v>2365</v>
      </c>
      <c r="AM2366" s="25">
        <v>154219635.83301464</v>
      </c>
      <c r="AN2366" s="5">
        <v>2.4489929534367452</v>
      </c>
    </row>
    <row r="2367" spans="32:40">
      <c r="AF2367" s="25">
        <v>2366</v>
      </c>
      <c r="AG2367" s="25"/>
      <c r="AJ2367" s="25"/>
      <c r="AL2367" s="5">
        <v>2366</v>
      </c>
      <c r="AM2367" s="25">
        <v>681899669.03550375</v>
      </c>
      <c r="AN2367" s="5">
        <v>5.9447036584129309</v>
      </c>
    </row>
    <row r="2368" spans="32:40">
      <c r="AF2368" s="25">
        <v>2367</v>
      </c>
      <c r="AG2368" s="25"/>
      <c r="AJ2368" s="25"/>
      <c r="AL2368" s="5">
        <v>2367</v>
      </c>
      <c r="AM2368" s="25">
        <v>587527022.0748148</v>
      </c>
      <c r="AN2368" s="5">
        <v>4.9933370400994477</v>
      </c>
    </row>
    <row r="2369" spans="32:40">
      <c r="AF2369" s="25">
        <v>2368</v>
      </c>
      <c r="AG2369" s="25"/>
      <c r="AJ2369" s="25"/>
      <c r="AL2369" s="5">
        <v>2368</v>
      </c>
      <c r="AM2369" s="25">
        <v>245700367.31139696</v>
      </c>
      <c r="AN2369" s="5">
        <v>2.4793784192532065</v>
      </c>
    </row>
    <row r="2370" spans="32:40">
      <c r="AF2370" s="25">
        <v>2369</v>
      </c>
      <c r="AG2370" s="25"/>
      <c r="AJ2370" s="25"/>
      <c r="AL2370" s="5">
        <v>2369</v>
      </c>
      <c r="AM2370" s="25">
        <v>330306555.58756375</v>
      </c>
      <c r="AN2370" s="5">
        <v>2.7153625846495095</v>
      </c>
    </row>
    <row r="2371" spans="32:40">
      <c r="AF2371" s="25">
        <v>2370</v>
      </c>
      <c r="AG2371" s="25"/>
      <c r="AJ2371" s="25"/>
      <c r="AL2371" s="5">
        <v>2370</v>
      </c>
      <c r="AM2371" s="25">
        <v>-692356898.92277932</v>
      </c>
      <c r="AN2371" s="5">
        <v>-5.7010394303542045</v>
      </c>
    </row>
    <row r="2372" spans="32:40">
      <c r="AF2372" s="25">
        <v>2371</v>
      </c>
      <c r="AG2372" s="25"/>
      <c r="AJ2372" s="25"/>
      <c r="AL2372" s="5">
        <v>2371</v>
      </c>
      <c r="AM2372" s="25">
        <v>512156039.26635134</v>
      </c>
      <c r="AN2372" s="5">
        <v>4.5824970214189511</v>
      </c>
    </row>
    <row r="2373" spans="32:40">
      <c r="AF2373" s="25">
        <v>2372</v>
      </c>
      <c r="AG2373" s="25"/>
      <c r="AJ2373" s="25"/>
      <c r="AL2373" s="5">
        <v>2372</v>
      </c>
      <c r="AM2373" s="25">
        <v>-1105171536.2359364</v>
      </c>
      <c r="AN2373" s="5">
        <v>-8.8507415542848697</v>
      </c>
    </row>
    <row r="2374" spans="32:40">
      <c r="AF2374" s="25">
        <v>2373</v>
      </c>
      <c r="AG2374" s="25"/>
      <c r="AJ2374" s="25"/>
      <c r="AL2374" s="5">
        <v>2373</v>
      </c>
      <c r="AM2374" s="25">
        <v>-775068465.44245255</v>
      </c>
      <c r="AN2374" s="5">
        <v>-2.9625680371702647</v>
      </c>
    </row>
    <row r="2375" spans="32:40">
      <c r="AF2375" s="25">
        <v>2374</v>
      </c>
      <c r="AG2375" s="25"/>
      <c r="AJ2375" s="25"/>
      <c r="AL2375" s="5">
        <v>2374</v>
      </c>
      <c r="AM2375" s="25">
        <v>13108670.342030168</v>
      </c>
      <c r="AN2375" s="5">
        <v>1.0860837130008794</v>
      </c>
    </row>
    <row r="2376" spans="32:40">
      <c r="AF2376" s="25">
        <v>2375</v>
      </c>
      <c r="AG2376" s="25"/>
      <c r="AJ2376" s="25"/>
      <c r="AL2376" s="5">
        <v>2375</v>
      </c>
      <c r="AM2376" s="25">
        <v>-138778883.87759489</v>
      </c>
      <c r="AN2376" s="5">
        <v>-5.3906625086358101E-2</v>
      </c>
    </row>
    <row r="2377" spans="32:40">
      <c r="AF2377" s="25">
        <v>2376</v>
      </c>
      <c r="AG2377" s="25"/>
      <c r="AJ2377" s="25"/>
      <c r="AL2377" s="5">
        <v>2376</v>
      </c>
      <c r="AM2377" s="25">
        <v>-601025623.60611188</v>
      </c>
      <c r="AN2377" s="5">
        <v>-1.4235723964420428</v>
      </c>
    </row>
    <row r="2378" spans="32:40">
      <c r="AF2378" s="25">
        <v>2377</v>
      </c>
      <c r="AG2378" s="25"/>
      <c r="AJ2378" s="25"/>
      <c r="AL2378" s="5">
        <v>2377</v>
      </c>
      <c r="AM2378" s="25">
        <v>-421836409.15282226</v>
      </c>
      <c r="AN2378" s="5">
        <v>-5.031058939556817</v>
      </c>
    </row>
    <row r="2379" spans="32:40">
      <c r="AF2379" s="25">
        <v>2378</v>
      </c>
      <c r="AG2379" s="25"/>
      <c r="AJ2379" s="25"/>
      <c r="AL2379" s="5">
        <v>2378</v>
      </c>
      <c r="AM2379" s="25">
        <v>-503971270.64759403</v>
      </c>
      <c r="AN2379" s="5">
        <v>-1.6021520066026238</v>
      </c>
    </row>
    <row r="2380" spans="32:40">
      <c r="AF2380" s="25">
        <v>2379</v>
      </c>
      <c r="AG2380" s="25"/>
      <c r="AJ2380" s="25"/>
      <c r="AL2380" s="5">
        <v>2379</v>
      </c>
      <c r="AM2380" s="25">
        <v>-937924007.28024721</v>
      </c>
      <c r="AN2380" s="5">
        <v>-7.4268182792725073</v>
      </c>
    </row>
    <row r="2381" spans="32:40">
      <c r="AF2381" s="25">
        <v>2380</v>
      </c>
      <c r="AG2381" s="25"/>
      <c r="AJ2381" s="25"/>
      <c r="AL2381" s="5">
        <v>2380</v>
      </c>
      <c r="AM2381" s="25">
        <v>-1332407942.2609961</v>
      </c>
      <c r="AN2381" s="5">
        <v>-8.6198063779194563</v>
      </c>
    </row>
    <row r="2382" spans="32:40">
      <c r="AF2382" s="25">
        <v>2381</v>
      </c>
      <c r="AG2382" s="25"/>
      <c r="AJ2382" s="25"/>
      <c r="AL2382" s="5">
        <v>2381</v>
      </c>
      <c r="AM2382" s="25">
        <v>-678655026.88544083</v>
      </c>
      <c r="AN2382" s="5">
        <v>-2.7758536814818791</v>
      </c>
    </row>
    <row r="2383" spans="32:40">
      <c r="AF2383" s="25">
        <v>2382</v>
      </c>
      <c r="AG2383" s="25"/>
      <c r="AJ2383" s="25"/>
      <c r="AL2383" s="5">
        <v>2382</v>
      </c>
      <c r="AM2383" s="25">
        <v>395169519.9916591</v>
      </c>
      <c r="AN2383" s="5">
        <v>3.2953367337398158</v>
      </c>
    </row>
    <row r="2384" spans="32:40">
      <c r="AF2384" s="25">
        <v>2383</v>
      </c>
      <c r="AG2384" s="25"/>
      <c r="AJ2384" s="25"/>
      <c r="AL2384" s="5">
        <v>2383</v>
      </c>
      <c r="AM2384" s="25">
        <v>-284477589.62138903</v>
      </c>
      <c r="AN2384" s="5">
        <v>-0.30837537714720037</v>
      </c>
    </row>
    <row r="2385" spans="32:40">
      <c r="AF2385" s="25">
        <v>2384</v>
      </c>
      <c r="AG2385" s="25"/>
      <c r="AJ2385" s="25"/>
      <c r="AL2385" s="5">
        <v>2384</v>
      </c>
      <c r="AM2385" s="25">
        <v>-1189968781.1143231</v>
      </c>
      <c r="AN2385" s="5">
        <v>-10.391899540556375</v>
      </c>
    </row>
    <row r="2386" spans="32:40">
      <c r="AF2386" s="25">
        <v>2385</v>
      </c>
      <c r="AG2386" s="25"/>
      <c r="AJ2386" s="25"/>
      <c r="AL2386" s="5">
        <v>2385</v>
      </c>
      <c r="AM2386" s="25">
        <v>-343394422.51390326</v>
      </c>
      <c r="AN2386" s="5">
        <v>-2.8051205429662258</v>
      </c>
    </row>
    <row r="2387" spans="32:40">
      <c r="AF2387" s="25">
        <v>2386</v>
      </c>
      <c r="AG2387" s="25"/>
      <c r="AJ2387" s="25"/>
      <c r="AL2387" s="5">
        <v>2386</v>
      </c>
      <c r="AM2387" s="25">
        <v>-1151312980.1658585</v>
      </c>
      <c r="AN2387" s="5">
        <v>-5.0109909514901156</v>
      </c>
    </row>
    <row r="2388" spans="32:40">
      <c r="AF2388" s="25">
        <v>2387</v>
      </c>
      <c r="AG2388" s="25"/>
      <c r="AJ2388" s="25"/>
      <c r="AL2388" s="5">
        <v>2387</v>
      </c>
      <c r="AM2388" s="25">
        <v>849045396.74612284</v>
      </c>
      <c r="AN2388" s="5">
        <v>9.7161502423620938</v>
      </c>
    </row>
    <row r="2389" spans="32:40">
      <c r="AF2389" s="25">
        <v>2388</v>
      </c>
      <c r="AG2389" s="25"/>
      <c r="AJ2389" s="25"/>
      <c r="AL2389" s="5">
        <v>2388</v>
      </c>
      <c r="AM2389" s="25">
        <v>90107295.034882009</v>
      </c>
      <c r="AN2389" s="5">
        <v>1.3447949075056402</v>
      </c>
    </row>
    <row r="2390" spans="32:40">
      <c r="AF2390" s="25">
        <v>2389</v>
      </c>
      <c r="AG2390" s="25"/>
      <c r="AJ2390" s="25"/>
      <c r="AL2390" s="5">
        <v>2389</v>
      </c>
      <c r="AM2390" s="25">
        <v>-476249531.98374867</v>
      </c>
      <c r="AN2390" s="5">
        <v>-3.0804705185315013</v>
      </c>
    </row>
    <row r="2391" spans="32:40">
      <c r="AF2391" s="25">
        <v>2390</v>
      </c>
      <c r="AG2391" s="25"/>
      <c r="AJ2391" s="25"/>
      <c r="AL2391" s="5">
        <v>2390</v>
      </c>
      <c r="AM2391" s="25">
        <v>-954615382.52711987</v>
      </c>
      <c r="AN2391" s="5">
        <v>-3.7862566877437875</v>
      </c>
    </row>
    <row r="2392" spans="32:40">
      <c r="AF2392" s="25">
        <v>2391</v>
      </c>
      <c r="AG2392" s="25"/>
      <c r="AJ2392" s="25"/>
      <c r="AL2392" s="5">
        <v>2391</v>
      </c>
      <c r="AM2392" s="25">
        <v>-514701623.75424755</v>
      </c>
      <c r="AN2392" s="5">
        <v>-3.7253274082115468</v>
      </c>
    </row>
    <row r="2393" spans="32:40">
      <c r="AF2393" s="25">
        <v>2392</v>
      </c>
      <c r="AG2393" s="25"/>
      <c r="AJ2393" s="25"/>
      <c r="AL2393" s="5">
        <v>2392</v>
      </c>
      <c r="AM2393" s="25">
        <v>-724302851.83210361</v>
      </c>
      <c r="AN2393" s="5">
        <v>-2.9134839499452601</v>
      </c>
    </row>
    <row r="2394" spans="32:40">
      <c r="AF2394" s="25">
        <v>2393</v>
      </c>
      <c r="AG2394" s="25"/>
      <c r="AJ2394" s="25"/>
      <c r="AL2394" s="5">
        <v>2393</v>
      </c>
      <c r="AM2394" s="25">
        <v>-698518983.09126878</v>
      </c>
      <c r="AN2394" s="5">
        <v>-5.8167176221655632</v>
      </c>
    </row>
    <row r="2395" spans="32:40">
      <c r="AF2395" s="25">
        <v>2394</v>
      </c>
      <c r="AG2395" s="25"/>
      <c r="AJ2395" s="25"/>
      <c r="AL2395" s="5">
        <v>2394</v>
      </c>
      <c r="AM2395" s="25">
        <v>-274031793.55416203</v>
      </c>
      <c r="AN2395" s="5">
        <v>-1.6602693492615259</v>
      </c>
    </row>
    <row r="2396" spans="32:40">
      <c r="AF2396" s="25">
        <v>2395</v>
      </c>
      <c r="AG2396" s="25"/>
      <c r="AJ2396" s="25"/>
      <c r="AL2396" s="5">
        <v>2395</v>
      </c>
      <c r="AM2396" s="25">
        <v>-179767626.88798296</v>
      </c>
      <c r="AN2396" s="5">
        <v>-1.3393752942238573</v>
      </c>
    </row>
    <row r="2397" spans="32:40">
      <c r="AF2397" s="25">
        <v>2396</v>
      </c>
      <c r="AG2397" s="25"/>
      <c r="AJ2397" s="25"/>
      <c r="AL2397" s="5">
        <v>2396</v>
      </c>
      <c r="AM2397" s="25">
        <v>-946976756.47813332</v>
      </c>
      <c r="AN2397" s="5">
        <v>-4.7658491414713566</v>
      </c>
    </row>
    <row r="2398" spans="32:40">
      <c r="AF2398" s="25">
        <v>2397</v>
      </c>
      <c r="AG2398" s="25"/>
      <c r="AJ2398" s="25"/>
      <c r="AL2398" s="5">
        <v>2397</v>
      </c>
      <c r="AM2398" s="25">
        <v>-1013265720.5025053</v>
      </c>
      <c r="AN2398" s="5">
        <v>-4.8370515361178992</v>
      </c>
    </row>
    <row r="2399" spans="32:40">
      <c r="AF2399" s="25">
        <v>2398</v>
      </c>
      <c r="AG2399" s="25"/>
      <c r="AJ2399" s="25"/>
      <c r="AL2399" s="5">
        <v>2398</v>
      </c>
      <c r="AM2399" s="25">
        <v>-1126416674.6733112</v>
      </c>
      <c r="AN2399" s="5">
        <v>-7.1882440128772442</v>
      </c>
    </row>
    <row r="2400" spans="32:40">
      <c r="AF2400" s="25">
        <v>2399</v>
      </c>
      <c r="AG2400" s="25"/>
      <c r="AJ2400" s="25"/>
      <c r="AL2400" s="5">
        <v>2399</v>
      </c>
      <c r="AM2400" s="25">
        <v>-1108631124.4077864</v>
      </c>
      <c r="AN2400" s="5">
        <v>-4.4725961748247949</v>
      </c>
    </row>
    <row r="2401" spans="32:40">
      <c r="AF2401" s="25">
        <v>2400</v>
      </c>
      <c r="AG2401" s="25"/>
      <c r="AJ2401" s="25"/>
      <c r="AL2401" s="5">
        <v>2400</v>
      </c>
      <c r="AM2401" s="25">
        <v>15173618.946127981</v>
      </c>
      <c r="AN2401" s="5">
        <v>1.108326599538233</v>
      </c>
    </row>
    <row r="2402" spans="32:40">
      <c r="AF2402" s="25">
        <v>2401</v>
      </c>
      <c r="AG2402" s="25"/>
      <c r="AJ2402" s="25"/>
      <c r="AL2402" s="5">
        <v>2401</v>
      </c>
      <c r="AM2402" s="25">
        <v>388754759.06427801</v>
      </c>
      <c r="AN2402" s="5">
        <v>2.7292179751945977</v>
      </c>
    </row>
    <row r="2403" spans="32:40">
      <c r="AF2403" s="25">
        <v>2402</v>
      </c>
      <c r="AG2403" s="25"/>
      <c r="AJ2403" s="25"/>
      <c r="AL2403" s="5">
        <v>2402</v>
      </c>
      <c r="AM2403" s="25">
        <v>1906761620.5343943</v>
      </c>
      <c r="AN2403" s="5">
        <v>19.351066322816678</v>
      </c>
    </row>
    <row r="2404" spans="32:40">
      <c r="AF2404" s="25">
        <v>2403</v>
      </c>
      <c r="AG2404" s="25"/>
      <c r="AJ2404" s="25"/>
      <c r="AL2404" s="5">
        <v>2403</v>
      </c>
      <c r="AM2404" s="25">
        <v>624457659.59208822</v>
      </c>
      <c r="AN2404" s="5">
        <v>7.8472332895424675</v>
      </c>
    </row>
    <row r="2405" spans="32:40">
      <c r="AF2405" s="25">
        <v>2404</v>
      </c>
      <c r="AG2405" s="25"/>
      <c r="AJ2405" s="25"/>
      <c r="AL2405" s="5">
        <v>2404</v>
      </c>
      <c r="AM2405" s="25">
        <v>-33482945.789175868</v>
      </c>
      <c r="AN2405" s="5">
        <v>0.78853146369724247</v>
      </c>
    </row>
    <row r="2406" spans="32:40">
      <c r="AF2406" s="25">
        <v>2405</v>
      </c>
      <c r="AG2406" s="25"/>
      <c r="AJ2406" s="25"/>
      <c r="AL2406" s="5">
        <v>2405</v>
      </c>
      <c r="AM2406" s="25">
        <v>-1060862825.5957098</v>
      </c>
      <c r="AN2406" s="5">
        <v>-3.0977354409200655</v>
      </c>
    </row>
    <row r="2407" spans="32:40">
      <c r="AF2407" s="25">
        <v>2406</v>
      </c>
      <c r="AG2407" s="25"/>
      <c r="AJ2407" s="25"/>
      <c r="AL2407" s="5">
        <v>2406</v>
      </c>
      <c r="AM2407" s="25">
        <v>-1109767989.9522545</v>
      </c>
      <c r="AN2407" s="5">
        <v>-5.6092276016181399</v>
      </c>
    </row>
    <row r="2408" spans="32:40">
      <c r="AF2408" s="25">
        <v>2407</v>
      </c>
      <c r="AG2408" s="25"/>
      <c r="AJ2408" s="25"/>
      <c r="AL2408" s="5">
        <v>2407</v>
      </c>
      <c r="AM2408" s="25">
        <v>87208046.748135477</v>
      </c>
      <c r="AN2408" s="5">
        <v>1.4528721475223383</v>
      </c>
    </row>
    <row r="2409" spans="32:40">
      <c r="AF2409" s="25">
        <v>2408</v>
      </c>
      <c r="AG2409" s="25"/>
      <c r="AJ2409" s="25"/>
      <c r="AL2409" s="5">
        <v>2408</v>
      </c>
      <c r="AM2409" s="25">
        <v>828697798.61679816</v>
      </c>
      <c r="AN2409" s="5">
        <v>7.6631580897290918</v>
      </c>
    </row>
    <row r="2410" spans="32:40">
      <c r="AF2410" s="25">
        <v>2409</v>
      </c>
      <c r="AG2410" s="25"/>
      <c r="AJ2410" s="25"/>
      <c r="AL2410" s="5">
        <v>2409</v>
      </c>
      <c r="AM2410" s="25">
        <v>-398645240.28548318</v>
      </c>
      <c r="AN2410" s="5">
        <v>-2.1822928220063407</v>
      </c>
    </row>
    <row r="2411" spans="32:40">
      <c r="AF2411" s="25">
        <v>2410</v>
      </c>
      <c r="AG2411" s="25"/>
      <c r="AJ2411" s="25"/>
      <c r="AL2411" s="5">
        <v>2410</v>
      </c>
      <c r="AM2411" s="25">
        <v>-58043528.857892454</v>
      </c>
      <c r="AN2411" s="5">
        <v>0.74870119610392782</v>
      </c>
    </row>
    <row r="2412" spans="32:40">
      <c r="AF2412" s="25">
        <v>2411</v>
      </c>
      <c r="AG2412" s="25"/>
      <c r="AJ2412" s="25"/>
      <c r="AL2412" s="5">
        <v>2411</v>
      </c>
      <c r="AM2412" s="25">
        <v>733670893.60491526</v>
      </c>
      <c r="AN2412" s="5">
        <v>5.429709277256042</v>
      </c>
    </row>
    <row r="2413" spans="32:40">
      <c r="AF2413" s="25">
        <v>2412</v>
      </c>
      <c r="AG2413" s="25"/>
      <c r="AJ2413" s="25"/>
      <c r="AL2413" s="5">
        <v>2412</v>
      </c>
      <c r="AM2413" s="25">
        <v>-689272002.98326421</v>
      </c>
      <c r="AN2413" s="5">
        <v>-2.8062622064521472</v>
      </c>
    </row>
    <row r="2414" spans="32:40">
      <c r="AF2414" s="25">
        <v>2413</v>
      </c>
      <c r="AG2414" s="25"/>
      <c r="AJ2414" s="25"/>
      <c r="AL2414" s="5">
        <v>2413</v>
      </c>
      <c r="AM2414" s="25">
        <v>-1051797000.4074178</v>
      </c>
      <c r="AN2414" s="5">
        <v>-4.7239405031253874</v>
      </c>
    </row>
    <row r="2415" spans="32:40">
      <c r="AF2415" s="25">
        <v>2414</v>
      </c>
      <c r="AG2415" s="25"/>
      <c r="AJ2415" s="25"/>
      <c r="AL2415" s="5">
        <v>2414</v>
      </c>
      <c r="AM2415" s="25">
        <v>246631768.02611479</v>
      </c>
      <c r="AN2415" s="5">
        <v>2.9184080434244848</v>
      </c>
    </row>
    <row r="2416" spans="32:40">
      <c r="AF2416" s="25">
        <v>2415</v>
      </c>
      <c r="AG2416" s="25"/>
      <c r="AJ2416" s="25"/>
      <c r="AL2416" s="5">
        <v>2415</v>
      </c>
      <c r="AM2416" s="25">
        <v>46998188.925666988</v>
      </c>
      <c r="AN2416" s="5">
        <v>1.2765874314094485</v>
      </c>
    </row>
    <row r="2417" spans="32:40">
      <c r="AF2417" s="25">
        <v>2416</v>
      </c>
      <c r="AG2417" s="25"/>
      <c r="AJ2417" s="25"/>
      <c r="AL2417" s="5">
        <v>2416</v>
      </c>
      <c r="AM2417" s="25">
        <v>-88661012.816345185</v>
      </c>
      <c r="AN2417" s="5">
        <v>0.57142157491774836</v>
      </c>
    </row>
    <row r="2418" spans="32:40">
      <c r="AF2418" s="25">
        <v>2417</v>
      </c>
      <c r="AG2418" s="25"/>
      <c r="AJ2418" s="25"/>
      <c r="AL2418" s="5">
        <v>2417</v>
      </c>
      <c r="AM2418" s="25">
        <v>759432384.84999633</v>
      </c>
      <c r="AN2418" s="5">
        <v>4.2711131673925138</v>
      </c>
    </row>
    <row r="2419" spans="32:40">
      <c r="AF2419" s="25">
        <v>2418</v>
      </c>
      <c r="AG2419" s="25"/>
      <c r="AJ2419" s="25"/>
      <c r="AL2419" s="5">
        <v>2418</v>
      </c>
      <c r="AM2419" s="25">
        <v>209772570.23880789</v>
      </c>
      <c r="AN2419" s="5">
        <v>2.5411143341126206</v>
      </c>
    </row>
    <row r="2420" spans="32:40">
      <c r="AF2420" s="25">
        <v>2419</v>
      </c>
      <c r="AG2420" s="25"/>
      <c r="AJ2420" s="25"/>
      <c r="AL2420" s="5">
        <v>2419</v>
      </c>
      <c r="AM2420" s="25">
        <v>-743319113.90111303</v>
      </c>
      <c r="AN2420" s="5">
        <v>-2.3374117808307626</v>
      </c>
    </row>
    <row r="2421" spans="32:40">
      <c r="AF2421" s="25">
        <v>2420</v>
      </c>
      <c r="AG2421" s="25"/>
      <c r="AJ2421" s="25"/>
      <c r="AL2421" s="5">
        <v>2420</v>
      </c>
      <c r="AM2421" s="25">
        <v>-1503936676.1511598</v>
      </c>
      <c r="AN2421" s="5">
        <v>-7.4405165809034273</v>
      </c>
    </row>
    <row r="2422" spans="32:40">
      <c r="AF2422" s="25">
        <v>2421</v>
      </c>
      <c r="AG2422" s="25"/>
      <c r="AJ2422" s="25"/>
      <c r="AL2422" s="5">
        <v>2421</v>
      </c>
      <c r="AM2422" s="25">
        <v>-1077532121.0033987</v>
      </c>
      <c r="AN2422" s="5">
        <v>-6.7874942412589396</v>
      </c>
    </row>
    <row r="2423" spans="32:40">
      <c r="AF2423" s="25">
        <v>2422</v>
      </c>
      <c r="AG2423" s="25"/>
      <c r="AJ2423" s="25"/>
      <c r="AL2423" s="5">
        <v>2422</v>
      </c>
      <c r="AM2423" s="25">
        <v>12851056.666481078</v>
      </c>
      <c r="AN2423" s="5">
        <v>1.0713502315847592</v>
      </c>
    </row>
    <row r="2424" spans="32:40">
      <c r="AF2424" s="25">
        <v>2423</v>
      </c>
      <c r="AG2424" s="25"/>
      <c r="AJ2424" s="25"/>
      <c r="AL2424" s="5">
        <v>2423</v>
      </c>
      <c r="AM2424" s="25">
        <v>-1100187746.8659718</v>
      </c>
      <c r="AN2424" s="5">
        <v>-5.4830546727264098</v>
      </c>
    </row>
    <row r="2425" spans="32:40">
      <c r="AF2425" s="25">
        <v>2424</v>
      </c>
      <c r="AG2425" s="25"/>
      <c r="AJ2425" s="25"/>
      <c r="AL2425" s="5">
        <v>2424</v>
      </c>
      <c r="AM2425" s="25">
        <v>-386915319.8990308</v>
      </c>
      <c r="AN2425" s="5">
        <v>-0.67265150309600563</v>
      </c>
    </row>
    <row r="2426" spans="32:40">
      <c r="AF2426" s="25">
        <v>2425</v>
      </c>
      <c r="AG2426" s="25"/>
      <c r="AJ2426" s="25"/>
      <c r="AL2426" s="5">
        <v>2425</v>
      </c>
      <c r="AM2426" s="25">
        <v>-533618820.43727523</v>
      </c>
      <c r="AN2426" s="5">
        <v>-1.8255672073174383</v>
      </c>
    </row>
    <row r="2427" spans="32:40">
      <c r="AF2427" s="25">
        <v>2426</v>
      </c>
      <c r="AG2427" s="25"/>
      <c r="AJ2427" s="25"/>
      <c r="AL2427" s="5">
        <v>2426</v>
      </c>
      <c r="AM2427" s="25">
        <v>-1039422766.0004156</v>
      </c>
      <c r="AN2427" s="5">
        <v>-6.3148972066660685</v>
      </c>
    </row>
    <row r="2428" spans="32:40">
      <c r="AF2428" s="25">
        <v>2427</v>
      </c>
      <c r="AG2428" s="25"/>
      <c r="AJ2428" s="25"/>
      <c r="AL2428" s="5">
        <v>2427</v>
      </c>
      <c r="AM2428" s="25">
        <v>-491378507.29593128</v>
      </c>
      <c r="AN2428" s="5">
        <v>-5.7108454229916479</v>
      </c>
    </row>
    <row r="2429" spans="32:40">
      <c r="AF2429" s="25">
        <v>2428</v>
      </c>
      <c r="AG2429" s="25"/>
      <c r="AJ2429" s="25"/>
      <c r="AL2429" s="5">
        <v>2428</v>
      </c>
      <c r="AM2429" s="25">
        <v>-814000307.07389784</v>
      </c>
      <c r="AN2429" s="5">
        <v>-8.4042572631199803</v>
      </c>
    </row>
    <row r="2430" spans="32:40">
      <c r="AF2430" s="25">
        <v>2429</v>
      </c>
      <c r="AG2430" s="25"/>
      <c r="AJ2430" s="25"/>
      <c r="AL2430" s="5">
        <v>2429</v>
      </c>
      <c r="AM2430" s="25">
        <v>-1151667465.892642</v>
      </c>
      <c r="AN2430" s="5">
        <v>-6.9731334534034293</v>
      </c>
    </row>
    <row r="2431" spans="32:40">
      <c r="AF2431" s="25">
        <v>2430</v>
      </c>
      <c r="AG2431" s="25"/>
      <c r="AJ2431" s="25"/>
      <c r="AL2431" s="5">
        <v>2430</v>
      </c>
      <c r="AM2431" s="25">
        <v>-276423410.38769311</v>
      </c>
      <c r="AN2431" s="5">
        <v>-1.5353179757489173</v>
      </c>
    </row>
    <row r="2432" spans="32:40">
      <c r="AF2432" s="25">
        <v>2431</v>
      </c>
      <c r="AG2432" s="25"/>
      <c r="AJ2432" s="25"/>
      <c r="AL2432" s="5">
        <v>2431</v>
      </c>
      <c r="AM2432" s="25">
        <v>-806452938.2399621</v>
      </c>
      <c r="AN2432" s="5">
        <v>-5.2702810712157167</v>
      </c>
    </row>
    <row r="2433" spans="32:40">
      <c r="AF2433" s="25">
        <v>2432</v>
      </c>
      <c r="AG2433" s="25"/>
      <c r="AJ2433" s="25"/>
      <c r="AL2433" s="5">
        <v>2432</v>
      </c>
      <c r="AM2433" s="25">
        <v>-501266856.08076787</v>
      </c>
      <c r="AN2433" s="5">
        <v>-1.5712821285101852</v>
      </c>
    </row>
    <row r="2434" spans="32:40">
      <c r="AF2434" s="25">
        <v>2433</v>
      </c>
      <c r="AG2434" s="25"/>
      <c r="AJ2434" s="25"/>
      <c r="AL2434" s="5">
        <v>2433</v>
      </c>
      <c r="AM2434" s="25">
        <v>-589381908.07407594</v>
      </c>
      <c r="AN2434" s="5">
        <v>-7.105138963893439</v>
      </c>
    </row>
    <row r="2435" spans="32:40">
      <c r="AF2435" s="25">
        <v>2434</v>
      </c>
      <c r="AG2435" s="25"/>
      <c r="AJ2435" s="25"/>
      <c r="AL2435" s="5">
        <v>2434</v>
      </c>
      <c r="AM2435" s="25">
        <v>-859729788.10820079</v>
      </c>
      <c r="AN2435" s="5">
        <v>-2.7528834289677175</v>
      </c>
    </row>
    <row r="2436" spans="32:40">
      <c r="AF2436" s="25">
        <v>2435</v>
      </c>
      <c r="AG2436" s="25"/>
      <c r="AJ2436" s="25"/>
      <c r="AL2436" s="5">
        <v>2435</v>
      </c>
      <c r="AM2436" s="25">
        <v>-196652724.85123742</v>
      </c>
      <c r="AN2436" s="5">
        <v>-2.9252995741940086E-2</v>
      </c>
    </row>
    <row r="2437" spans="32:40">
      <c r="AF2437" s="25">
        <v>2436</v>
      </c>
      <c r="AG2437" s="25"/>
      <c r="AJ2437" s="25"/>
      <c r="AL2437" s="5">
        <v>2436</v>
      </c>
      <c r="AM2437" s="25">
        <v>-718948449.47617161</v>
      </c>
      <c r="AN2437" s="5">
        <v>-1.7734747854345345</v>
      </c>
    </row>
    <row r="2438" spans="32:40">
      <c r="AF2438" s="25">
        <v>2437</v>
      </c>
      <c r="AG2438" s="25"/>
      <c r="AJ2438" s="25"/>
      <c r="AL2438" s="5">
        <v>2437</v>
      </c>
      <c r="AM2438" s="25">
        <v>-1195780803.7689638</v>
      </c>
      <c r="AN2438" s="5">
        <v>-4.9376893979741023</v>
      </c>
    </row>
    <row r="2439" spans="32:40">
      <c r="AF2439" s="25">
        <v>2438</v>
      </c>
      <c r="AG2439" s="25"/>
      <c r="AJ2439" s="25"/>
      <c r="AL2439" s="5">
        <v>2438</v>
      </c>
      <c r="AM2439" s="25">
        <v>-1458907722.2979329</v>
      </c>
      <c r="AN2439" s="5">
        <v>-5.880637994321301</v>
      </c>
    </row>
    <row r="2440" spans="32:40">
      <c r="AF2440" s="25">
        <v>2439</v>
      </c>
      <c r="AG2440" s="25"/>
      <c r="AJ2440" s="25"/>
      <c r="AL2440" s="5">
        <v>2439</v>
      </c>
      <c r="AM2440" s="25">
        <v>-839587382.91039634</v>
      </c>
      <c r="AN2440" s="5">
        <v>-4.5408439138081178</v>
      </c>
    </row>
    <row r="2441" spans="32:40">
      <c r="AF2441" s="25">
        <v>2440</v>
      </c>
      <c r="AG2441" s="25"/>
      <c r="AJ2441" s="25"/>
      <c r="AL2441" s="5">
        <v>2440</v>
      </c>
      <c r="AM2441" s="25">
        <v>-678090617.3666321</v>
      </c>
      <c r="AN2441" s="5">
        <v>-1.6658792532646536</v>
      </c>
    </row>
    <row r="2442" spans="32:40">
      <c r="AF2442" s="25">
        <v>2441</v>
      </c>
      <c r="AG2442" s="25"/>
      <c r="AJ2442" s="25"/>
      <c r="AL2442" s="5">
        <v>2441</v>
      </c>
      <c r="AM2442" s="25">
        <v>-388241748.00807917</v>
      </c>
      <c r="AN2442" s="5">
        <v>-0.60414312906861478</v>
      </c>
    </row>
    <row r="2443" spans="32:40">
      <c r="AF2443" s="25">
        <v>2442</v>
      </c>
      <c r="AG2443" s="25"/>
      <c r="AJ2443" s="25"/>
      <c r="AL2443" s="5">
        <v>2442</v>
      </c>
      <c r="AM2443" s="25">
        <v>-77125461.290737569</v>
      </c>
      <c r="AN2443" s="5">
        <v>0.41967865705554414</v>
      </c>
    </row>
    <row r="2444" spans="32:40">
      <c r="AF2444" s="25">
        <v>2443</v>
      </c>
      <c r="AG2444" s="25"/>
      <c r="AJ2444" s="25"/>
      <c r="AL2444" s="5">
        <v>2443</v>
      </c>
      <c r="AM2444" s="25">
        <v>395050460.11121982</v>
      </c>
      <c r="AN2444" s="5">
        <v>6.4688031893956053</v>
      </c>
    </row>
    <row r="2445" spans="32:40">
      <c r="AF2445" s="25">
        <v>2444</v>
      </c>
      <c r="AG2445" s="25"/>
      <c r="AJ2445" s="25"/>
      <c r="AL2445" s="5">
        <v>2444</v>
      </c>
      <c r="AM2445" s="25">
        <v>981900909.5570339</v>
      </c>
      <c r="AN2445" s="5">
        <v>12.659286794591432</v>
      </c>
    </row>
    <row r="2446" spans="32:40">
      <c r="AF2446" s="25">
        <v>2445</v>
      </c>
      <c r="AG2446" s="25"/>
      <c r="AJ2446" s="25"/>
      <c r="AL2446" s="5">
        <v>2445</v>
      </c>
      <c r="AM2446" s="25">
        <v>-240147753.69152969</v>
      </c>
      <c r="AN2446" s="5">
        <v>-0.67208167039502675</v>
      </c>
    </row>
    <row r="2447" spans="32:40">
      <c r="AF2447" s="25">
        <v>2446</v>
      </c>
      <c r="AG2447" s="25"/>
      <c r="AJ2447" s="25"/>
      <c r="AL2447" s="5">
        <v>2446</v>
      </c>
      <c r="AM2447" s="25">
        <v>-797718916.20566964</v>
      </c>
      <c r="AN2447" s="5">
        <v>-7.0678328928481626</v>
      </c>
    </row>
    <row r="2448" spans="32:40">
      <c r="AF2448" s="25">
        <v>2447</v>
      </c>
      <c r="AG2448" s="25"/>
      <c r="AJ2448" s="25"/>
      <c r="AL2448" s="5">
        <v>2447</v>
      </c>
      <c r="AM2448" s="25">
        <v>-921244232.20003223</v>
      </c>
      <c r="AN2448" s="5">
        <v>-7.0365819698847121</v>
      </c>
    </row>
    <row r="2449" spans="32:40">
      <c r="AF2449" s="25">
        <v>2448</v>
      </c>
      <c r="AG2449" s="25"/>
      <c r="AJ2449" s="25"/>
      <c r="AL2449" s="5">
        <v>2448</v>
      </c>
      <c r="AM2449" s="25">
        <v>20732822.083566725</v>
      </c>
      <c r="AN2449" s="5">
        <v>1.1252877717130227</v>
      </c>
    </row>
    <row r="2450" spans="32:40">
      <c r="AF2450" s="25">
        <v>2449</v>
      </c>
      <c r="AG2450" s="25"/>
      <c r="AJ2450" s="25"/>
      <c r="AL2450" s="5">
        <v>2449</v>
      </c>
      <c r="AM2450" s="25">
        <v>1071186051.0126979</v>
      </c>
      <c r="AN2450" s="5">
        <v>11.92922598653969</v>
      </c>
    </row>
    <row r="2451" spans="32:40">
      <c r="AF2451" s="25">
        <v>2450</v>
      </c>
      <c r="AG2451" s="25"/>
      <c r="AJ2451" s="25"/>
      <c r="AL2451" s="5">
        <v>2450</v>
      </c>
      <c r="AM2451" s="25">
        <v>-55365138.23154974</v>
      </c>
      <c r="AN2451" s="5">
        <v>0.4753993310276366</v>
      </c>
    </row>
    <row r="2452" spans="32:40">
      <c r="AF2452" s="25">
        <v>2451</v>
      </c>
      <c r="AG2452" s="25"/>
      <c r="AJ2452" s="25"/>
      <c r="AL2452" s="5">
        <v>2451</v>
      </c>
      <c r="AM2452" s="25">
        <v>692971843.3966161</v>
      </c>
      <c r="AN2452" s="5">
        <v>7.9079139983271141</v>
      </c>
    </row>
    <row r="2453" spans="32:40">
      <c r="AF2453" s="25">
        <v>2452</v>
      </c>
      <c r="AG2453" s="25"/>
      <c r="AJ2453" s="25"/>
      <c r="AL2453" s="5">
        <v>2452</v>
      </c>
      <c r="AM2453" s="25">
        <v>1246392196.5283837</v>
      </c>
      <c r="AN2453" s="5">
        <v>10.592278865777306</v>
      </c>
    </row>
    <row r="2454" spans="32:40">
      <c r="AF2454" s="25">
        <v>2453</v>
      </c>
      <c r="AG2454" s="25"/>
      <c r="AJ2454" s="25"/>
      <c r="AL2454" s="5">
        <v>2453</v>
      </c>
      <c r="AM2454" s="25">
        <v>-222305808.95245886</v>
      </c>
      <c r="AN2454" s="5">
        <v>-0.25166932467645836</v>
      </c>
    </row>
    <row r="2455" spans="32:40">
      <c r="AF2455" s="25">
        <v>2454</v>
      </c>
      <c r="AG2455" s="25"/>
      <c r="AJ2455" s="25"/>
      <c r="AL2455" s="5">
        <v>2454</v>
      </c>
      <c r="AM2455" s="25">
        <v>-575455713.51334703</v>
      </c>
      <c r="AN2455" s="5">
        <v>-2.8856342484648989</v>
      </c>
    </row>
    <row r="2456" spans="32:40">
      <c r="AF2456" s="25">
        <v>2455</v>
      </c>
      <c r="AG2456" s="25"/>
      <c r="AJ2456" s="25"/>
      <c r="AL2456" s="5">
        <v>2455</v>
      </c>
      <c r="AM2456" s="25">
        <v>-854401369.66574943</v>
      </c>
      <c r="AN2456" s="5">
        <v>-2.9660902627190988</v>
      </c>
    </row>
    <row r="2457" spans="32:40">
      <c r="AF2457" s="25">
        <v>2456</v>
      </c>
      <c r="AG2457" s="25"/>
      <c r="AJ2457" s="25"/>
      <c r="AL2457" s="5">
        <v>2456</v>
      </c>
      <c r="AM2457" s="25">
        <v>-902498557.07202315</v>
      </c>
      <c r="AN2457" s="5">
        <v>-2.6204573514853502</v>
      </c>
    </row>
    <row r="2458" spans="32:40">
      <c r="AF2458" s="25">
        <v>2457</v>
      </c>
      <c r="AG2458" s="25"/>
      <c r="AJ2458" s="25"/>
      <c r="AL2458" s="5">
        <v>2457</v>
      </c>
      <c r="AM2458" s="25">
        <v>-438716420.44354433</v>
      </c>
      <c r="AN2458" s="5">
        <v>-0.849597288109736</v>
      </c>
    </row>
    <row r="2459" spans="32:40">
      <c r="AF2459" s="25">
        <v>2458</v>
      </c>
      <c r="AG2459" s="25"/>
      <c r="AJ2459" s="25"/>
      <c r="AL2459" s="5">
        <v>2458</v>
      </c>
      <c r="AM2459" s="25">
        <v>-420262693.38415754</v>
      </c>
      <c r="AN2459" s="5">
        <v>-1.0717388185362506</v>
      </c>
    </row>
    <row r="2460" spans="32:40">
      <c r="AF2460" s="25">
        <v>2459</v>
      </c>
      <c r="AG2460" s="25"/>
      <c r="AJ2460" s="25"/>
      <c r="AL2460" s="5">
        <v>2459</v>
      </c>
      <c r="AM2460" s="25">
        <v>810285821.42240262</v>
      </c>
      <c r="AN2460" s="5">
        <v>6.0204852701512106</v>
      </c>
    </row>
    <row r="2461" spans="32:40">
      <c r="AF2461" s="25">
        <v>2460</v>
      </c>
      <c r="AG2461" s="25"/>
      <c r="AJ2461" s="25"/>
      <c r="AL2461" s="5">
        <v>2460</v>
      </c>
      <c r="AM2461" s="25">
        <v>799353957.11239243</v>
      </c>
      <c r="AN2461" s="5">
        <v>7.7367157721499593</v>
      </c>
    </row>
    <row r="2462" spans="32:40">
      <c r="AF2462" s="25">
        <v>2461</v>
      </c>
      <c r="AG2462" s="25"/>
      <c r="AJ2462" s="25"/>
      <c r="AL2462" s="5">
        <v>2461</v>
      </c>
      <c r="AM2462" s="25">
        <v>-550385034.21015954</v>
      </c>
      <c r="AN2462" s="5">
        <v>-2.4748414927229976</v>
      </c>
    </row>
    <row r="2463" spans="32:40">
      <c r="AF2463" s="25">
        <v>2462</v>
      </c>
      <c r="AG2463" s="25"/>
      <c r="AJ2463" s="25"/>
      <c r="AL2463" s="5">
        <v>2462</v>
      </c>
      <c r="AM2463" s="25">
        <v>-1052357107.0616131</v>
      </c>
      <c r="AN2463" s="5">
        <v>-7.4790285123780729</v>
      </c>
    </row>
    <row r="2464" spans="32:40">
      <c r="AF2464" s="25">
        <v>2463</v>
      </c>
      <c r="AG2464" s="25"/>
      <c r="AJ2464" s="25"/>
      <c r="AL2464" s="5">
        <v>2463</v>
      </c>
      <c r="AM2464" s="25">
        <v>16522190.913966</v>
      </c>
      <c r="AN2464" s="5">
        <v>1.1334268615715744</v>
      </c>
    </row>
    <row r="2465" spans="32:40">
      <c r="AF2465" s="25">
        <v>2464</v>
      </c>
      <c r="AG2465" s="25"/>
      <c r="AJ2465" s="25"/>
      <c r="AL2465" s="5">
        <v>2464</v>
      </c>
      <c r="AM2465" s="25">
        <v>302031777.45928633</v>
      </c>
      <c r="AN2465" s="5">
        <v>4.8161176477205414</v>
      </c>
    </row>
    <row r="2466" spans="32:40">
      <c r="AF2466" s="25">
        <v>2465</v>
      </c>
      <c r="AG2466" s="25"/>
      <c r="AJ2466" s="25"/>
      <c r="AL2466" s="5">
        <v>2465</v>
      </c>
      <c r="AM2466" s="25">
        <v>-795909616.6366334</v>
      </c>
      <c r="AN2466" s="5">
        <v>-3.3489325517626107</v>
      </c>
    </row>
    <row r="2467" spans="32:40">
      <c r="AF2467" s="25">
        <v>2466</v>
      </c>
      <c r="AG2467" s="25"/>
      <c r="AJ2467" s="25"/>
      <c r="AL2467" s="5">
        <v>2466</v>
      </c>
      <c r="AM2467" s="25">
        <v>-1390539589.0820208</v>
      </c>
      <c r="AN2467" s="5">
        <v>-12.555258636395203</v>
      </c>
    </row>
    <row r="2468" spans="32:40">
      <c r="AF2468" s="25">
        <v>2467</v>
      </c>
      <c r="AG2468" s="25"/>
      <c r="AJ2468" s="25"/>
      <c r="AL2468" s="5">
        <v>2467</v>
      </c>
      <c r="AM2468" s="25">
        <v>-1016396141.633983</v>
      </c>
      <c r="AN2468" s="5">
        <v>-10.088959761721936</v>
      </c>
    </row>
    <row r="2469" spans="32:40">
      <c r="AF2469" s="25">
        <v>2468</v>
      </c>
      <c r="AG2469" s="25"/>
      <c r="AJ2469" s="25"/>
      <c r="AL2469" s="5">
        <v>2468</v>
      </c>
      <c r="AM2469" s="25">
        <v>-532752505.99227619</v>
      </c>
      <c r="AN2469" s="5">
        <v>-1.3637724536667712</v>
      </c>
    </row>
    <row r="2470" spans="32:40">
      <c r="AF2470" s="25">
        <v>2469</v>
      </c>
      <c r="AG2470" s="25"/>
      <c r="AJ2470" s="25"/>
      <c r="AL2470" s="5">
        <v>2469</v>
      </c>
      <c r="AM2470" s="25">
        <v>-436197452.88692087</v>
      </c>
      <c r="AN2470" s="5">
        <v>-5.0006633033994925</v>
      </c>
    </row>
    <row r="2471" spans="32:40">
      <c r="AF2471" s="25">
        <v>2470</v>
      </c>
      <c r="AG2471" s="25"/>
      <c r="AJ2471" s="25"/>
      <c r="AL2471" s="5">
        <v>2470</v>
      </c>
      <c r="AM2471" s="25">
        <v>-667141500.81379175</v>
      </c>
      <c r="AN2471" s="5">
        <v>-2.9485518805992545</v>
      </c>
    </row>
    <row r="2472" spans="32:40">
      <c r="AF2472" s="25">
        <v>2471</v>
      </c>
      <c r="AG2472" s="25"/>
      <c r="AJ2472" s="25"/>
      <c r="AL2472" s="5">
        <v>2471</v>
      </c>
      <c r="AM2472" s="25">
        <v>-1263282684.4961193</v>
      </c>
      <c r="AN2472" s="5">
        <v>-7.7508387457742947</v>
      </c>
    </row>
    <row r="2473" spans="32:40">
      <c r="AF2473" s="25">
        <v>2472</v>
      </c>
      <c r="AG2473" s="25"/>
      <c r="AJ2473" s="25"/>
      <c r="AL2473" s="5">
        <v>2472</v>
      </c>
      <c r="AM2473" s="25">
        <v>1039377584.2181599</v>
      </c>
      <c r="AN2473" s="5">
        <v>7.6113608176580749</v>
      </c>
    </row>
    <row r="2474" spans="32:40">
      <c r="AF2474" s="25">
        <v>2473</v>
      </c>
      <c r="AG2474" s="25"/>
      <c r="AJ2474" s="25"/>
      <c r="AL2474" s="5">
        <v>2473</v>
      </c>
      <c r="AM2474" s="25">
        <v>-1104051026.985194</v>
      </c>
      <c r="AN2474" s="5">
        <v>-3.0874499319903523</v>
      </c>
    </row>
    <row r="2475" spans="32:40">
      <c r="AF2475" s="25">
        <v>2474</v>
      </c>
      <c r="AG2475" s="25"/>
      <c r="AJ2475" s="25"/>
      <c r="AL2475" s="5">
        <v>2474</v>
      </c>
      <c r="AM2475" s="25">
        <v>-14256076.849436134</v>
      </c>
      <c r="AN2475" s="5">
        <v>0.94292732471034413</v>
      </c>
    </row>
    <row r="2476" spans="32:40">
      <c r="AF2476" s="25">
        <v>2475</v>
      </c>
      <c r="AG2476" s="25"/>
      <c r="AJ2476" s="25"/>
      <c r="AL2476" s="5">
        <v>2475</v>
      </c>
      <c r="AM2476" s="25">
        <v>-214243489.55645776</v>
      </c>
      <c r="AN2476" s="5">
        <v>-0.29464494784615647</v>
      </c>
    </row>
    <row r="2477" spans="32:40">
      <c r="AF2477" s="25">
        <v>2476</v>
      </c>
      <c r="AG2477" s="25"/>
      <c r="AJ2477" s="25"/>
      <c r="AL2477" s="5">
        <v>2476</v>
      </c>
      <c r="AM2477" s="25">
        <v>-173910038.19660878</v>
      </c>
      <c r="AN2477" s="5">
        <v>0.21922753699774572</v>
      </c>
    </row>
    <row r="2478" spans="32:40">
      <c r="AF2478" s="25">
        <v>2477</v>
      </c>
      <c r="AG2478" s="25"/>
      <c r="AJ2478" s="25"/>
      <c r="AL2478" s="5">
        <v>2477</v>
      </c>
      <c r="AM2478" s="25">
        <v>-127148388.4977867</v>
      </c>
      <c r="AN2478" s="5">
        <v>0.43611487826357942</v>
      </c>
    </row>
    <row r="2479" spans="32:40">
      <c r="AF2479" s="25">
        <v>2478</v>
      </c>
      <c r="AG2479" s="25"/>
      <c r="AJ2479" s="25"/>
      <c r="AL2479" s="5">
        <v>2478</v>
      </c>
      <c r="AM2479" s="25">
        <v>197114433.68191585</v>
      </c>
      <c r="AN2479" s="5">
        <v>2.3121613839482142</v>
      </c>
    </row>
    <row r="2480" spans="32:40">
      <c r="AF2480" s="25">
        <v>2479</v>
      </c>
      <c r="AG2480" s="25"/>
      <c r="AJ2480" s="25"/>
      <c r="AL2480" s="5">
        <v>2479</v>
      </c>
      <c r="AM2480" s="25">
        <v>-655558458.98811603</v>
      </c>
      <c r="AN2480" s="5">
        <v>-1.7041467575105669</v>
      </c>
    </row>
    <row r="2481" spans="32:40">
      <c r="AF2481" s="25">
        <v>2480</v>
      </c>
      <c r="AG2481" s="25"/>
      <c r="AJ2481" s="25"/>
      <c r="AL2481" s="5">
        <v>2480</v>
      </c>
      <c r="AM2481" s="25">
        <v>-437615590.85753226</v>
      </c>
      <c r="AN2481" s="5">
        <v>-2.3485893420592063</v>
      </c>
    </row>
    <row r="2482" spans="32:40">
      <c r="AF2482" s="25">
        <v>2481</v>
      </c>
      <c r="AG2482" s="25"/>
      <c r="AJ2482" s="25"/>
      <c r="AL2482" s="5">
        <v>2481</v>
      </c>
      <c r="AM2482" s="25">
        <v>481081959.74727017</v>
      </c>
      <c r="AN2482" s="5">
        <v>3.0842554714955366</v>
      </c>
    </row>
    <row r="2483" spans="32:40">
      <c r="AF2483" s="25">
        <v>2482</v>
      </c>
      <c r="AG2483" s="25"/>
      <c r="AJ2483" s="25"/>
      <c r="AL2483" s="5">
        <v>2482</v>
      </c>
      <c r="AM2483" s="25">
        <v>-1213545307.3037119</v>
      </c>
      <c r="AN2483" s="5">
        <v>-4.0245623261628509</v>
      </c>
    </row>
    <row r="2484" spans="32:40">
      <c r="AF2484" s="25">
        <v>2483</v>
      </c>
      <c r="AG2484" s="25"/>
      <c r="AJ2484" s="25"/>
      <c r="AL2484" s="5">
        <v>2483</v>
      </c>
      <c r="AM2484" s="25">
        <v>353619268.27227211</v>
      </c>
      <c r="AN2484" s="5">
        <v>2.8407806513176728</v>
      </c>
    </row>
    <row r="2485" spans="32:40">
      <c r="AF2485" s="25">
        <v>2484</v>
      </c>
      <c r="AG2485" s="25"/>
      <c r="AJ2485" s="25"/>
      <c r="AL2485" s="5">
        <v>2484</v>
      </c>
      <c r="AM2485" s="25">
        <v>-540512674.12100434</v>
      </c>
      <c r="AN2485" s="5">
        <v>-1.4639286952073873</v>
      </c>
    </row>
    <row r="2486" spans="32:40">
      <c r="AF2486" s="25">
        <v>2485</v>
      </c>
      <c r="AG2486" s="25"/>
      <c r="AJ2486" s="25"/>
      <c r="AL2486" s="5">
        <v>2485</v>
      </c>
      <c r="AM2486" s="25">
        <v>-1067304075.8984331</v>
      </c>
      <c r="AN2486" s="5">
        <v>-3.2306764951467559</v>
      </c>
    </row>
    <row r="2487" spans="32:40">
      <c r="AF2487" s="25">
        <v>2486</v>
      </c>
      <c r="AG2487" s="25"/>
      <c r="AJ2487" s="25"/>
      <c r="AL2487" s="5">
        <v>2486</v>
      </c>
      <c r="AM2487" s="25">
        <v>-2687602218.0546942</v>
      </c>
      <c r="AN2487" s="5">
        <v>-15.664803209391781</v>
      </c>
    </row>
    <row r="2488" spans="32:40">
      <c r="AF2488" s="25">
        <v>2487</v>
      </c>
      <c r="AG2488" s="25"/>
      <c r="AJ2488" s="25"/>
      <c r="AL2488" s="5">
        <v>2487</v>
      </c>
      <c r="AM2488" s="25">
        <v>-128558742.13739607</v>
      </c>
      <c r="AN2488" s="5">
        <v>0.30372437502870941</v>
      </c>
    </row>
    <row r="2489" spans="32:40">
      <c r="AF2489" s="25">
        <v>2488</v>
      </c>
      <c r="AG2489" s="25"/>
      <c r="AJ2489" s="25"/>
      <c r="AL2489" s="5">
        <v>2488</v>
      </c>
      <c r="AM2489" s="25">
        <v>-754792398.60307419</v>
      </c>
      <c r="AN2489" s="5">
        <v>-5.6104334262115243</v>
      </c>
    </row>
    <row r="2490" spans="32:40">
      <c r="AF2490" s="25">
        <v>2489</v>
      </c>
      <c r="AG2490" s="25"/>
      <c r="AJ2490" s="25"/>
      <c r="AL2490" s="5">
        <v>2489</v>
      </c>
      <c r="AM2490" s="25">
        <v>-345095442.06077039</v>
      </c>
      <c r="AN2490" s="5">
        <v>-2.4907336620681688</v>
      </c>
    </row>
    <row r="2491" spans="32:40">
      <c r="AF2491" s="25">
        <v>2490</v>
      </c>
      <c r="AG2491" s="25"/>
      <c r="AJ2491" s="25"/>
      <c r="AL2491" s="5">
        <v>2490</v>
      </c>
      <c r="AM2491" s="25">
        <v>734859589.69295502</v>
      </c>
      <c r="AN2491" s="5">
        <v>7.9716167504889484</v>
      </c>
    </row>
    <row r="2492" spans="32:40">
      <c r="AF2492" s="25">
        <v>2491</v>
      </c>
      <c r="AG2492" s="25"/>
      <c r="AJ2492" s="25"/>
      <c r="AL2492" s="5">
        <v>2491</v>
      </c>
      <c r="AM2492" s="25">
        <v>191867449.96114868</v>
      </c>
      <c r="AN2492" s="5">
        <v>1.8821577176903239</v>
      </c>
    </row>
    <row r="2493" spans="32:40">
      <c r="AF2493" s="25">
        <v>2492</v>
      </c>
      <c r="AG2493" s="25"/>
      <c r="AJ2493" s="25"/>
      <c r="AL2493" s="5">
        <v>2492</v>
      </c>
      <c r="AM2493" s="25">
        <v>-348246608.76775038</v>
      </c>
      <c r="AN2493" s="5">
        <v>-1.9604725115042108</v>
      </c>
    </row>
    <row r="2494" spans="32:40">
      <c r="AF2494" s="25">
        <v>2493</v>
      </c>
      <c r="AG2494" s="25"/>
      <c r="AJ2494" s="25"/>
      <c r="AL2494" s="5">
        <v>2493</v>
      </c>
      <c r="AM2494" s="25">
        <v>-451682524.47998965</v>
      </c>
      <c r="AN2494" s="5">
        <v>-1.8474532928712917</v>
      </c>
    </row>
    <row r="2495" spans="32:40">
      <c r="AF2495" s="25">
        <v>2494</v>
      </c>
      <c r="AG2495" s="25"/>
      <c r="AJ2495" s="25"/>
      <c r="AL2495" s="5">
        <v>2494</v>
      </c>
      <c r="AM2495" s="25">
        <v>-1308037809.5377543</v>
      </c>
      <c r="AN2495" s="5">
        <v>-13.005235421400947</v>
      </c>
    </row>
    <row r="2496" spans="32:40">
      <c r="AF2496" s="25">
        <v>2495</v>
      </c>
      <c r="AG2496" s="25"/>
      <c r="AJ2496" s="25"/>
      <c r="AL2496" s="5">
        <v>2495</v>
      </c>
      <c r="AM2496" s="25">
        <v>239754581.24551448</v>
      </c>
      <c r="AN2496" s="5">
        <v>2.6630464226796602</v>
      </c>
    </row>
    <row r="2497" spans="32:40">
      <c r="AF2497" s="25">
        <v>2496</v>
      </c>
      <c r="AG2497" s="25"/>
      <c r="AJ2497" s="25"/>
      <c r="AL2497" s="5">
        <v>2496</v>
      </c>
      <c r="AM2497" s="25">
        <v>-1111967927.9987669</v>
      </c>
      <c r="AN2497" s="5">
        <v>-9.2996986631928191</v>
      </c>
    </row>
    <row r="2498" spans="32:40">
      <c r="AF2498" s="25">
        <v>2497</v>
      </c>
      <c r="AG2498" s="25"/>
      <c r="AJ2498" s="25"/>
      <c r="AL2498" s="5">
        <v>2497</v>
      </c>
      <c r="AM2498" s="25">
        <v>385270386.46203697</v>
      </c>
      <c r="AN2498" s="5">
        <v>4.3337651832963715</v>
      </c>
    </row>
    <row r="2499" spans="32:40">
      <c r="AF2499" s="25">
        <v>2498</v>
      </c>
      <c r="AG2499" s="25"/>
      <c r="AJ2499" s="25"/>
      <c r="AL2499" s="5">
        <v>2498</v>
      </c>
      <c r="AM2499" s="25">
        <v>93001106.377810985</v>
      </c>
      <c r="AN2499" s="5">
        <v>1.749029618767332</v>
      </c>
    </row>
    <row r="2500" spans="32:40">
      <c r="AF2500" s="25">
        <v>2499</v>
      </c>
      <c r="AG2500" s="25"/>
      <c r="AJ2500" s="25"/>
      <c r="AL2500" s="5">
        <v>2499</v>
      </c>
      <c r="AM2500" s="25">
        <v>-981312774.12915206</v>
      </c>
      <c r="AN2500" s="5">
        <v>-3.3498484659168306</v>
      </c>
    </row>
    <row r="2501" spans="32:40">
      <c r="AF2501" s="25">
        <v>2500</v>
      </c>
      <c r="AG2501" s="25"/>
      <c r="AJ2501" s="25"/>
      <c r="AL2501" s="5">
        <v>2500</v>
      </c>
      <c r="AM2501" s="25">
        <v>-366111272.22041225</v>
      </c>
      <c r="AN2501" s="5">
        <v>-1.0477655464317703</v>
      </c>
    </row>
    <row r="2502" spans="32:40">
      <c r="AF2502" s="25">
        <v>2501</v>
      </c>
      <c r="AG2502" s="25"/>
      <c r="AJ2502" s="25"/>
      <c r="AL2502" s="5">
        <v>2501</v>
      </c>
      <c r="AM2502" s="25">
        <v>-561109453.12088466</v>
      </c>
      <c r="AN2502" s="5">
        <v>-2.6953733723690645</v>
      </c>
    </row>
    <row r="2503" spans="32:40">
      <c r="AF2503" s="25">
        <v>2502</v>
      </c>
      <c r="AG2503" s="25"/>
      <c r="AJ2503" s="25"/>
      <c r="AL2503" s="5">
        <v>2502</v>
      </c>
      <c r="AM2503" s="25">
        <v>-1135707358.6853862</v>
      </c>
      <c r="AN2503" s="5">
        <v>-6.3663886547549868</v>
      </c>
    </row>
    <row r="2504" spans="32:40">
      <c r="AF2504" s="25">
        <v>2503</v>
      </c>
      <c r="AG2504" s="25"/>
      <c r="AJ2504" s="25"/>
      <c r="AL2504" s="5">
        <v>2503</v>
      </c>
      <c r="AM2504" s="25">
        <v>-1106573943.3535047</v>
      </c>
      <c r="AN2504" s="5">
        <v>-8.8203461445482212</v>
      </c>
    </row>
    <row r="2505" spans="32:40">
      <c r="AF2505" s="25">
        <v>2504</v>
      </c>
      <c r="AG2505" s="25"/>
      <c r="AJ2505" s="25"/>
      <c r="AL2505" s="5">
        <v>2504</v>
      </c>
      <c r="AM2505" s="25">
        <v>-1342633688.4222593</v>
      </c>
      <c r="AN2505" s="5">
        <v>-4.0759623387267379</v>
      </c>
    </row>
    <row r="2506" spans="32:40">
      <c r="AF2506" s="25">
        <v>2505</v>
      </c>
      <c r="AG2506" s="25"/>
      <c r="AJ2506" s="25"/>
      <c r="AL2506" s="5">
        <v>2505</v>
      </c>
      <c r="AM2506" s="25">
        <v>-1958219152.1914315</v>
      </c>
      <c r="AN2506" s="5">
        <v>-7.6740830007237228</v>
      </c>
    </row>
    <row r="2507" spans="32:40">
      <c r="AF2507" s="25">
        <v>2506</v>
      </c>
      <c r="AG2507" s="25"/>
      <c r="AJ2507" s="25"/>
      <c r="AL2507" s="5">
        <v>2506</v>
      </c>
      <c r="AM2507" s="25">
        <v>-1043245721.9484348</v>
      </c>
      <c r="AN2507" s="5">
        <v>-5.9690484585666308</v>
      </c>
    </row>
    <row r="2508" spans="32:40">
      <c r="AF2508" s="25">
        <v>2507</v>
      </c>
      <c r="AG2508" s="25"/>
      <c r="AJ2508" s="25"/>
      <c r="AL2508" s="5">
        <v>2507</v>
      </c>
      <c r="AM2508" s="25">
        <v>-792758933.23790944</v>
      </c>
      <c r="AN2508" s="5">
        <v>-10.889195679964971</v>
      </c>
    </row>
    <row r="2509" spans="32:40">
      <c r="AF2509" s="25">
        <v>2508</v>
      </c>
      <c r="AG2509" s="25"/>
      <c r="AJ2509" s="25"/>
      <c r="AL2509" s="5">
        <v>2508</v>
      </c>
      <c r="AM2509" s="25">
        <v>-150804699.0657784</v>
      </c>
      <c r="AN2509" s="5">
        <v>-5.3303093978847912E-3</v>
      </c>
    </row>
    <row r="2510" spans="32:40">
      <c r="AF2510" s="25">
        <v>2509</v>
      </c>
      <c r="AG2510" s="25"/>
      <c r="AJ2510" s="25"/>
      <c r="AL2510" s="5">
        <v>2509</v>
      </c>
      <c r="AM2510" s="25">
        <v>-989820041.37360406</v>
      </c>
      <c r="AN2510" s="5">
        <v>-7.1345274118840427</v>
      </c>
    </row>
    <row r="2511" spans="32:40">
      <c r="AF2511" s="25">
        <v>2510</v>
      </c>
      <c r="AG2511" s="25"/>
      <c r="AJ2511" s="25"/>
      <c r="AL2511" s="5">
        <v>2510</v>
      </c>
      <c r="AM2511" s="25">
        <v>712463527.92826712</v>
      </c>
      <c r="AN2511" s="5">
        <v>4.1549992232043866</v>
      </c>
    </row>
    <row r="2512" spans="32:40">
      <c r="AF2512" s="25">
        <v>2511</v>
      </c>
      <c r="AG2512" s="25"/>
      <c r="AJ2512" s="25"/>
      <c r="AL2512" s="5">
        <v>2511</v>
      </c>
      <c r="AM2512" s="25">
        <v>1142212467.6117332</v>
      </c>
      <c r="AN2512" s="5">
        <v>9.0950034341174355</v>
      </c>
    </row>
    <row r="2513" spans="32:40">
      <c r="AF2513" s="25">
        <v>2512</v>
      </c>
      <c r="AG2513" s="25"/>
      <c r="AJ2513" s="25"/>
      <c r="AL2513" s="5">
        <v>2512</v>
      </c>
      <c r="AM2513" s="25">
        <v>-289217739.26077819</v>
      </c>
      <c r="AN2513" s="5">
        <v>-0.89954867780984116</v>
      </c>
    </row>
    <row r="2514" spans="32:40">
      <c r="AF2514" s="25">
        <v>2513</v>
      </c>
      <c r="AG2514" s="25"/>
      <c r="AJ2514" s="25"/>
      <c r="AL2514" s="5">
        <v>2513</v>
      </c>
      <c r="AM2514" s="25">
        <v>1431849640.3712347</v>
      </c>
      <c r="AN2514" s="5">
        <v>9.4448491721419892</v>
      </c>
    </row>
    <row r="2515" spans="32:40">
      <c r="AF2515" s="25">
        <v>2514</v>
      </c>
      <c r="AG2515" s="25"/>
      <c r="AJ2515" s="25"/>
      <c r="AL2515" s="5">
        <v>2514</v>
      </c>
      <c r="AM2515" s="25">
        <v>-270457948.58983117</v>
      </c>
      <c r="AN2515" s="5">
        <v>-0.42014252028118831</v>
      </c>
    </row>
    <row r="2516" spans="32:40">
      <c r="AF2516" s="25">
        <v>2515</v>
      </c>
      <c r="AG2516" s="25"/>
      <c r="AJ2516" s="25"/>
      <c r="AL2516" s="5">
        <v>2515</v>
      </c>
      <c r="AM2516" s="25">
        <v>-2114853432.3582168</v>
      </c>
      <c r="AN2516" s="5">
        <v>-9.6449255833208092</v>
      </c>
    </row>
    <row r="2517" spans="32:40">
      <c r="AF2517" s="25">
        <v>2516</v>
      </c>
      <c r="AG2517" s="25"/>
      <c r="AJ2517" s="25"/>
      <c r="AL2517" s="5">
        <v>2516</v>
      </c>
      <c r="AM2517" s="25">
        <v>-686500883.04467034</v>
      </c>
      <c r="AN2517" s="5">
        <v>-1.6163982776792729</v>
      </c>
    </row>
    <row r="2518" spans="32:40">
      <c r="AF2518" s="25">
        <v>2517</v>
      </c>
      <c r="AG2518" s="25"/>
      <c r="AJ2518" s="25"/>
      <c r="AL2518" s="5">
        <v>2517</v>
      </c>
      <c r="AM2518" s="25">
        <v>11625304.04373455</v>
      </c>
      <c r="AN2518" s="5">
        <v>1.0789501108722703</v>
      </c>
    </row>
    <row r="2519" spans="32:40">
      <c r="AF2519" s="25">
        <v>2518</v>
      </c>
      <c r="AG2519" s="25"/>
      <c r="AJ2519" s="25"/>
      <c r="AL2519" s="5">
        <v>2518</v>
      </c>
      <c r="AM2519" s="25">
        <v>-659502149.61637235</v>
      </c>
      <c r="AN2519" s="5">
        <v>-3.4753236629855477</v>
      </c>
    </row>
    <row r="2520" spans="32:40">
      <c r="AF2520" s="25">
        <v>2519</v>
      </c>
      <c r="AG2520" s="25"/>
      <c r="AJ2520" s="25"/>
      <c r="AL2520" s="5">
        <v>2519</v>
      </c>
      <c r="AM2520" s="25">
        <v>-67086158.905882329</v>
      </c>
      <c r="AN2520" s="5">
        <v>0.377736504046778</v>
      </c>
    </row>
    <row r="2521" spans="32:40">
      <c r="AF2521" s="25">
        <v>2520</v>
      </c>
      <c r="AG2521" s="25"/>
      <c r="AJ2521" s="25"/>
      <c r="AL2521" s="5">
        <v>2520</v>
      </c>
      <c r="AM2521" s="25">
        <v>-621632676.39597547</v>
      </c>
      <c r="AN2521" s="5">
        <v>-5.4218784032838974</v>
      </c>
    </row>
    <row r="2522" spans="32:40">
      <c r="AF2522" s="25">
        <v>2521</v>
      </c>
      <c r="AG2522" s="25"/>
      <c r="AJ2522" s="25"/>
      <c r="AL2522" s="5">
        <v>2521</v>
      </c>
      <c r="AM2522" s="25">
        <v>1373217436.6701319</v>
      </c>
      <c r="AN2522" s="5">
        <v>7.7142840191589901</v>
      </c>
    </row>
    <row r="2523" spans="32:40">
      <c r="AF2523" s="25">
        <v>2522</v>
      </c>
      <c r="AG2523" s="25"/>
      <c r="AJ2523" s="25"/>
      <c r="AL2523" s="5">
        <v>2522</v>
      </c>
      <c r="AM2523" s="25">
        <v>-245525009.939408</v>
      </c>
      <c r="AN2523" s="5">
        <v>-0.43813904994300762</v>
      </c>
    </row>
    <row r="2524" spans="32:40">
      <c r="AF2524" s="25">
        <v>2523</v>
      </c>
      <c r="AG2524" s="25"/>
      <c r="AJ2524" s="25"/>
      <c r="AL2524" s="5">
        <v>2523</v>
      </c>
      <c r="AM2524" s="25">
        <v>-331391564.07134151</v>
      </c>
      <c r="AN2524" s="5">
        <v>-3.4312302412155882</v>
      </c>
    </row>
    <row r="2525" spans="32:40">
      <c r="AF2525" s="25">
        <v>2524</v>
      </c>
      <c r="AG2525" s="25"/>
      <c r="AJ2525" s="25"/>
      <c r="AL2525" s="5">
        <v>2524</v>
      </c>
      <c r="AM2525" s="25">
        <v>-737837257.21333766</v>
      </c>
      <c r="AN2525" s="5">
        <v>-8.2595333898566814</v>
      </c>
    </row>
    <row r="2526" spans="32:40">
      <c r="AF2526" s="25">
        <v>2525</v>
      </c>
      <c r="AG2526" s="25"/>
      <c r="AJ2526" s="25"/>
      <c r="AL2526" s="5">
        <v>2525</v>
      </c>
      <c r="AM2526" s="25">
        <v>-537429670.84377837</v>
      </c>
      <c r="AN2526" s="5">
        <v>-1.7859823048058026</v>
      </c>
    </row>
    <row r="2527" spans="32:40">
      <c r="AF2527" s="25">
        <v>2526</v>
      </c>
      <c r="AG2527" s="25"/>
      <c r="AJ2527" s="25"/>
      <c r="AL2527" s="5">
        <v>2526</v>
      </c>
      <c r="AM2527" s="25">
        <v>1951987141.1251893</v>
      </c>
      <c r="AN2527" s="5">
        <v>17.436043328674184</v>
      </c>
    </row>
    <row r="2528" spans="32:40">
      <c r="AF2528" s="25">
        <v>2527</v>
      </c>
      <c r="AG2528" s="25"/>
      <c r="AJ2528" s="25"/>
      <c r="AL2528" s="5">
        <v>2527</v>
      </c>
      <c r="AM2528" s="25">
        <v>-119258300.53530797</v>
      </c>
      <c r="AN2528" s="5">
        <v>0.33893706547358715</v>
      </c>
    </row>
    <row r="2529" spans="32:40">
      <c r="AF2529" s="25">
        <v>2528</v>
      </c>
      <c r="AG2529" s="25"/>
      <c r="AJ2529" s="25"/>
      <c r="AL2529" s="5">
        <v>2528</v>
      </c>
      <c r="AM2529" s="25">
        <v>187718968.72479182</v>
      </c>
      <c r="AN2529" s="5">
        <v>2.0356094704749936</v>
      </c>
    </row>
    <row r="2530" spans="32:40">
      <c r="AF2530" s="25">
        <v>2529</v>
      </c>
      <c r="AG2530" s="25"/>
      <c r="AJ2530" s="25"/>
      <c r="AL2530" s="5">
        <v>2529</v>
      </c>
      <c r="AM2530" s="25">
        <v>-1377685535.0059597</v>
      </c>
      <c r="AN2530" s="5">
        <v>-10.23946028424009</v>
      </c>
    </row>
    <row r="2531" spans="32:40">
      <c r="AF2531" s="25">
        <v>2530</v>
      </c>
      <c r="AG2531" s="25"/>
      <c r="AJ2531" s="25"/>
      <c r="AL2531" s="5">
        <v>2530</v>
      </c>
      <c r="AM2531" s="25">
        <v>-1060394374.1188411</v>
      </c>
      <c r="AN2531" s="5">
        <v>-3.4936833309069306</v>
      </c>
    </row>
    <row r="2532" spans="32:40">
      <c r="AF2532" s="25">
        <v>2531</v>
      </c>
      <c r="AG2532" s="25"/>
      <c r="AJ2532" s="25"/>
      <c r="AL2532" s="5">
        <v>2531</v>
      </c>
      <c r="AM2532" s="25">
        <v>-737235550.30380082</v>
      </c>
      <c r="AN2532" s="5">
        <v>-2.1160435740149492</v>
      </c>
    </row>
    <row r="2533" spans="32:40">
      <c r="AF2533" s="25">
        <v>2532</v>
      </c>
      <c r="AG2533" s="25"/>
      <c r="AJ2533" s="25"/>
      <c r="AL2533" s="5">
        <v>2532</v>
      </c>
      <c r="AM2533" s="25">
        <v>1313808678.2827363</v>
      </c>
      <c r="AN2533" s="5">
        <v>6.9846531957588827</v>
      </c>
    </row>
    <row r="2534" spans="32:40">
      <c r="AF2534" s="25">
        <v>2533</v>
      </c>
      <c r="AG2534" s="25"/>
      <c r="AJ2534" s="25"/>
      <c r="AL2534" s="5">
        <v>2533</v>
      </c>
      <c r="AM2534" s="25">
        <v>211565869.19384131</v>
      </c>
      <c r="AN2534" s="5">
        <v>2.4246047829162949</v>
      </c>
    </row>
    <row r="2535" spans="32:40">
      <c r="AF2535" s="25">
        <v>2534</v>
      </c>
      <c r="AG2535" s="25"/>
      <c r="AJ2535" s="25"/>
      <c r="AL2535" s="5">
        <v>2534</v>
      </c>
      <c r="AM2535" s="25">
        <v>-725326036.33546782</v>
      </c>
      <c r="AN2535" s="5">
        <v>-4.8487908920432909</v>
      </c>
    </row>
    <row r="2536" spans="32:40">
      <c r="AF2536" s="25">
        <v>2535</v>
      </c>
      <c r="AG2536" s="25"/>
      <c r="AJ2536" s="25"/>
      <c r="AL2536" s="5">
        <v>2535</v>
      </c>
      <c r="AM2536" s="25">
        <v>506626257.49118346</v>
      </c>
      <c r="AN2536" s="5">
        <v>3.1895391986310311</v>
      </c>
    </row>
    <row r="2537" spans="32:40">
      <c r="AF2537" s="25">
        <v>2536</v>
      </c>
      <c r="AG2537" s="25"/>
      <c r="AJ2537" s="25"/>
      <c r="AL2537" s="5">
        <v>2536</v>
      </c>
      <c r="AM2537" s="25">
        <v>-739872713.35329163</v>
      </c>
      <c r="AN2537" s="5">
        <v>-1.9698395297418247</v>
      </c>
    </row>
    <row r="2538" spans="32:40">
      <c r="AF2538" s="25">
        <v>2537</v>
      </c>
      <c r="AG2538" s="25"/>
      <c r="AJ2538" s="25"/>
      <c r="AL2538" s="5">
        <v>2537</v>
      </c>
      <c r="AM2538" s="25">
        <v>1192459528.8971109</v>
      </c>
      <c r="AN2538" s="5">
        <v>7.1937022478710952</v>
      </c>
    </row>
    <row r="2539" spans="32:40">
      <c r="AF2539" s="25">
        <v>2538</v>
      </c>
      <c r="AG2539" s="25"/>
      <c r="AJ2539" s="25"/>
      <c r="AL2539" s="5">
        <v>2538</v>
      </c>
      <c r="AM2539" s="25">
        <v>-748811039.31511688</v>
      </c>
      <c r="AN2539" s="5">
        <v>-2.5469939500011956</v>
      </c>
    </row>
    <row r="2540" spans="32:40">
      <c r="AF2540" s="25">
        <v>2539</v>
      </c>
      <c r="AG2540" s="25"/>
      <c r="AJ2540" s="25"/>
      <c r="AL2540" s="5">
        <v>2539</v>
      </c>
      <c r="AM2540" s="25">
        <v>-759201961.19142807</v>
      </c>
      <c r="AN2540" s="5">
        <v>-5.2478761335914026</v>
      </c>
    </row>
    <row r="2541" spans="32:40">
      <c r="AF2541" s="25">
        <v>2540</v>
      </c>
      <c r="AG2541" s="25"/>
      <c r="AJ2541" s="25"/>
      <c r="AL2541" s="5">
        <v>2540</v>
      </c>
      <c r="AM2541" s="25">
        <v>-1081101284.3614721</v>
      </c>
      <c r="AN2541" s="5">
        <v>-3.600860039013702</v>
      </c>
    </row>
    <row r="2542" spans="32:40">
      <c r="AF2542" s="25">
        <v>2541</v>
      </c>
      <c r="AG2542" s="25"/>
      <c r="AJ2542" s="25"/>
      <c r="AL2542" s="5">
        <v>2541</v>
      </c>
      <c r="AM2542" s="25">
        <v>-910769825.00151324</v>
      </c>
      <c r="AN2542" s="5">
        <v>-4.4141988832608359</v>
      </c>
    </row>
    <row r="2543" spans="32:40">
      <c r="AF2543" s="25">
        <v>2542</v>
      </c>
      <c r="AG2543" s="25"/>
      <c r="AJ2543" s="25"/>
      <c r="AL2543" s="5">
        <v>2542</v>
      </c>
      <c r="AM2543" s="25">
        <v>182419454.58587742</v>
      </c>
      <c r="AN2543" s="5">
        <v>2.7943113624579476</v>
      </c>
    </row>
    <row r="2544" spans="32:40">
      <c r="AF2544" s="25">
        <v>2543</v>
      </c>
      <c r="AG2544" s="25"/>
      <c r="AJ2544" s="25"/>
      <c r="AL2544" s="5">
        <v>2543</v>
      </c>
      <c r="AM2544" s="25">
        <v>-476942669.40874684</v>
      </c>
      <c r="AN2544" s="5">
        <v>-6.0547406986808934</v>
      </c>
    </row>
    <row r="2545" spans="32:40">
      <c r="AF2545" s="25">
        <v>2544</v>
      </c>
      <c r="AG2545" s="25"/>
      <c r="AJ2545" s="25"/>
      <c r="AL2545" s="5">
        <v>2544</v>
      </c>
      <c r="AM2545" s="25">
        <v>-342370476.8618421</v>
      </c>
      <c r="AN2545" s="5">
        <v>-2.5280052945604963</v>
      </c>
    </row>
    <row r="2546" spans="32:40">
      <c r="AF2546" s="25">
        <v>2545</v>
      </c>
      <c r="AG2546" s="25"/>
      <c r="AJ2546" s="25"/>
      <c r="AL2546" s="5">
        <v>2545</v>
      </c>
      <c r="AM2546" s="25">
        <v>-756391639.18618417</v>
      </c>
      <c r="AN2546" s="5">
        <v>-4.8377876008834564</v>
      </c>
    </row>
    <row r="2547" spans="32:40">
      <c r="AF2547" s="25">
        <v>2546</v>
      </c>
      <c r="AG2547" s="25"/>
      <c r="AJ2547" s="25"/>
      <c r="AL2547" s="5">
        <v>2546</v>
      </c>
      <c r="AM2547" s="25">
        <v>161154601.41328141</v>
      </c>
      <c r="AN2547" s="5">
        <v>2.0206305354896976</v>
      </c>
    </row>
    <row r="2548" spans="32:40">
      <c r="AF2548" s="25">
        <v>2547</v>
      </c>
      <c r="AG2548" s="25"/>
      <c r="AJ2548" s="25"/>
      <c r="AL2548" s="5">
        <v>2547</v>
      </c>
      <c r="AM2548" s="25">
        <v>-865971345.1005044</v>
      </c>
      <c r="AN2548" s="5">
        <v>-2.4941514697096911</v>
      </c>
    </row>
    <row r="2549" spans="32:40">
      <c r="AF2549" s="25">
        <v>2548</v>
      </c>
      <c r="AG2549" s="25"/>
      <c r="AJ2549" s="25"/>
      <c r="AL2549" s="5">
        <v>2548</v>
      </c>
      <c r="AM2549" s="25">
        <v>-477807671.94104916</v>
      </c>
      <c r="AN2549" s="5">
        <v>-5.2378142366829499</v>
      </c>
    </row>
    <row r="2550" spans="32:40">
      <c r="AF2550" s="25">
        <v>2549</v>
      </c>
      <c r="AG2550" s="25"/>
      <c r="AJ2550" s="25"/>
      <c r="AL2550" s="5">
        <v>2549</v>
      </c>
      <c r="AM2550" s="25">
        <v>-941726271.5022316</v>
      </c>
      <c r="AN2550" s="5">
        <v>-4.0532548018848003</v>
      </c>
    </row>
    <row r="2551" spans="32:40">
      <c r="AF2551" s="25">
        <v>2550</v>
      </c>
      <c r="AG2551" s="25"/>
      <c r="AJ2551" s="25"/>
      <c r="AL2551" s="5">
        <v>2550</v>
      </c>
      <c r="AM2551" s="25">
        <v>638582999.81746149</v>
      </c>
      <c r="AN2551" s="5">
        <v>6.3543331017365183</v>
      </c>
    </row>
    <row r="2552" spans="32:40">
      <c r="AF2552" s="25">
        <v>2551</v>
      </c>
      <c r="AG2552" s="25"/>
      <c r="AJ2552" s="25"/>
      <c r="AL2552" s="5">
        <v>2551</v>
      </c>
      <c r="AM2552" s="25">
        <v>-62582774.286867738</v>
      </c>
      <c r="AN2552" s="5">
        <v>0.7015924341148746</v>
      </c>
    </row>
    <row r="2553" spans="32:40">
      <c r="AF2553" s="25">
        <v>2552</v>
      </c>
      <c r="AG2553" s="25"/>
      <c r="AJ2553" s="25"/>
      <c r="AL2553" s="5">
        <v>2552</v>
      </c>
      <c r="AM2553" s="25">
        <v>-472478205.20519471</v>
      </c>
      <c r="AN2553" s="5">
        <v>-2.0269857343440303</v>
      </c>
    </row>
    <row r="2554" spans="32:40">
      <c r="AF2554" s="25">
        <v>2553</v>
      </c>
      <c r="AG2554" s="25"/>
      <c r="AJ2554" s="25"/>
      <c r="AL2554" s="5">
        <v>2553</v>
      </c>
      <c r="AM2554" s="25">
        <v>84239638.552637428</v>
      </c>
      <c r="AN2554" s="5">
        <v>1.7774650996759442</v>
      </c>
    </row>
    <row r="2555" spans="32:40">
      <c r="AF2555" s="25">
        <v>2554</v>
      </c>
      <c r="AG2555" s="25"/>
      <c r="AJ2555" s="25"/>
      <c r="AL2555" s="5">
        <v>2554</v>
      </c>
      <c r="AM2555" s="25">
        <v>-692073459.21553886</v>
      </c>
      <c r="AN2555" s="5">
        <v>-1.9773733341209898</v>
      </c>
    </row>
    <row r="2556" spans="32:40">
      <c r="AF2556" s="25">
        <v>2555</v>
      </c>
      <c r="AG2556" s="25"/>
      <c r="AJ2556" s="25"/>
      <c r="AL2556" s="5">
        <v>2555</v>
      </c>
      <c r="AM2556" s="25">
        <v>-735632470.36592138</v>
      </c>
      <c r="AN2556" s="5">
        <v>-10.481104544514503</v>
      </c>
    </row>
    <row r="2557" spans="32:40">
      <c r="AF2557" s="25">
        <v>2556</v>
      </c>
      <c r="AG2557" s="25"/>
      <c r="AJ2557" s="25"/>
      <c r="AL2557" s="5">
        <v>2556</v>
      </c>
      <c r="AM2557" s="25">
        <v>289203431.59783238</v>
      </c>
      <c r="AN2557" s="5">
        <v>4.1325975572634102</v>
      </c>
    </row>
    <row r="2558" spans="32:40">
      <c r="AF2558" s="25">
        <v>2557</v>
      </c>
      <c r="AG2558" s="25"/>
      <c r="AJ2558" s="25"/>
      <c r="AL2558" s="5">
        <v>2557</v>
      </c>
      <c r="AM2558" s="25">
        <v>-124432617.97007668</v>
      </c>
      <c r="AN2558" s="5">
        <v>1.4039043077210453E-2</v>
      </c>
    </row>
    <row r="2559" spans="32:40">
      <c r="AF2559" s="25">
        <v>2558</v>
      </c>
      <c r="AG2559" s="25"/>
      <c r="AJ2559" s="25"/>
      <c r="AL2559" s="5">
        <v>2558</v>
      </c>
      <c r="AM2559" s="25">
        <v>559669402.76045275</v>
      </c>
      <c r="AN2559" s="5">
        <v>3.9275140474848116</v>
      </c>
    </row>
    <row r="2560" spans="32:40">
      <c r="AF2560" s="25">
        <v>2559</v>
      </c>
      <c r="AG2560" s="25"/>
      <c r="AJ2560" s="25"/>
      <c r="AL2560" s="5">
        <v>2559</v>
      </c>
      <c r="AM2560" s="25">
        <v>-706155712.96838403</v>
      </c>
      <c r="AN2560" s="5">
        <v>-7.2172500276885376</v>
      </c>
    </row>
    <row r="2561" spans="32:40">
      <c r="AF2561" s="25">
        <v>2560</v>
      </c>
      <c r="AG2561" s="25"/>
      <c r="AJ2561" s="25"/>
      <c r="AL2561" s="5">
        <v>2560</v>
      </c>
      <c r="AM2561" s="25">
        <v>126871377.54704615</v>
      </c>
      <c r="AN2561" s="5">
        <v>1.9729370875462651</v>
      </c>
    </row>
    <row r="2562" spans="32:40">
      <c r="AF2562" s="25">
        <v>2561</v>
      </c>
      <c r="AG2562" s="25"/>
      <c r="AJ2562" s="25"/>
      <c r="AL2562" s="5">
        <v>2561</v>
      </c>
      <c r="AM2562" s="25">
        <v>677356782.7999146</v>
      </c>
      <c r="AN2562" s="5">
        <v>9.0817585045480609</v>
      </c>
    </row>
    <row r="2563" spans="32:40">
      <c r="AF2563" s="25">
        <v>2562</v>
      </c>
      <c r="AG2563" s="25"/>
      <c r="AJ2563" s="25"/>
      <c r="AL2563" s="5">
        <v>2562</v>
      </c>
      <c r="AM2563" s="25">
        <v>623035882.1078577</v>
      </c>
      <c r="AN2563" s="5">
        <v>3.4281160016587742</v>
      </c>
    </row>
    <row r="2564" spans="32:40">
      <c r="AF2564" s="25">
        <v>2563</v>
      </c>
      <c r="AG2564" s="25"/>
      <c r="AJ2564" s="25"/>
      <c r="AL2564" s="5">
        <v>2563</v>
      </c>
      <c r="AM2564" s="25">
        <v>32770163.51026845</v>
      </c>
      <c r="AN2564" s="5">
        <v>1.2465634774334049</v>
      </c>
    </row>
    <row r="2565" spans="32:40">
      <c r="AF2565" s="25">
        <v>2564</v>
      </c>
      <c r="AG2565" s="25"/>
      <c r="AJ2565" s="25"/>
      <c r="AL2565" s="5">
        <v>2564</v>
      </c>
      <c r="AM2565" s="25">
        <v>735780928.51134861</v>
      </c>
      <c r="AN2565" s="5">
        <v>12.346806051599648</v>
      </c>
    </row>
    <row r="2566" spans="32:40">
      <c r="AF2566" s="25">
        <v>2565</v>
      </c>
      <c r="AG2566" s="25"/>
      <c r="AJ2566" s="25"/>
      <c r="AL2566" s="5">
        <v>2565</v>
      </c>
      <c r="AM2566" s="25">
        <v>-1063169437.3676482</v>
      </c>
      <c r="AN2566" s="5">
        <v>-12.697334148770064</v>
      </c>
    </row>
    <row r="2567" spans="32:40">
      <c r="AF2567" s="25">
        <v>2566</v>
      </c>
      <c r="AG2567" s="25"/>
      <c r="AJ2567" s="25"/>
      <c r="AL2567" s="5">
        <v>2566</v>
      </c>
      <c r="AM2567" s="25">
        <v>-919892871.1055696</v>
      </c>
      <c r="AN2567" s="5">
        <v>-8.6045356561856057</v>
      </c>
    </row>
    <row r="2568" spans="32:40">
      <c r="AF2568" s="25">
        <v>2567</v>
      </c>
      <c r="AG2568" s="25"/>
      <c r="AJ2568" s="25"/>
      <c r="AL2568" s="5">
        <v>2567</v>
      </c>
      <c r="AM2568" s="25">
        <v>-1255222502.2629182</v>
      </c>
      <c r="AN2568" s="5">
        <v>-4.029141182726141</v>
      </c>
    </row>
    <row r="2569" spans="32:40">
      <c r="AF2569" s="25">
        <v>2568</v>
      </c>
      <c r="AG2569" s="25"/>
      <c r="AJ2569" s="25"/>
      <c r="AL2569" s="5">
        <v>2568</v>
      </c>
      <c r="AM2569" s="25">
        <v>693550676.81850553</v>
      </c>
      <c r="AN2569" s="5">
        <v>9.439376361275988</v>
      </c>
    </row>
    <row r="2570" spans="32:40">
      <c r="AF2570" s="25">
        <v>2569</v>
      </c>
      <c r="AG2570" s="25"/>
      <c r="AJ2570" s="25"/>
      <c r="AL2570" s="5">
        <v>2569</v>
      </c>
      <c r="AM2570" s="25">
        <v>-443694081.41571259</v>
      </c>
      <c r="AN2570" s="5">
        <v>-0.86121870327237615</v>
      </c>
    </row>
    <row r="2571" spans="32:40">
      <c r="AF2571" s="25">
        <v>2570</v>
      </c>
      <c r="AG2571" s="25"/>
      <c r="AJ2571" s="25"/>
      <c r="AL2571" s="5">
        <v>2570</v>
      </c>
      <c r="AM2571" s="25">
        <v>-533873208.81900656</v>
      </c>
      <c r="AN2571" s="5">
        <v>-1.0771844403480646</v>
      </c>
    </row>
    <row r="2572" spans="32:40">
      <c r="AF2572" s="25">
        <v>2571</v>
      </c>
      <c r="AG2572" s="25"/>
      <c r="AJ2572" s="25"/>
      <c r="AL2572" s="5">
        <v>2571</v>
      </c>
      <c r="AM2572" s="25">
        <v>-991421411.90867805</v>
      </c>
      <c r="AN2572" s="5">
        <v>-14.228372223330762</v>
      </c>
    </row>
    <row r="2573" spans="32:40">
      <c r="AF2573" s="25">
        <v>2572</v>
      </c>
      <c r="AG2573" s="25"/>
      <c r="AJ2573" s="25"/>
      <c r="AL2573" s="5">
        <v>2572</v>
      </c>
      <c r="AM2573" s="25">
        <v>-525815013.43706256</v>
      </c>
      <c r="AN2573" s="5">
        <v>-1.9537835721495045</v>
      </c>
    </row>
    <row r="2574" spans="32:40">
      <c r="AF2574" s="25">
        <v>2573</v>
      </c>
      <c r="AG2574" s="25"/>
      <c r="AJ2574" s="25"/>
      <c r="AL2574" s="5">
        <v>2573</v>
      </c>
      <c r="AM2574" s="25">
        <v>-515684876.4453122</v>
      </c>
      <c r="AN2574" s="5">
        <v>-5.1935080510975835</v>
      </c>
    </row>
    <row r="2575" spans="32:40">
      <c r="AF2575" s="25">
        <v>2574</v>
      </c>
      <c r="AG2575" s="25"/>
      <c r="AJ2575" s="25"/>
      <c r="AL2575" s="5">
        <v>2574</v>
      </c>
      <c r="AM2575" s="25">
        <v>443512112.49453253</v>
      </c>
      <c r="AN2575" s="5">
        <v>6.3437395470382949</v>
      </c>
    </row>
    <row r="2576" spans="32:40">
      <c r="AF2576" s="25">
        <v>2575</v>
      </c>
      <c r="AG2576" s="25"/>
      <c r="AJ2576" s="25"/>
      <c r="AL2576" s="5">
        <v>2575</v>
      </c>
      <c r="AM2576" s="25">
        <v>275575807.76418334</v>
      </c>
      <c r="AN2576" s="5">
        <v>3.7717732190851563</v>
      </c>
    </row>
    <row r="2577" spans="32:40">
      <c r="AF2577" s="25">
        <v>2576</v>
      </c>
      <c r="AG2577" s="25"/>
      <c r="AJ2577" s="25"/>
      <c r="AL2577" s="5">
        <v>2576</v>
      </c>
      <c r="AM2577" s="25">
        <v>327699800.10656953</v>
      </c>
      <c r="AN2577" s="5">
        <v>4.2706737871203106</v>
      </c>
    </row>
    <row r="2578" spans="32:40">
      <c r="AF2578" s="25">
        <v>2577</v>
      </c>
      <c r="AG2578" s="25"/>
      <c r="AJ2578" s="25"/>
      <c r="AL2578" s="5">
        <v>2577</v>
      </c>
      <c r="AM2578" s="25">
        <v>-1279168049.2713659</v>
      </c>
      <c r="AN2578" s="5">
        <v>-4.5747458728194275</v>
      </c>
    </row>
    <row r="2579" spans="32:40">
      <c r="AF2579" s="25">
        <v>2578</v>
      </c>
      <c r="AG2579" s="25"/>
      <c r="AJ2579" s="25"/>
      <c r="AL2579" s="5">
        <v>2578</v>
      </c>
      <c r="AM2579" s="25">
        <v>-806873257.68893039</v>
      </c>
      <c r="AN2579" s="5">
        <v>-3.1299343216235225</v>
      </c>
    </row>
    <row r="2580" spans="32:40">
      <c r="AF2580" s="25">
        <v>2579</v>
      </c>
      <c r="AG2580" s="25"/>
      <c r="AJ2580" s="25"/>
      <c r="AL2580" s="5">
        <v>2579</v>
      </c>
      <c r="AM2580" s="25">
        <v>-1166747244.6897581</v>
      </c>
      <c r="AN2580" s="5">
        <v>-9.0133208920128656</v>
      </c>
    </row>
    <row r="2581" spans="32:40">
      <c r="AF2581" s="25">
        <v>2580</v>
      </c>
      <c r="AG2581" s="25"/>
      <c r="AJ2581" s="25"/>
      <c r="AL2581" s="5">
        <v>2580</v>
      </c>
      <c r="AM2581" s="25">
        <v>-1192951747.0394704</v>
      </c>
      <c r="AN2581" s="5">
        <v>-3.8855154005587336</v>
      </c>
    </row>
    <row r="2582" spans="32:40">
      <c r="AF2582" s="25">
        <v>2581</v>
      </c>
      <c r="AG2582" s="25"/>
      <c r="AJ2582" s="25"/>
      <c r="AL2582" s="5">
        <v>2581</v>
      </c>
      <c r="AM2582" s="25">
        <v>555638441.19032598</v>
      </c>
      <c r="AN2582" s="5">
        <v>3.4706905588450128</v>
      </c>
    </row>
    <row r="2583" spans="32:40">
      <c r="AF2583" s="25">
        <v>2582</v>
      </c>
      <c r="AG2583" s="25"/>
      <c r="AJ2583" s="25"/>
      <c r="AL2583" s="5">
        <v>2582</v>
      </c>
      <c r="AM2583" s="25">
        <v>-653223482.73264205</v>
      </c>
      <c r="AN2583" s="5">
        <v>-2.1386604990559701</v>
      </c>
    </row>
    <row r="2584" spans="32:40">
      <c r="AF2584" s="25">
        <v>2583</v>
      </c>
      <c r="AG2584" s="25"/>
      <c r="AJ2584" s="25"/>
      <c r="AL2584" s="5">
        <v>2583</v>
      </c>
      <c r="AM2584" s="25">
        <v>-537883516.98552895</v>
      </c>
      <c r="AN2584" s="5">
        <v>-2.5948646044496728</v>
      </c>
    </row>
    <row r="2585" spans="32:40">
      <c r="AF2585" s="25">
        <v>2584</v>
      </c>
      <c r="AG2585" s="25"/>
      <c r="AJ2585" s="25"/>
      <c r="AL2585" s="5">
        <v>2584</v>
      </c>
      <c r="AM2585" s="25">
        <v>377482735.35060775</v>
      </c>
      <c r="AN2585" s="5">
        <v>2.4712783826959779</v>
      </c>
    </row>
    <row r="2586" spans="32:40">
      <c r="AF2586" s="25">
        <v>2585</v>
      </c>
      <c r="AG2586" s="25"/>
      <c r="AJ2586" s="25"/>
      <c r="AL2586" s="5">
        <v>2585</v>
      </c>
      <c r="AM2586" s="25">
        <v>1015467025.7639399</v>
      </c>
      <c r="AN2586" s="5">
        <v>5.5237625330921345</v>
      </c>
    </row>
    <row r="2587" spans="32:40">
      <c r="AF2587" s="25">
        <v>2586</v>
      </c>
      <c r="AG2587" s="25"/>
      <c r="AJ2587" s="25"/>
      <c r="AL2587" s="5">
        <v>2586</v>
      </c>
      <c r="AM2587" s="25">
        <v>-1266699231.2303605</v>
      </c>
      <c r="AN2587" s="5">
        <v>-3.9515053280077357</v>
      </c>
    </row>
    <row r="2588" spans="32:40">
      <c r="AF2588" s="25">
        <v>2587</v>
      </c>
      <c r="AG2588" s="25"/>
      <c r="AJ2588" s="25"/>
      <c r="AL2588" s="5">
        <v>2587</v>
      </c>
      <c r="AM2588" s="25">
        <v>356730080.58760685</v>
      </c>
      <c r="AN2588" s="5">
        <v>2.6072263311029515</v>
      </c>
    </row>
    <row r="2589" spans="32:40">
      <c r="AF2589" s="25">
        <v>2588</v>
      </c>
      <c r="AG2589" s="25"/>
      <c r="AJ2589" s="25"/>
      <c r="AL2589" s="5">
        <v>2588</v>
      </c>
      <c r="AM2589" s="25">
        <v>205838258.46727788</v>
      </c>
      <c r="AN2589" s="5">
        <v>1.7888140596983468</v>
      </c>
    </row>
    <row r="2590" spans="32:40">
      <c r="AF2590" s="25">
        <v>2589</v>
      </c>
      <c r="AG2590" s="25"/>
      <c r="AJ2590" s="25"/>
      <c r="AL2590" s="5">
        <v>2589</v>
      </c>
      <c r="AM2590" s="25">
        <v>-100982482.10898107</v>
      </c>
      <c r="AN2590" s="5">
        <v>0.51568948735943776</v>
      </c>
    </row>
    <row r="2591" spans="32:40">
      <c r="AF2591" s="25">
        <v>2590</v>
      </c>
      <c r="AG2591" s="25"/>
      <c r="AJ2591" s="25"/>
      <c r="AL2591" s="5">
        <v>2590</v>
      </c>
      <c r="AM2591" s="25">
        <v>1314467733.9069769</v>
      </c>
      <c r="AN2591" s="5">
        <v>7.6915951113040544</v>
      </c>
    </row>
    <row r="2592" spans="32:40">
      <c r="AF2592" s="25">
        <v>2591</v>
      </c>
      <c r="AG2592" s="25"/>
      <c r="AJ2592" s="25"/>
      <c r="AL2592" s="5">
        <v>2591</v>
      </c>
      <c r="AM2592" s="25">
        <v>488208263.27393246</v>
      </c>
      <c r="AN2592" s="5">
        <v>4.0404348293592598</v>
      </c>
    </row>
    <row r="2593" spans="32:40">
      <c r="AF2593" s="25">
        <v>2592</v>
      </c>
      <c r="AG2593" s="25"/>
      <c r="AJ2593" s="25"/>
      <c r="AL2593" s="5">
        <v>2592</v>
      </c>
      <c r="AM2593" s="25">
        <v>-520430740.64257699</v>
      </c>
      <c r="AN2593" s="5">
        <v>-1.8433772665996044</v>
      </c>
    </row>
    <row r="2594" spans="32:40">
      <c r="AF2594" s="25">
        <v>2593</v>
      </c>
      <c r="AG2594" s="25"/>
      <c r="AJ2594" s="25"/>
      <c r="AL2594" s="5">
        <v>2593</v>
      </c>
      <c r="AM2594" s="25">
        <v>-58972088.98782748</v>
      </c>
      <c r="AN2594" s="5">
        <v>0.53597792234717567</v>
      </c>
    </row>
    <row r="2595" spans="32:40">
      <c r="AF2595" s="25">
        <v>2594</v>
      </c>
      <c r="AG2595" s="25"/>
      <c r="AJ2595" s="25"/>
      <c r="AL2595" s="5">
        <v>2594</v>
      </c>
      <c r="AM2595" s="25">
        <v>-1130660724.0644855</v>
      </c>
      <c r="AN2595" s="5">
        <v>-5.1823362666579458</v>
      </c>
    </row>
    <row r="2596" spans="32:40">
      <c r="AF2596" s="25">
        <v>2595</v>
      </c>
      <c r="AG2596" s="25"/>
      <c r="AJ2596" s="25"/>
      <c r="AL2596" s="5">
        <v>2595</v>
      </c>
      <c r="AM2596" s="25">
        <v>1291576268.8529372</v>
      </c>
      <c r="AN2596" s="5">
        <v>20.085974762382694</v>
      </c>
    </row>
    <row r="2597" spans="32:40">
      <c r="AF2597" s="25">
        <v>2596</v>
      </c>
      <c r="AG2597" s="25"/>
      <c r="AJ2597" s="25"/>
      <c r="AL2597" s="5">
        <v>2596</v>
      </c>
      <c r="AM2597" s="25">
        <v>-175577162.85696316</v>
      </c>
      <c r="AN2597" s="5">
        <v>0.33853235261268833</v>
      </c>
    </row>
    <row r="2598" spans="32:40">
      <c r="AF2598" s="25">
        <v>2597</v>
      </c>
      <c r="AG2598" s="25"/>
      <c r="AJ2598" s="25"/>
      <c r="AL2598" s="5">
        <v>2597</v>
      </c>
      <c r="AM2598" s="25">
        <v>-545349045.75314486</v>
      </c>
      <c r="AN2598" s="5">
        <v>-2.3265003743170078</v>
      </c>
    </row>
    <row r="2599" spans="32:40">
      <c r="AF2599" s="25">
        <v>2598</v>
      </c>
      <c r="AG2599" s="25"/>
      <c r="AJ2599" s="25"/>
      <c r="AL2599" s="5">
        <v>2598</v>
      </c>
      <c r="AM2599" s="25">
        <v>308988157.04155296</v>
      </c>
      <c r="AN2599" s="5">
        <v>3.0800838884282591</v>
      </c>
    </row>
    <row r="2600" spans="32:40">
      <c r="AF2600" s="25">
        <v>2599</v>
      </c>
      <c r="AG2600" s="25"/>
      <c r="AJ2600" s="25"/>
      <c r="AL2600" s="5">
        <v>2599</v>
      </c>
      <c r="AM2600" s="25">
        <v>-1368084336.7014194</v>
      </c>
      <c r="AN2600" s="5">
        <v>-18.247055871169565</v>
      </c>
    </row>
    <row r="2601" spans="32:40">
      <c r="AF2601" s="25">
        <v>2600</v>
      </c>
      <c r="AG2601" s="25"/>
      <c r="AJ2601" s="25"/>
      <c r="AL2601" s="5">
        <v>2600</v>
      </c>
      <c r="AM2601" s="25">
        <v>-447880606.20097387</v>
      </c>
      <c r="AN2601" s="5">
        <v>-4.0022730493871101</v>
      </c>
    </row>
    <row r="2602" spans="32:40">
      <c r="AF2602" s="25">
        <v>2601</v>
      </c>
      <c r="AG2602" s="25"/>
      <c r="AJ2602" s="25"/>
      <c r="AL2602" s="5">
        <v>2601</v>
      </c>
      <c r="AM2602" s="25">
        <v>-67439084.355994731</v>
      </c>
      <c r="AN2602" s="5">
        <v>7.8696143147869851E-2</v>
      </c>
    </row>
    <row r="2603" spans="32:40">
      <c r="AF2603" s="25">
        <v>2602</v>
      </c>
      <c r="AG2603" s="25"/>
      <c r="AJ2603" s="25"/>
      <c r="AL2603" s="5">
        <v>2602</v>
      </c>
      <c r="AM2603" s="25">
        <v>-1510389812.6903391</v>
      </c>
      <c r="AN2603" s="5">
        <v>-7.1161266524996316</v>
      </c>
    </row>
    <row r="2604" spans="32:40">
      <c r="AF2604" s="25">
        <v>2603</v>
      </c>
      <c r="AG2604" s="25"/>
      <c r="AJ2604" s="25"/>
      <c r="AL2604" s="5">
        <v>2603</v>
      </c>
      <c r="AM2604" s="25">
        <v>-44901038.125546873</v>
      </c>
      <c r="AN2604" s="5">
        <v>0.78078150982283745</v>
      </c>
    </row>
    <row r="2605" spans="32:40">
      <c r="AF2605" s="25">
        <v>2604</v>
      </c>
      <c r="AG2605" s="25"/>
      <c r="AJ2605" s="25"/>
      <c r="AL2605" s="5">
        <v>2604</v>
      </c>
      <c r="AM2605" s="25">
        <v>-1936453982.089386</v>
      </c>
      <c r="AN2605" s="5">
        <v>-7.6038564594896298</v>
      </c>
    </row>
    <row r="2606" spans="32:40">
      <c r="AF2606" s="25">
        <v>2605</v>
      </c>
      <c r="AG2606" s="25"/>
      <c r="AJ2606" s="25"/>
      <c r="AL2606" s="5">
        <v>2605</v>
      </c>
      <c r="AM2606" s="25">
        <v>751169.42824655771</v>
      </c>
      <c r="AN2606" s="5">
        <v>1.0045415930212012</v>
      </c>
    </row>
    <row r="2607" spans="32:40">
      <c r="AF2607" s="25">
        <v>2606</v>
      </c>
      <c r="AG2607" s="25"/>
      <c r="AJ2607" s="25"/>
      <c r="AL2607" s="5">
        <v>2606</v>
      </c>
      <c r="AM2607" s="25">
        <v>-686802458.41411579</v>
      </c>
      <c r="AN2607" s="5">
        <v>-2.2395723365342386</v>
      </c>
    </row>
    <row r="2608" spans="32:40">
      <c r="AF2608" s="25">
        <v>2607</v>
      </c>
      <c r="AG2608" s="25"/>
      <c r="AJ2608" s="25"/>
      <c r="AL2608" s="5">
        <v>2607</v>
      </c>
      <c r="AM2608" s="25">
        <v>502236551.79786479</v>
      </c>
      <c r="AN2608" s="5">
        <v>4.4733804435421725</v>
      </c>
    </row>
    <row r="2609" spans="32:40">
      <c r="AF2609" s="25">
        <v>2608</v>
      </c>
      <c r="AG2609" s="25"/>
      <c r="AJ2609" s="25"/>
      <c r="AL2609" s="5">
        <v>2608</v>
      </c>
      <c r="AM2609" s="25">
        <v>-579267761.10818291</v>
      </c>
      <c r="AN2609" s="5">
        <v>-2.7951290488721066</v>
      </c>
    </row>
    <row r="2610" spans="32:40">
      <c r="AF2610" s="25">
        <v>2609</v>
      </c>
      <c r="AG2610" s="25"/>
      <c r="AJ2610" s="25"/>
      <c r="AL2610" s="5">
        <v>2609</v>
      </c>
      <c r="AM2610" s="25">
        <v>-1010338044.6417539</v>
      </c>
      <c r="AN2610" s="5">
        <v>-3.5571589347407886</v>
      </c>
    </row>
    <row r="2611" spans="32:40">
      <c r="AF2611" s="25">
        <v>2610</v>
      </c>
      <c r="AG2611" s="25"/>
      <c r="AJ2611" s="25"/>
      <c r="AL2611" s="5">
        <v>2610</v>
      </c>
      <c r="AM2611" s="25">
        <v>-834111691.32813108</v>
      </c>
      <c r="AN2611" s="5">
        <v>-3.6815618023529302</v>
      </c>
    </row>
    <row r="2612" spans="32:40">
      <c r="AF2612" s="25">
        <v>2611</v>
      </c>
      <c r="AG2612" s="25"/>
      <c r="AJ2612" s="25"/>
      <c r="AL2612" s="5">
        <v>2611</v>
      </c>
      <c r="AM2612" s="25">
        <v>-1320415961.2322245</v>
      </c>
      <c r="AN2612" s="5">
        <v>-11.470640646129088</v>
      </c>
    </row>
    <row r="2613" spans="32:40">
      <c r="AF2613" s="25">
        <v>2612</v>
      </c>
      <c r="AG2613" s="25"/>
      <c r="AJ2613" s="25"/>
      <c r="AL2613" s="5">
        <v>2612</v>
      </c>
      <c r="AM2613" s="25">
        <v>-479238589.46156406</v>
      </c>
      <c r="AN2613" s="5">
        <v>-6.3014011421630496</v>
      </c>
    </row>
    <row r="2614" spans="32:40">
      <c r="AF2614" s="25">
        <v>2613</v>
      </c>
      <c r="AG2614" s="25"/>
      <c r="AJ2614" s="25"/>
      <c r="AL2614" s="5">
        <v>2613</v>
      </c>
      <c r="AM2614" s="25">
        <v>-141628023.8741281</v>
      </c>
      <c r="AN2614" s="5">
        <v>-0.95468261885416705</v>
      </c>
    </row>
    <row r="2615" spans="32:40">
      <c r="AF2615" s="25">
        <v>2614</v>
      </c>
      <c r="AG2615" s="25"/>
      <c r="AJ2615" s="25"/>
      <c r="AL2615" s="5">
        <v>2614</v>
      </c>
      <c r="AM2615" s="25">
        <v>-1481389434.4995852</v>
      </c>
      <c r="AN2615" s="5">
        <v>-18.173198326941016</v>
      </c>
    </row>
    <row r="2616" spans="32:40">
      <c r="AF2616" s="25">
        <v>2615</v>
      </c>
      <c r="AG2616" s="25"/>
      <c r="AJ2616" s="25"/>
      <c r="AL2616" s="5">
        <v>2615</v>
      </c>
      <c r="AM2616" s="25">
        <v>255182355.7645798</v>
      </c>
      <c r="AN2616" s="5">
        <v>3.0942554131164646</v>
      </c>
    </row>
    <row r="2617" spans="32:40">
      <c r="AF2617" s="25">
        <v>2616</v>
      </c>
      <c r="AG2617" s="25"/>
      <c r="AJ2617" s="25"/>
      <c r="AL2617" s="5">
        <v>2616</v>
      </c>
      <c r="AM2617" s="25">
        <v>679754366.32898378</v>
      </c>
      <c r="AN2617" s="5">
        <v>6.8041640452853542</v>
      </c>
    </row>
    <row r="2618" spans="32:40">
      <c r="AF2618" s="25">
        <v>2617</v>
      </c>
      <c r="AG2618" s="25"/>
      <c r="AJ2618" s="25"/>
      <c r="AL2618" s="5">
        <v>2617</v>
      </c>
      <c r="AM2618" s="25">
        <v>-1249807143.2463157</v>
      </c>
      <c r="AN2618" s="5">
        <v>-4.0595936843206504</v>
      </c>
    </row>
    <row r="2619" spans="32:40">
      <c r="AF2619" s="25">
        <v>2618</v>
      </c>
      <c r="AG2619" s="25"/>
      <c r="AJ2619" s="25"/>
      <c r="AL2619" s="5">
        <v>2618</v>
      </c>
      <c r="AM2619" s="25">
        <v>348660719.07399696</v>
      </c>
      <c r="AN2619" s="5">
        <v>5.3368253703188504</v>
      </c>
    </row>
    <row r="2620" spans="32:40">
      <c r="AF2620" s="25">
        <v>2619</v>
      </c>
      <c r="AG2620" s="25"/>
      <c r="AJ2620" s="25"/>
      <c r="AL2620" s="5">
        <v>2619</v>
      </c>
      <c r="AM2620" s="25">
        <v>-1958912144.2270784</v>
      </c>
      <c r="AN2620" s="5">
        <v>-8.6204301756549455</v>
      </c>
    </row>
    <row r="2621" spans="32:40">
      <c r="AF2621" s="25">
        <v>2620</v>
      </c>
      <c r="AG2621" s="25"/>
      <c r="AJ2621" s="25"/>
      <c r="AL2621" s="5">
        <v>2620</v>
      </c>
      <c r="AM2621" s="25">
        <v>-1677286059.9897063</v>
      </c>
      <c r="AN2621" s="5">
        <v>-6.3477841560786379</v>
      </c>
    </row>
    <row r="2622" spans="32:40">
      <c r="AF2622" s="25">
        <v>2621</v>
      </c>
      <c r="AG2622" s="25"/>
      <c r="AJ2622" s="25"/>
      <c r="AL2622" s="5">
        <v>2621</v>
      </c>
      <c r="AM2622" s="25">
        <v>-242230691.35808617</v>
      </c>
      <c r="AN2622" s="5">
        <v>-0.36315082512071212</v>
      </c>
    </row>
    <row r="2623" spans="32:40">
      <c r="AF2623" s="25">
        <v>2622</v>
      </c>
      <c r="AG2623" s="25"/>
      <c r="AJ2623" s="25"/>
      <c r="AL2623" s="5">
        <v>2622</v>
      </c>
      <c r="AM2623" s="25">
        <v>-1062449560.5994914</v>
      </c>
      <c r="AN2623" s="5">
        <v>-5.5124070698098881</v>
      </c>
    </row>
    <row r="2624" spans="32:40">
      <c r="AF2624" s="25">
        <v>2623</v>
      </c>
      <c r="AG2624" s="25"/>
      <c r="AJ2624" s="25"/>
      <c r="AL2624" s="5">
        <v>2623</v>
      </c>
      <c r="AM2624" s="25">
        <v>-1199457432.0916798</v>
      </c>
      <c r="AN2624" s="5">
        <v>-3.6964038675328457</v>
      </c>
    </row>
    <row r="2625" spans="32:40">
      <c r="AF2625" s="25">
        <v>2624</v>
      </c>
      <c r="AG2625" s="25"/>
      <c r="AJ2625" s="25"/>
      <c r="AL2625" s="5">
        <v>2624</v>
      </c>
      <c r="AM2625" s="25">
        <v>613568743.72457731</v>
      </c>
      <c r="AN2625" s="5">
        <v>6.3675770348366676</v>
      </c>
    </row>
    <row r="2626" spans="32:40">
      <c r="AF2626" s="25">
        <v>2625</v>
      </c>
      <c r="AG2626" s="25"/>
      <c r="AJ2626" s="25"/>
      <c r="AL2626" s="5">
        <v>2625</v>
      </c>
      <c r="AM2626" s="25">
        <v>-272343094.01844275</v>
      </c>
      <c r="AN2626" s="5">
        <v>-0.1602440086874215</v>
      </c>
    </row>
    <row r="2627" spans="32:40">
      <c r="AF2627" s="25">
        <v>2626</v>
      </c>
      <c r="AG2627" s="25"/>
      <c r="AJ2627" s="25"/>
      <c r="AL2627" s="5">
        <v>2626</v>
      </c>
      <c r="AM2627" s="25">
        <v>-1214186091.9660406</v>
      </c>
      <c r="AN2627" s="5">
        <v>-5.5307528557404915</v>
      </c>
    </row>
    <row r="2628" spans="32:40">
      <c r="AF2628" s="25">
        <v>2627</v>
      </c>
      <c r="AG2628" s="25"/>
      <c r="AJ2628" s="25"/>
      <c r="AL2628" s="5">
        <v>2627</v>
      </c>
      <c r="AM2628" s="25">
        <v>-722032899.82857633</v>
      </c>
      <c r="AN2628" s="5">
        <v>-5.1762441670843771</v>
      </c>
    </row>
    <row r="2629" spans="32:40">
      <c r="AF2629" s="25">
        <v>2628</v>
      </c>
      <c r="AG2629" s="25"/>
      <c r="AJ2629" s="25"/>
      <c r="AL2629" s="5">
        <v>2628</v>
      </c>
      <c r="AM2629" s="25">
        <v>882509290.82093167</v>
      </c>
      <c r="AN2629" s="5">
        <v>5.4387945092233174</v>
      </c>
    </row>
    <row r="2630" spans="32:40">
      <c r="AF2630" s="25">
        <v>2629</v>
      </c>
      <c r="AG2630" s="25"/>
      <c r="AJ2630" s="25"/>
      <c r="AL2630" s="5">
        <v>2629</v>
      </c>
      <c r="AM2630" s="25">
        <v>-982776778.22866869</v>
      </c>
      <c r="AN2630" s="5">
        <v>-9.5378185772640034</v>
      </c>
    </row>
    <row r="2631" spans="32:40">
      <c r="AF2631" s="25">
        <v>2630</v>
      </c>
      <c r="AG2631" s="25"/>
      <c r="AJ2631" s="25"/>
      <c r="AL2631" s="5">
        <v>2630</v>
      </c>
      <c r="AM2631" s="25">
        <v>-151405352.0013653</v>
      </c>
      <c r="AN2631" s="5">
        <v>-5.4553015112537788E-2</v>
      </c>
    </row>
    <row r="2632" spans="32:40">
      <c r="AF2632" s="25">
        <v>2631</v>
      </c>
      <c r="AG2632" s="25"/>
      <c r="AJ2632" s="25"/>
      <c r="AL2632" s="5">
        <v>2631</v>
      </c>
      <c r="AM2632" s="25">
        <v>-206007238.38692519</v>
      </c>
      <c r="AN2632" s="5">
        <v>0.12607917182540529</v>
      </c>
    </row>
    <row r="2633" spans="32:40">
      <c r="AF2633" s="25">
        <v>2632</v>
      </c>
      <c r="AG2633" s="25"/>
      <c r="AJ2633" s="25"/>
      <c r="AL2633" s="5">
        <v>2632</v>
      </c>
      <c r="AM2633" s="25">
        <v>576909855.87962437</v>
      </c>
      <c r="AN2633" s="5">
        <v>3.3333886551262952</v>
      </c>
    </row>
    <row r="2634" spans="32:40">
      <c r="AF2634" s="25">
        <v>2633</v>
      </c>
      <c r="AG2634" s="25"/>
      <c r="AJ2634" s="25"/>
      <c r="AL2634" s="5">
        <v>2633</v>
      </c>
      <c r="AM2634" s="25">
        <v>67075448.144935548</v>
      </c>
      <c r="AN2634" s="5">
        <v>1.9095018710256546</v>
      </c>
    </row>
    <row r="2635" spans="32:40">
      <c r="AF2635" s="25">
        <v>2634</v>
      </c>
      <c r="AG2635" s="25"/>
      <c r="AJ2635" s="25"/>
      <c r="AL2635" s="5">
        <v>2634</v>
      </c>
      <c r="AM2635" s="25">
        <v>-922797020.86912107</v>
      </c>
      <c r="AN2635" s="5">
        <v>-2.7721980462436027</v>
      </c>
    </row>
    <row r="2636" spans="32:40">
      <c r="AF2636" s="25">
        <v>2635</v>
      </c>
      <c r="AG2636" s="25"/>
      <c r="AJ2636" s="25"/>
      <c r="AL2636" s="5">
        <v>2635</v>
      </c>
      <c r="AM2636" s="25">
        <v>-593206870.69891572</v>
      </c>
      <c r="AN2636" s="5">
        <v>-1.8003177523888181</v>
      </c>
    </row>
    <row r="2637" spans="32:40">
      <c r="AF2637" s="25">
        <v>2636</v>
      </c>
      <c r="AG2637" s="25"/>
      <c r="AJ2637" s="25"/>
      <c r="AL2637" s="5">
        <v>2636</v>
      </c>
      <c r="AM2637" s="25">
        <v>1198410970.1317625</v>
      </c>
      <c r="AN2637" s="5">
        <v>6.3737061999773328</v>
      </c>
    </row>
    <row r="2638" spans="32:40">
      <c r="AF2638" s="25">
        <v>2637</v>
      </c>
      <c r="AG2638" s="25"/>
      <c r="AJ2638" s="25"/>
      <c r="AL2638" s="5">
        <v>2637</v>
      </c>
      <c r="AM2638" s="25">
        <v>-254797743.50654727</v>
      </c>
      <c r="AN2638" s="5">
        <v>-0.48819716037054167</v>
      </c>
    </row>
    <row r="2639" spans="32:40">
      <c r="AF2639" s="25">
        <v>2638</v>
      </c>
      <c r="AG2639" s="25"/>
      <c r="AJ2639" s="25"/>
      <c r="AL2639" s="5">
        <v>2638</v>
      </c>
      <c r="AM2639" s="25">
        <v>31292415.801092297</v>
      </c>
      <c r="AN2639" s="5">
        <v>1.1649799960877065</v>
      </c>
    </row>
    <row r="2640" spans="32:40">
      <c r="AF2640" s="25">
        <v>2639</v>
      </c>
      <c r="AG2640" s="25"/>
      <c r="AJ2640" s="25"/>
      <c r="AL2640" s="5">
        <v>2639</v>
      </c>
      <c r="AM2640" s="25">
        <v>-257857464.99956009</v>
      </c>
      <c r="AN2640" s="5">
        <v>-0.91588507116520002</v>
      </c>
    </row>
    <row r="2641" spans="32:40">
      <c r="AF2641" s="25">
        <v>2640</v>
      </c>
      <c r="AG2641" s="25"/>
      <c r="AJ2641" s="25"/>
      <c r="AL2641" s="5">
        <v>2640</v>
      </c>
      <c r="AM2641" s="25">
        <v>471349231.11690652</v>
      </c>
      <c r="AN2641" s="5">
        <v>3.2682435736776139</v>
      </c>
    </row>
    <row r="2642" spans="32:40">
      <c r="AF2642" s="25">
        <v>2641</v>
      </c>
      <c r="AG2642" s="25"/>
      <c r="AJ2642" s="25"/>
      <c r="AL2642" s="5">
        <v>2641</v>
      </c>
      <c r="AM2642" s="25">
        <v>-403490458.00095356</v>
      </c>
      <c r="AN2642" s="5">
        <v>-2.3628936711124346</v>
      </c>
    </row>
    <row r="2643" spans="32:40">
      <c r="AF2643" s="25">
        <v>2642</v>
      </c>
      <c r="AG2643" s="25"/>
      <c r="AJ2643" s="25"/>
      <c r="AL2643" s="5">
        <v>2642</v>
      </c>
      <c r="AM2643" s="25">
        <v>-677110709.61297071</v>
      </c>
      <c r="AN2643" s="5">
        <v>-3.4317090772636871</v>
      </c>
    </row>
    <row r="2644" spans="32:40">
      <c r="AF2644" s="25">
        <v>2643</v>
      </c>
      <c r="AG2644" s="25"/>
      <c r="AJ2644" s="25"/>
      <c r="AL2644" s="5">
        <v>2643</v>
      </c>
      <c r="AM2644" s="25">
        <v>-1291683127.2353017</v>
      </c>
      <c r="AN2644" s="5">
        <v>-7.6656573510559527</v>
      </c>
    </row>
    <row r="2645" spans="32:40">
      <c r="AF2645" s="25">
        <v>2644</v>
      </c>
      <c r="AG2645" s="25"/>
      <c r="AJ2645" s="25"/>
      <c r="AL2645" s="5">
        <v>2644</v>
      </c>
      <c r="AM2645" s="25">
        <v>44471342.993018597</v>
      </c>
      <c r="AN2645" s="5">
        <v>1.6220076156084224</v>
      </c>
    </row>
    <row r="2646" spans="32:40">
      <c r="AF2646" s="25">
        <v>2645</v>
      </c>
      <c r="AG2646" s="25"/>
      <c r="AJ2646" s="25"/>
      <c r="AL2646" s="5">
        <v>2645</v>
      </c>
      <c r="AM2646" s="25">
        <v>-982909647.58792663</v>
      </c>
      <c r="AN2646" s="5">
        <v>-3.7629712694432818</v>
      </c>
    </row>
    <row r="2647" spans="32:40">
      <c r="AF2647" s="25">
        <v>2646</v>
      </c>
      <c r="AG2647" s="25"/>
      <c r="AJ2647" s="25"/>
      <c r="AL2647" s="5">
        <v>2646</v>
      </c>
      <c r="AM2647" s="25">
        <v>-1051246289.6956441</v>
      </c>
      <c r="AN2647" s="5">
        <v>-3.2333354043161764</v>
      </c>
    </row>
    <row r="2648" spans="32:40">
      <c r="AF2648" s="25">
        <v>2647</v>
      </c>
      <c r="AG2648" s="25"/>
      <c r="AJ2648" s="25"/>
      <c r="AL2648" s="5">
        <v>2647</v>
      </c>
      <c r="AM2648" s="25">
        <v>65112086.975524724</v>
      </c>
      <c r="AN2648" s="5">
        <v>1.3579689672399093</v>
      </c>
    </row>
    <row r="2649" spans="32:40">
      <c r="AF2649" s="25">
        <v>2648</v>
      </c>
      <c r="AG2649" s="25"/>
      <c r="AJ2649" s="25"/>
      <c r="AL2649" s="5">
        <v>2648</v>
      </c>
      <c r="AM2649" s="25">
        <v>203017593.57954973</v>
      </c>
      <c r="AN2649" s="5">
        <v>1.931032357339096</v>
      </c>
    </row>
    <row r="2650" spans="32:40">
      <c r="AF2650" s="25">
        <v>2649</v>
      </c>
      <c r="AG2650" s="25"/>
      <c r="AJ2650" s="25"/>
      <c r="AL2650" s="5">
        <v>2649</v>
      </c>
      <c r="AM2650" s="25">
        <v>60098555.067507505</v>
      </c>
      <c r="AN2650" s="5">
        <v>1.6679570169881837</v>
      </c>
    </row>
    <row r="2651" spans="32:40">
      <c r="AF2651" s="25">
        <v>2650</v>
      </c>
      <c r="AG2651" s="25"/>
      <c r="AJ2651" s="25"/>
      <c r="AL2651" s="5">
        <v>2650</v>
      </c>
      <c r="AM2651" s="25">
        <v>238826152.95035696</v>
      </c>
      <c r="AN2651" s="5">
        <v>2.9836271035275481</v>
      </c>
    </row>
    <row r="2652" spans="32:40">
      <c r="AF2652" s="25">
        <v>2651</v>
      </c>
      <c r="AG2652" s="25"/>
      <c r="AJ2652" s="25"/>
      <c r="AL2652" s="5">
        <v>2651</v>
      </c>
      <c r="AM2652" s="25">
        <v>389691441.27827638</v>
      </c>
      <c r="AN2652" s="5">
        <v>3.3431776324528379</v>
      </c>
    </row>
    <row r="2653" spans="32:40">
      <c r="AF2653" s="25">
        <v>2652</v>
      </c>
      <c r="AG2653" s="25"/>
      <c r="AJ2653" s="25"/>
      <c r="AL2653" s="5">
        <v>2652</v>
      </c>
      <c r="AM2653" s="25">
        <v>-1284102797.6884356</v>
      </c>
      <c r="AN2653" s="5">
        <v>-6.6652509345376245</v>
      </c>
    </row>
    <row r="2654" spans="32:40">
      <c r="AF2654" s="25">
        <v>2653</v>
      </c>
      <c r="AG2654" s="25"/>
      <c r="AJ2654" s="25"/>
      <c r="AL2654" s="5">
        <v>2653</v>
      </c>
      <c r="AM2654" s="25">
        <v>643767941.37264395</v>
      </c>
      <c r="AN2654" s="5">
        <v>3.7207445646900328</v>
      </c>
    </row>
    <row r="2655" spans="32:40">
      <c r="AF2655" s="25">
        <v>2654</v>
      </c>
      <c r="AG2655" s="25"/>
      <c r="AJ2655" s="25"/>
      <c r="AL2655" s="5">
        <v>2654</v>
      </c>
      <c r="AM2655" s="25">
        <v>812256431.51925993</v>
      </c>
      <c r="AN2655" s="5">
        <v>4.206828949996118</v>
      </c>
    </row>
    <row r="2656" spans="32:40">
      <c r="AF2656" s="25">
        <v>2655</v>
      </c>
      <c r="AG2656" s="25"/>
      <c r="AJ2656" s="25"/>
      <c r="AL2656" s="5">
        <v>2655</v>
      </c>
      <c r="AM2656" s="25">
        <v>-333015708.14007354</v>
      </c>
      <c r="AN2656" s="5">
        <v>-1.0978172891801519</v>
      </c>
    </row>
    <row r="2657" spans="32:40">
      <c r="AF2657" s="25">
        <v>2656</v>
      </c>
      <c r="AG2657" s="25"/>
      <c r="AJ2657" s="25"/>
      <c r="AL2657" s="5">
        <v>2656</v>
      </c>
      <c r="AM2657" s="25">
        <v>-324060476.77165234</v>
      </c>
      <c r="AN2657" s="5">
        <v>-0.80697567157140582</v>
      </c>
    </row>
    <row r="2658" spans="32:40">
      <c r="AF2658" s="25">
        <v>2657</v>
      </c>
      <c r="AG2658" s="25"/>
      <c r="AJ2658" s="25"/>
      <c r="AL2658" s="5">
        <v>2657</v>
      </c>
      <c r="AM2658" s="25">
        <v>-382459453.03336418</v>
      </c>
      <c r="AN2658" s="5">
        <v>-1.2614348107761806</v>
      </c>
    </row>
    <row r="2659" spans="32:40">
      <c r="AF2659" s="25">
        <v>2658</v>
      </c>
      <c r="AG2659" s="25"/>
      <c r="AJ2659" s="25"/>
      <c r="AL2659" s="5">
        <v>2658</v>
      </c>
      <c r="AM2659" s="25">
        <v>-136050926.96765104</v>
      </c>
      <c r="AN2659" s="5">
        <v>-0.28796357764281222</v>
      </c>
    </row>
    <row r="2660" spans="32:40">
      <c r="AF2660" s="25">
        <v>2659</v>
      </c>
      <c r="AG2660" s="25"/>
      <c r="AJ2660" s="25"/>
      <c r="AL2660" s="5">
        <v>2659</v>
      </c>
      <c r="AM2660" s="25">
        <v>-1976578020.4946747</v>
      </c>
      <c r="AN2660" s="5">
        <v>-9.9591913352025578</v>
      </c>
    </row>
    <row r="2661" spans="32:40">
      <c r="AF2661" s="25">
        <v>2660</v>
      </c>
      <c r="AG2661" s="25"/>
      <c r="AJ2661" s="25"/>
      <c r="AL2661" s="5">
        <v>2660</v>
      </c>
      <c r="AM2661" s="25">
        <v>-200160114.01961547</v>
      </c>
      <c r="AN2661" s="5">
        <v>-1.5206113962936221</v>
      </c>
    </row>
    <row r="2662" spans="32:40">
      <c r="AF2662" s="25">
        <v>2661</v>
      </c>
      <c r="AG2662" s="25"/>
      <c r="AJ2662" s="25"/>
      <c r="AL2662" s="5">
        <v>2661</v>
      </c>
      <c r="AM2662" s="25">
        <v>-1038662641.1422708</v>
      </c>
      <c r="AN2662" s="5">
        <v>-7.0719692860809555</v>
      </c>
    </row>
    <row r="2663" spans="32:40">
      <c r="AF2663" s="25">
        <v>2662</v>
      </c>
      <c r="AG2663" s="25"/>
      <c r="AJ2663" s="25"/>
      <c r="AL2663" s="5">
        <v>2662</v>
      </c>
      <c r="AM2663" s="25">
        <v>-384934305.9149822</v>
      </c>
      <c r="AN2663" s="5">
        <v>-4.3404690543135285</v>
      </c>
    </row>
    <row r="2664" spans="32:40">
      <c r="AF2664" s="25">
        <v>2663</v>
      </c>
      <c r="AG2664" s="25"/>
      <c r="AJ2664" s="25"/>
      <c r="AL2664" s="5">
        <v>2663</v>
      </c>
      <c r="AM2664" s="25">
        <v>1655658390.526063</v>
      </c>
      <c r="AN2664" s="5">
        <v>12.041796608575096</v>
      </c>
    </row>
    <row r="2665" spans="32:40">
      <c r="AF2665" s="25">
        <v>2664</v>
      </c>
      <c r="AG2665" s="25"/>
      <c r="AJ2665" s="25"/>
      <c r="AL2665" s="5">
        <v>2664</v>
      </c>
      <c r="AM2665" s="25">
        <v>-151228742.74546394</v>
      </c>
      <c r="AN2665" s="5">
        <v>7.6178916230474417E-2</v>
      </c>
    </row>
    <row r="2666" spans="32:40">
      <c r="AF2666" s="25">
        <v>2665</v>
      </c>
      <c r="AG2666" s="25"/>
      <c r="AJ2666" s="25"/>
      <c r="AL2666" s="5">
        <v>2665</v>
      </c>
      <c r="AM2666" s="25">
        <v>317890885.29958165</v>
      </c>
      <c r="AN2666" s="5">
        <v>2.3922586970552513</v>
      </c>
    </row>
    <row r="2667" spans="32:40">
      <c r="AF2667" s="25">
        <v>2666</v>
      </c>
      <c r="AG2667" s="25"/>
      <c r="AJ2667" s="25"/>
      <c r="AL2667" s="5">
        <v>2666</v>
      </c>
      <c r="AM2667" s="25">
        <v>-1147101552.7813952</v>
      </c>
      <c r="AN2667" s="5">
        <v>-5.14135093814828</v>
      </c>
    </row>
    <row r="2668" spans="32:40">
      <c r="AF2668" s="25">
        <v>2667</v>
      </c>
      <c r="AG2668" s="25"/>
      <c r="AJ2668" s="25"/>
      <c r="AL2668" s="5">
        <v>2667</v>
      </c>
      <c r="AM2668" s="25">
        <v>382152355.04105669</v>
      </c>
      <c r="AN2668" s="5">
        <v>2.6033083520806146</v>
      </c>
    </row>
    <row r="2669" spans="32:40">
      <c r="AF2669" s="25">
        <v>2668</v>
      </c>
      <c r="AG2669" s="25"/>
      <c r="AJ2669" s="25"/>
      <c r="AL2669" s="5">
        <v>2668</v>
      </c>
      <c r="AM2669" s="25">
        <v>48990342.609236062</v>
      </c>
      <c r="AN2669" s="5">
        <v>1.2572091484621388</v>
      </c>
    </row>
    <row r="2670" spans="32:40">
      <c r="AF2670" s="25">
        <v>2669</v>
      </c>
      <c r="AG2670" s="25"/>
      <c r="AJ2670" s="25"/>
      <c r="AL2670" s="5">
        <v>2669</v>
      </c>
      <c r="AM2670" s="25">
        <v>-1437489923.8718002</v>
      </c>
      <c r="AN2670" s="5">
        <v>-11.190229615220522</v>
      </c>
    </row>
    <row r="2671" spans="32:40">
      <c r="AF2671" s="25">
        <v>2670</v>
      </c>
      <c r="AG2671" s="25"/>
      <c r="AJ2671" s="25"/>
      <c r="AL2671" s="5">
        <v>2670</v>
      </c>
      <c r="AM2671" s="25">
        <v>-965850737.85049307</v>
      </c>
      <c r="AN2671" s="5">
        <v>-3.083219980156847</v>
      </c>
    </row>
    <row r="2672" spans="32:40">
      <c r="AF2672" s="25">
        <v>2671</v>
      </c>
      <c r="AG2672" s="25"/>
      <c r="AJ2672" s="25"/>
      <c r="AL2672" s="5">
        <v>2671</v>
      </c>
      <c r="AM2672" s="25">
        <v>-310279101.84285659</v>
      </c>
      <c r="AN2672" s="5">
        <v>-1.812199172909323</v>
      </c>
    </row>
    <row r="2673" spans="32:40">
      <c r="AF2673" s="25">
        <v>2672</v>
      </c>
      <c r="AG2673" s="25"/>
      <c r="AJ2673" s="25"/>
      <c r="AL2673" s="5">
        <v>2672</v>
      </c>
      <c r="AM2673" s="25">
        <v>1550040895.1372535</v>
      </c>
      <c r="AN2673" s="5">
        <v>22.471358069578542</v>
      </c>
    </row>
    <row r="2674" spans="32:40">
      <c r="AF2674" s="25">
        <v>2673</v>
      </c>
      <c r="AG2674" s="25"/>
      <c r="AJ2674" s="25"/>
      <c r="AL2674" s="5">
        <v>2673</v>
      </c>
      <c r="AM2674" s="25">
        <v>-565507648.65782261</v>
      </c>
      <c r="AN2674" s="5">
        <v>-1.3599160017840557</v>
      </c>
    </row>
    <row r="2675" spans="32:40">
      <c r="AF2675" s="25">
        <v>2674</v>
      </c>
      <c r="AG2675" s="25"/>
      <c r="AJ2675" s="25"/>
      <c r="AL2675" s="5">
        <v>2674</v>
      </c>
      <c r="AM2675" s="25">
        <v>1724958947.7849374</v>
      </c>
      <c r="AN2675" s="5">
        <v>11.793504476527209</v>
      </c>
    </row>
    <row r="2676" spans="32:40">
      <c r="AF2676" s="25">
        <v>2675</v>
      </c>
      <c r="AG2676" s="25"/>
      <c r="AJ2676" s="25"/>
      <c r="AL2676" s="5">
        <v>2675</v>
      </c>
      <c r="AM2676" s="25">
        <v>-523766257.6137293</v>
      </c>
      <c r="AN2676" s="5">
        <v>-4.7579336978634617</v>
      </c>
    </row>
    <row r="2677" spans="32:40">
      <c r="AF2677" s="25">
        <v>2676</v>
      </c>
      <c r="AG2677" s="25"/>
      <c r="AJ2677" s="25"/>
      <c r="AL2677" s="5">
        <v>2676</v>
      </c>
      <c r="AM2677" s="25">
        <v>-994966777.00938487</v>
      </c>
      <c r="AN2677" s="5">
        <v>-4.3665905478748597</v>
      </c>
    </row>
    <row r="2678" spans="32:40">
      <c r="AF2678" s="25">
        <v>2677</v>
      </c>
      <c r="AG2678" s="25"/>
      <c r="AJ2678" s="25"/>
      <c r="AL2678" s="5">
        <v>2677</v>
      </c>
      <c r="AM2678" s="25">
        <v>-352034636.08370394</v>
      </c>
      <c r="AN2678" s="5">
        <v>-2.0727707688772989</v>
      </c>
    </row>
    <row r="2679" spans="32:40">
      <c r="AF2679" s="25">
        <v>2678</v>
      </c>
      <c r="AG2679" s="25"/>
      <c r="AJ2679" s="25"/>
      <c r="AL2679" s="5">
        <v>2678</v>
      </c>
      <c r="AM2679" s="25">
        <v>-661382052.37938058</v>
      </c>
      <c r="AN2679" s="5">
        <v>-1.62304764457551</v>
      </c>
    </row>
    <row r="2680" spans="32:40">
      <c r="AF2680" s="25">
        <v>2679</v>
      </c>
      <c r="AG2680" s="25"/>
      <c r="AJ2680" s="25"/>
      <c r="AL2680" s="5">
        <v>2679</v>
      </c>
      <c r="AM2680" s="25">
        <v>-819424481.89352965</v>
      </c>
      <c r="AN2680" s="5">
        <v>-12.989245749269415</v>
      </c>
    </row>
    <row r="2681" spans="32:40">
      <c r="AF2681" s="25">
        <v>2680</v>
      </c>
      <c r="AG2681" s="25"/>
      <c r="AJ2681" s="25"/>
      <c r="AL2681" s="5">
        <v>2680</v>
      </c>
      <c r="AM2681" s="25">
        <v>254582764.70888144</v>
      </c>
      <c r="AN2681" s="5">
        <v>2.4369175348716956</v>
      </c>
    </row>
    <row r="2682" spans="32:40">
      <c r="AF2682" s="25">
        <v>2681</v>
      </c>
      <c r="AG2682" s="25"/>
      <c r="AJ2682" s="25"/>
      <c r="AL2682" s="5">
        <v>2681</v>
      </c>
      <c r="AM2682" s="25">
        <v>668477015.39843965</v>
      </c>
      <c r="AN2682" s="5">
        <v>4.7600252828334364</v>
      </c>
    </row>
    <row r="2683" spans="32:40">
      <c r="AF2683" s="25">
        <v>2682</v>
      </c>
      <c r="AG2683" s="25"/>
      <c r="AJ2683" s="25"/>
      <c r="AL2683" s="5">
        <v>2682</v>
      </c>
      <c r="AM2683" s="25">
        <v>468957103.05813617</v>
      </c>
      <c r="AN2683" s="5">
        <v>3.2794505705314414</v>
      </c>
    </row>
    <row r="2684" spans="32:40">
      <c r="AF2684" s="25">
        <v>2683</v>
      </c>
      <c r="AG2684" s="25"/>
      <c r="AJ2684" s="25"/>
      <c r="AL2684" s="5">
        <v>2683</v>
      </c>
      <c r="AM2684" s="25">
        <v>385492069.10075331</v>
      </c>
      <c r="AN2684" s="5">
        <v>4.9931719104136514</v>
      </c>
    </row>
    <row r="2685" spans="32:40">
      <c r="AF2685" s="25">
        <v>2684</v>
      </c>
      <c r="AG2685" s="25"/>
      <c r="AJ2685" s="25"/>
      <c r="AL2685" s="5">
        <v>2684</v>
      </c>
      <c r="AM2685" s="25">
        <v>917214424.20933497</v>
      </c>
      <c r="AN2685" s="5">
        <v>12.906920627085762</v>
      </c>
    </row>
    <row r="2686" spans="32:40">
      <c r="AF2686" s="25">
        <v>2685</v>
      </c>
      <c r="AG2686" s="25"/>
      <c r="AJ2686" s="25"/>
      <c r="AL2686" s="5">
        <v>2685</v>
      </c>
      <c r="AM2686" s="25">
        <v>35327273.957503825</v>
      </c>
      <c r="AN2686" s="5">
        <v>1.2279949722720906</v>
      </c>
    </row>
    <row r="2687" spans="32:40">
      <c r="AF2687" s="25">
        <v>2686</v>
      </c>
      <c r="AG2687" s="25"/>
      <c r="AJ2687" s="25"/>
      <c r="AL2687" s="5">
        <v>2686</v>
      </c>
      <c r="AM2687" s="25">
        <v>43846915.17269057</v>
      </c>
      <c r="AN2687" s="5">
        <v>1.2877152973845893</v>
      </c>
    </row>
    <row r="2688" spans="32:40">
      <c r="AF2688" s="25">
        <v>2687</v>
      </c>
      <c r="AG2688" s="25"/>
      <c r="AJ2688" s="25"/>
      <c r="AL2688" s="5">
        <v>2687</v>
      </c>
      <c r="AM2688" s="25">
        <v>-587223759.26183343</v>
      </c>
      <c r="AN2688" s="5">
        <v>-1.7605603529146885</v>
      </c>
    </row>
    <row r="2689" spans="32:40">
      <c r="AF2689" s="25">
        <v>2688</v>
      </c>
      <c r="AG2689" s="25"/>
      <c r="AJ2689" s="25"/>
      <c r="AL2689" s="5">
        <v>2688</v>
      </c>
      <c r="AM2689" s="25">
        <v>580348210.00400662</v>
      </c>
      <c r="AN2689" s="5">
        <v>3.9031243038426457</v>
      </c>
    </row>
    <row r="2690" spans="32:40">
      <c r="AF2690" s="25">
        <v>2689</v>
      </c>
      <c r="AG2690" s="25"/>
      <c r="AJ2690" s="25"/>
      <c r="AL2690" s="5">
        <v>2689</v>
      </c>
      <c r="AM2690" s="25">
        <v>-1318646900.6754858</v>
      </c>
      <c r="AN2690" s="5">
        <v>-5.8532215024288163</v>
      </c>
    </row>
    <row r="2691" spans="32:40">
      <c r="AF2691" s="25">
        <v>2690</v>
      </c>
      <c r="AG2691" s="25"/>
      <c r="AJ2691" s="25"/>
      <c r="AL2691" s="5">
        <v>2690</v>
      </c>
      <c r="AM2691" s="25">
        <v>-460409294.13396966</v>
      </c>
      <c r="AN2691" s="5">
        <v>-5.1244262408436629</v>
      </c>
    </row>
    <row r="2692" spans="32:40">
      <c r="AF2692" s="25">
        <v>2691</v>
      </c>
      <c r="AG2692" s="25"/>
      <c r="AJ2692" s="25"/>
      <c r="AL2692" s="5">
        <v>2691</v>
      </c>
      <c r="AM2692" s="25">
        <v>290862221.0286907</v>
      </c>
      <c r="AN2692" s="5">
        <v>3.7748901293440165</v>
      </c>
    </row>
    <row r="2693" spans="32:40">
      <c r="AF2693" s="25">
        <v>2692</v>
      </c>
      <c r="AG2693" s="25"/>
      <c r="AJ2693" s="25"/>
      <c r="AL2693" s="5">
        <v>2692</v>
      </c>
      <c r="AM2693" s="25">
        <v>-555182640.65854096</v>
      </c>
      <c r="AN2693" s="5">
        <v>-4.4973856132285501</v>
      </c>
    </row>
    <row r="2694" spans="32:40">
      <c r="AF2694" s="25">
        <v>2693</v>
      </c>
      <c r="AG2694" s="25"/>
      <c r="AJ2694" s="25"/>
      <c r="AL2694" s="5">
        <v>2693</v>
      </c>
      <c r="AM2694" s="25">
        <v>-478587141.07675815</v>
      </c>
      <c r="AN2694" s="5">
        <v>-2.3751586247347984</v>
      </c>
    </row>
    <row r="2695" spans="32:40">
      <c r="AF2695" s="25">
        <v>2694</v>
      </c>
      <c r="AG2695" s="25"/>
      <c r="AJ2695" s="25"/>
      <c r="AL2695" s="5">
        <v>2694</v>
      </c>
      <c r="AM2695" s="25">
        <v>-676320436.77087593</v>
      </c>
      <c r="AN2695" s="5">
        <v>-5.928536092927617</v>
      </c>
    </row>
    <row r="2696" spans="32:40">
      <c r="AF2696" s="25">
        <v>2695</v>
      </c>
      <c r="AG2696" s="25"/>
      <c r="AJ2696" s="25"/>
      <c r="AL2696" s="5">
        <v>2695</v>
      </c>
      <c r="AM2696" s="25">
        <v>1040011958.0088892</v>
      </c>
      <c r="AN2696" s="5">
        <v>7.7990304897147054</v>
      </c>
    </row>
    <row r="2697" spans="32:40">
      <c r="AF2697" s="25">
        <v>2696</v>
      </c>
      <c r="AG2697" s="25"/>
      <c r="AJ2697" s="25"/>
      <c r="AL2697" s="5">
        <v>2696</v>
      </c>
      <c r="AM2697" s="25">
        <v>484573419.29289746</v>
      </c>
      <c r="AN2697" s="5">
        <v>3.4901615068025227</v>
      </c>
    </row>
    <row r="2698" spans="32:40">
      <c r="AF2698" s="25">
        <v>2697</v>
      </c>
      <c r="AG2698" s="25"/>
      <c r="AJ2698" s="25"/>
      <c r="AL2698" s="5">
        <v>2697</v>
      </c>
      <c r="AM2698" s="25">
        <v>-873847521.51355875</v>
      </c>
      <c r="AN2698" s="5">
        <v>-2.6000335437926116</v>
      </c>
    </row>
    <row r="2699" spans="32:40">
      <c r="AF2699" s="25">
        <v>2698</v>
      </c>
      <c r="AG2699" s="25"/>
      <c r="AJ2699" s="25"/>
      <c r="AL2699" s="5">
        <v>2698</v>
      </c>
      <c r="AM2699" s="25">
        <v>-547355342.56431282</v>
      </c>
      <c r="AN2699" s="5">
        <v>-3.5437389997935709</v>
      </c>
    </row>
    <row r="2700" spans="32:40">
      <c r="AF2700" s="25">
        <v>2699</v>
      </c>
      <c r="AG2700" s="25"/>
      <c r="AJ2700" s="25"/>
      <c r="AL2700" s="5">
        <v>2699</v>
      </c>
      <c r="AM2700" s="25">
        <v>-8068621.7467122078</v>
      </c>
      <c r="AN2700" s="5">
        <v>0.96239606182382653</v>
      </c>
    </row>
    <row r="2701" spans="32:40">
      <c r="AF2701" s="25">
        <v>2700</v>
      </c>
      <c r="AG2701" s="25"/>
      <c r="AJ2701" s="25"/>
      <c r="AL2701" s="5">
        <v>2700</v>
      </c>
      <c r="AM2701" s="25">
        <v>410370171.22291011</v>
      </c>
      <c r="AN2701" s="5">
        <v>3.4481955150321681</v>
      </c>
    </row>
    <row r="2702" spans="32:40">
      <c r="AF2702" s="25">
        <v>2701</v>
      </c>
      <c r="AG2702" s="25"/>
      <c r="AJ2702" s="25"/>
      <c r="AL2702" s="5">
        <v>2701</v>
      </c>
      <c r="AM2702" s="25">
        <v>-626408538.92831731</v>
      </c>
      <c r="AN2702" s="5">
        <v>-2.257474708523755</v>
      </c>
    </row>
    <row r="2703" spans="32:40">
      <c r="AF2703" s="25">
        <v>2702</v>
      </c>
      <c r="AG2703" s="25"/>
      <c r="AJ2703" s="25"/>
      <c r="AL2703" s="5">
        <v>2702</v>
      </c>
      <c r="AM2703" s="25">
        <v>-1213980347.5845392</v>
      </c>
      <c r="AN2703" s="5">
        <v>-4.6479931417835729</v>
      </c>
    </row>
    <row r="2704" spans="32:40">
      <c r="AF2704" s="25">
        <v>2703</v>
      </c>
      <c r="AG2704" s="25"/>
      <c r="AJ2704" s="25"/>
      <c r="AL2704" s="5">
        <v>2703</v>
      </c>
      <c r="AM2704" s="25">
        <v>922976556.78416574</v>
      </c>
      <c r="AN2704" s="5">
        <v>4.917192427803851</v>
      </c>
    </row>
    <row r="2705" spans="32:40">
      <c r="AF2705" s="25">
        <v>2704</v>
      </c>
      <c r="AG2705" s="25"/>
      <c r="AJ2705" s="25"/>
      <c r="AL2705" s="5">
        <v>2704</v>
      </c>
      <c r="AM2705" s="25">
        <v>-1591364850.1844044</v>
      </c>
      <c r="AN2705" s="5">
        <v>-5.2997343209325241</v>
      </c>
    </row>
    <row r="2706" spans="32:40">
      <c r="AF2706" s="25">
        <v>2705</v>
      </c>
      <c r="AG2706" s="25"/>
      <c r="AJ2706" s="25"/>
      <c r="AL2706" s="5">
        <v>2705</v>
      </c>
      <c r="AM2706" s="25">
        <v>-171425731.38536769</v>
      </c>
      <c r="AN2706" s="5">
        <v>-0.16120991887483838</v>
      </c>
    </row>
    <row r="2707" spans="32:40">
      <c r="AF2707" s="25">
        <v>2706</v>
      </c>
      <c r="AG2707" s="25"/>
      <c r="AJ2707" s="25"/>
      <c r="AL2707" s="5">
        <v>2706</v>
      </c>
      <c r="AM2707" s="25">
        <v>1348721067.7549584</v>
      </c>
      <c r="AN2707" s="5">
        <v>12.197038757531905</v>
      </c>
    </row>
    <row r="2708" spans="32:40">
      <c r="AF2708" s="25">
        <v>2707</v>
      </c>
      <c r="AG2708" s="25"/>
      <c r="AJ2708" s="25"/>
      <c r="AL2708" s="5">
        <v>2707</v>
      </c>
      <c r="AM2708" s="25">
        <v>-972930136.49575508</v>
      </c>
      <c r="AN2708" s="5">
        <v>-5.9285237452384774</v>
      </c>
    </row>
    <row r="2709" spans="32:40">
      <c r="AF2709" s="25">
        <v>2708</v>
      </c>
      <c r="AG2709" s="25"/>
      <c r="AJ2709" s="25"/>
      <c r="AL2709" s="5">
        <v>2708</v>
      </c>
      <c r="AM2709" s="25">
        <v>-414238274.92271543</v>
      </c>
      <c r="AN2709" s="5">
        <v>-4.144185924662148</v>
      </c>
    </row>
    <row r="2710" spans="32:40">
      <c r="AF2710" s="25">
        <v>2709</v>
      </c>
      <c r="AG2710" s="25"/>
      <c r="AJ2710" s="25"/>
      <c r="AL2710" s="5">
        <v>2709</v>
      </c>
      <c r="AM2710" s="25">
        <v>-1383363642.0879703</v>
      </c>
      <c r="AN2710" s="5">
        <v>-12.849371745930116</v>
      </c>
    </row>
    <row r="2711" spans="32:40">
      <c r="AF2711" s="25">
        <v>2710</v>
      </c>
      <c r="AG2711" s="25"/>
      <c r="AJ2711" s="25"/>
      <c r="AL2711" s="5">
        <v>2710</v>
      </c>
      <c r="AM2711" s="25">
        <v>677335042.11981082</v>
      </c>
      <c r="AN2711" s="5">
        <v>4.899218298970192</v>
      </c>
    </row>
    <row r="2712" spans="32:40">
      <c r="AF2712" s="25">
        <v>2711</v>
      </c>
      <c r="AG2712" s="25"/>
      <c r="AJ2712" s="25"/>
      <c r="AL2712" s="5">
        <v>2711</v>
      </c>
      <c r="AM2712" s="25">
        <v>196392253.7194913</v>
      </c>
      <c r="AN2712" s="5">
        <v>4.1818874462515003</v>
      </c>
    </row>
    <row r="2713" spans="32:40">
      <c r="AF2713" s="25">
        <v>2712</v>
      </c>
      <c r="AG2713" s="25"/>
      <c r="AJ2713" s="25"/>
      <c r="AL2713" s="5">
        <v>2712</v>
      </c>
      <c r="AM2713" s="25">
        <v>-538201581.15967464</v>
      </c>
      <c r="AN2713" s="5">
        <v>-3.1611467857690951</v>
      </c>
    </row>
    <row r="2714" spans="32:40">
      <c r="AF2714" s="25">
        <v>2713</v>
      </c>
      <c r="AG2714" s="25"/>
      <c r="AJ2714" s="25"/>
      <c r="AL2714" s="5">
        <v>2713</v>
      </c>
      <c r="AM2714" s="25">
        <v>-1075580595.1979551</v>
      </c>
      <c r="AN2714" s="5">
        <v>-5.8117020720122037</v>
      </c>
    </row>
    <row r="2715" spans="32:40">
      <c r="AF2715" s="25">
        <v>2714</v>
      </c>
      <c r="AG2715" s="25"/>
      <c r="AJ2715" s="25"/>
      <c r="AL2715" s="5">
        <v>2714</v>
      </c>
      <c r="AM2715" s="25">
        <v>689990909.70383632</v>
      </c>
      <c r="AN2715" s="5">
        <v>5.174423592612615</v>
      </c>
    </row>
    <row r="2716" spans="32:40">
      <c r="AF2716" s="25">
        <v>2715</v>
      </c>
      <c r="AG2716" s="25"/>
      <c r="AJ2716" s="25"/>
      <c r="AL2716" s="5">
        <v>2715</v>
      </c>
      <c r="AM2716" s="25">
        <v>-608705895.70701957</v>
      </c>
      <c r="AN2716" s="5">
        <v>-3.8597068673463983</v>
      </c>
    </row>
    <row r="2717" spans="32:40">
      <c r="AF2717" s="25">
        <v>2716</v>
      </c>
      <c r="AG2717" s="25"/>
      <c r="AJ2717" s="25"/>
      <c r="AL2717" s="5">
        <v>2716</v>
      </c>
      <c r="AM2717" s="25">
        <v>-1472623615.5816031</v>
      </c>
      <c r="AN2717" s="5">
        <v>-9.2283442792903383</v>
      </c>
    </row>
    <row r="2718" spans="32:40">
      <c r="AF2718" s="25">
        <v>2717</v>
      </c>
      <c r="AG2718" s="25"/>
      <c r="AJ2718" s="25"/>
      <c r="AL2718" s="5">
        <v>2717</v>
      </c>
      <c r="AM2718" s="25">
        <v>-150617608.79369146</v>
      </c>
      <c r="AN2718" s="5">
        <v>0.17112929057988244</v>
      </c>
    </row>
    <row r="2719" spans="32:40">
      <c r="AF2719" s="25">
        <v>2718</v>
      </c>
      <c r="AG2719" s="25"/>
      <c r="AJ2719" s="25"/>
      <c r="AL2719" s="5">
        <v>2718</v>
      </c>
      <c r="AM2719" s="25">
        <v>-169762757.65277067</v>
      </c>
      <c r="AN2719" s="5">
        <v>-2.1181418272619743E-2</v>
      </c>
    </row>
    <row r="2720" spans="32:40">
      <c r="AF2720" s="25">
        <v>2719</v>
      </c>
      <c r="AG2720" s="25"/>
      <c r="AJ2720" s="25"/>
      <c r="AL2720" s="5">
        <v>2719</v>
      </c>
      <c r="AM2720" s="25">
        <v>-1233602064.0599027</v>
      </c>
      <c r="AN2720" s="5">
        <v>-8.8378499609167331</v>
      </c>
    </row>
    <row r="2721" spans="32:40">
      <c r="AF2721" s="25">
        <v>2720</v>
      </c>
      <c r="AG2721" s="25"/>
      <c r="AJ2721" s="25"/>
      <c r="AL2721" s="5">
        <v>2720</v>
      </c>
      <c r="AM2721" s="25">
        <v>-592862762.59983778</v>
      </c>
      <c r="AN2721" s="5">
        <v>-2.1233768411668739</v>
      </c>
    </row>
    <row r="2722" spans="32:40">
      <c r="AF2722" s="25">
        <v>2721</v>
      </c>
      <c r="AG2722" s="25"/>
      <c r="AJ2722" s="25"/>
      <c r="AL2722" s="5">
        <v>2721</v>
      </c>
      <c r="AM2722" s="25">
        <v>-967061180.87300968</v>
      </c>
      <c r="AN2722" s="5">
        <v>-8.4141851644283587</v>
      </c>
    </row>
    <row r="2723" spans="32:40">
      <c r="AF2723" s="25">
        <v>2722</v>
      </c>
      <c r="AG2723" s="25"/>
      <c r="AJ2723" s="25"/>
      <c r="AL2723" s="5">
        <v>2722</v>
      </c>
      <c r="AM2723" s="25">
        <v>-215712105.89907455</v>
      </c>
      <c r="AN2723" s="5">
        <v>-0.74380085281513997</v>
      </c>
    </row>
    <row r="2724" spans="32:40">
      <c r="AF2724" s="25">
        <v>2723</v>
      </c>
      <c r="AG2724" s="25"/>
      <c r="AJ2724" s="25"/>
      <c r="AL2724" s="5">
        <v>2723</v>
      </c>
      <c r="AM2724" s="25">
        <v>-282207143.69789505</v>
      </c>
      <c r="AN2724" s="5">
        <v>-1.4526216673409489</v>
      </c>
    </row>
    <row r="2725" spans="32:40">
      <c r="AF2725" s="25">
        <v>2724</v>
      </c>
      <c r="AG2725" s="25"/>
      <c r="AJ2725" s="25"/>
      <c r="AL2725" s="5">
        <v>2724</v>
      </c>
      <c r="AM2725" s="25">
        <v>-548419918.11437082</v>
      </c>
      <c r="AN2725" s="5">
        <v>-5.3400137319787122</v>
      </c>
    </row>
    <row r="2726" spans="32:40">
      <c r="AF2726" s="25">
        <v>2725</v>
      </c>
      <c r="AG2726" s="25"/>
      <c r="AJ2726" s="25"/>
      <c r="AL2726" s="5">
        <v>2725</v>
      </c>
      <c r="AM2726" s="25">
        <v>-1255521372.0868595</v>
      </c>
      <c r="AN2726" s="5">
        <v>-6.3463342240973679</v>
      </c>
    </row>
    <row r="2727" spans="32:40">
      <c r="AF2727" s="25">
        <v>2726</v>
      </c>
      <c r="AG2727" s="25"/>
      <c r="AJ2727" s="25"/>
      <c r="AL2727" s="5">
        <v>2726</v>
      </c>
      <c r="AM2727" s="25">
        <v>54400088.074902356</v>
      </c>
      <c r="AN2727" s="5">
        <v>1.2383897367473291</v>
      </c>
    </row>
    <row r="2728" spans="32:40">
      <c r="AF2728" s="25">
        <v>2727</v>
      </c>
      <c r="AG2728" s="25"/>
      <c r="AJ2728" s="25"/>
      <c r="AL2728" s="5">
        <v>2727</v>
      </c>
      <c r="AM2728" s="25">
        <v>-731963184.33453894</v>
      </c>
      <c r="AN2728" s="5">
        <v>-2.4271094134367432</v>
      </c>
    </row>
    <row r="2729" spans="32:40">
      <c r="AF2729" s="25">
        <v>2728</v>
      </c>
      <c r="AG2729" s="25"/>
      <c r="AJ2729" s="25"/>
      <c r="AL2729" s="5">
        <v>2728</v>
      </c>
      <c r="AM2729" s="25">
        <v>900064933.32785237</v>
      </c>
      <c r="AN2729" s="5">
        <v>11.015919703867901</v>
      </c>
    </row>
    <row r="2730" spans="32:40">
      <c r="AF2730" s="25">
        <v>2729</v>
      </c>
      <c r="AG2730" s="25"/>
      <c r="AJ2730" s="25"/>
      <c r="AL2730" s="5">
        <v>2729</v>
      </c>
      <c r="AM2730" s="25">
        <v>14183158.214752853</v>
      </c>
      <c r="AN2730" s="5">
        <v>1.0848369004300875</v>
      </c>
    </row>
    <row r="2731" spans="32:40">
      <c r="AF2731" s="25">
        <v>2730</v>
      </c>
      <c r="AG2731" s="25"/>
      <c r="AJ2731" s="25"/>
      <c r="AL2731" s="5">
        <v>2730</v>
      </c>
      <c r="AM2731" s="25">
        <v>-858895424.0804131</v>
      </c>
      <c r="AN2731" s="5">
        <v>-2.9652758566637383</v>
      </c>
    </row>
    <row r="2732" spans="32:40">
      <c r="AF2732" s="25">
        <v>2731</v>
      </c>
      <c r="AG2732" s="25"/>
      <c r="AJ2732" s="25"/>
      <c r="AL2732" s="5">
        <v>2731</v>
      </c>
      <c r="AM2732" s="25">
        <v>-367397358.54677176</v>
      </c>
      <c r="AN2732" s="5">
        <v>-0.63954328410323213</v>
      </c>
    </row>
    <row r="2733" spans="32:40">
      <c r="AF2733" s="25">
        <v>2732</v>
      </c>
      <c r="AG2733" s="25"/>
      <c r="AJ2733" s="25"/>
      <c r="AL2733" s="5">
        <v>2732</v>
      </c>
      <c r="AM2733" s="25">
        <v>-633761908.11486137</v>
      </c>
      <c r="AN2733" s="5">
        <v>-2.6490962672739795</v>
      </c>
    </row>
    <row r="2734" spans="32:40">
      <c r="AF2734" s="25">
        <v>2733</v>
      </c>
      <c r="AG2734" s="25"/>
      <c r="AJ2734" s="25"/>
      <c r="AL2734" s="5">
        <v>2733</v>
      </c>
      <c r="AM2734" s="25">
        <v>-157804421.297252</v>
      </c>
      <c r="AN2734" s="5">
        <v>-0.32910305363585196</v>
      </c>
    </row>
    <row r="2735" spans="32:40">
      <c r="AF2735" s="25">
        <v>2734</v>
      </c>
      <c r="AG2735" s="25"/>
      <c r="AJ2735" s="25"/>
      <c r="AL2735" s="5">
        <v>2734</v>
      </c>
      <c r="AM2735" s="25">
        <v>929510293.76707876</v>
      </c>
      <c r="AN2735" s="5">
        <v>5.4485394098528372</v>
      </c>
    </row>
    <row r="2736" spans="32:40">
      <c r="AF2736" s="25">
        <v>2735</v>
      </c>
      <c r="AG2736" s="25"/>
      <c r="AJ2736" s="25"/>
      <c r="AL2736" s="5">
        <v>2735</v>
      </c>
      <c r="AM2736" s="25">
        <v>942960172.56210256</v>
      </c>
      <c r="AN2736" s="5">
        <v>5.0564147188087478</v>
      </c>
    </row>
    <row r="2737" spans="32:40">
      <c r="AF2737" s="25">
        <v>2736</v>
      </c>
      <c r="AG2737" s="25"/>
      <c r="AJ2737" s="25"/>
      <c r="AL2737" s="5">
        <v>2736</v>
      </c>
      <c r="AM2737" s="25">
        <v>503302739.53220093</v>
      </c>
      <c r="AN2737" s="5">
        <v>2.9328798167591126</v>
      </c>
    </row>
    <row r="2738" spans="32:40">
      <c r="AF2738" s="25">
        <v>2737</v>
      </c>
      <c r="AG2738" s="25"/>
      <c r="AJ2738" s="25"/>
      <c r="AL2738" s="5">
        <v>2737</v>
      </c>
      <c r="AM2738" s="25">
        <v>151555107.38924599</v>
      </c>
      <c r="AN2738" s="5">
        <v>1.7340385792748121</v>
      </c>
    </row>
    <row r="2739" spans="32:40">
      <c r="AF2739" s="25">
        <v>2738</v>
      </c>
      <c r="AG2739" s="25"/>
      <c r="AJ2739" s="25"/>
      <c r="AL2739" s="5">
        <v>2738</v>
      </c>
      <c r="AM2739" s="25">
        <v>-455140874.03719783</v>
      </c>
      <c r="AN2739" s="5">
        <v>-4.2944933505580689</v>
      </c>
    </row>
    <row r="2740" spans="32:40">
      <c r="AF2740" s="25">
        <v>2739</v>
      </c>
      <c r="AG2740" s="25"/>
      <c r="AJ2740" s="25"/>
      <c r="AL2740" s="5">
        <v>2739</v>
      </c>
      <c r="AM2740" s="25">
        <v>-655727216.47298944</v>
      </c>
      <c r="AN2740" s="5">
        <v>-1.6414064639108803</v>
      </c>
    </row>
    <row r="2741" spans="32:40">
      <c r="AF2741" s="25">
        <v>2740</v>
      </c>
      <c r="AG2741" s="25"/>
      <c r="AJ2741" s="25"/>
      <c r="AL2741" s="5">
        <v>2740</v>
      </c>
      <c r="AM2741" s="25">
        <v>-14930179.671227574</v>
      </c>
      <c r="AN2741" s="5">
        <v>0.91842796233544743</v>
      </c>
    </row>
    <row r="2742" spans="32:40">
      <c r="AF2742" s="25">
        <v>2741</v>
      </c>
      <c r="AG2742" s="25"/>
      <c r="AJ2742" s="25"/>
      <c r="AL2742" s="5">
        <v>2741</v>
      </c>
      <c r="AM2742" s="25">
        <v>732952575.20526838</v>
      </c>
      <c r="AN2742" s="5">
        <v>4.3851429592805493</v>
      </c>
    </row>
    <row r="2743" spans="32:40">
      <c r="AF2743" s="25">
        <v>2742</v>
      </c>
      <c r="AG2743" s="25"/>
      <c r="AJ2743" s="25"/>
      <c r="AL2743" s="5">
        <v>2742</v>
      </c>
      <c r="AM2743" s="25">
        <v>-1685525292.5627565</v>
      </c>
      <c r="AN2743" s="5">
        <v>-8.9539560233877165</v>
      </c>
    </row>
    <row r="2744" spans="32:40">
      <c r="AF2744" s="25">
        <v>2743</v>
      </c>
      <c r="AG2744" s="25"/>
      <c r="AJ2744" s="25"/>
      <c r="AL2744" s="5">
        <v>2743</v>
      </c>
      <c r="AM2744" s="25">
        <v>-814467824.01372337</v>
      </c>
      <c r="AN2744" s="5">
        <v>-3.0909496826162828</v>
      </c>
    </row>
    <row r="2745" spans="32:40">
      <c r="AF2745" s="25">
        <v>2744</v>
      </c>
      <c r="AG2745" s="25"/>
      <c r="AJ2745" s="25"/>
      <c r="AL2745" s="5">
        <v>2744</v>
      </c>
      <c r="AM2745" s="25">
        <v>72520757.769626349</v>
      </c>
      <c r="AN2745" s="5">
        <v>1.9916639505066944</v>
      </c>
    </row>
    <row r="2746" spans="32:40">
      <c r="AF2746" s="25">
        <v>2745</v>
      </c>
      <c r="AG2746" s="25"/>
      <c r="AJ2746" s="25"/>
      <c r="AL2746" s="5">
        <v>2745</v>
      </c>
      <c r="AM2746" s="25">
        <v>-876559942.79725075</v>
      </c>
      <c r="AN2746" s="5">
        <v>-2.9397358766410449</v>
      </c>
    </row>
    <row r="2747" spans="32:40">
      <c r="AF2747" s="25">
        <v>2746</v>
      </c>
      <c r="AG2747" s="25"/>
      <c r="AJ2747" s="25"/>
      <c r="AL2747" s="5">
        <v>2746</v>
      </c>
      <c r="AM2747" s="25">
        <v>-569511995.57661271</v>
      </c>
      <c r="AN2747" s="5">
        <v>-6.4149363470451624</v>
      </c>
    </row>
    <row r="2748" spans="32:40">
      <c r="AF2748" s="25">
        <v>2747</v>
      </c>
      <c r="AG2748" s="25"/>
      <c r="AJ2748" s="25"/>
      <c r="AL2748" s="5">
        <v>2747</v>
      </c>
      <c r="AM2748" s="25">
        <v>-333507261.01142013</v>
      </c>
      <c r="AN2748" s="5">
        <v>-0.7687361889873332</v>
      </c>
    </row>
    <row r="2749" spans="32:40">
      <c r="AF2749" s="25">
        <v>2748</v>
      </c>
      <c r="AG2749" s="25"/>
      <c r="AJ2749" s="25"/>
      <c r="AL2749" s="5">
        <v>2748</v>
      </c>
      <c r="AM2749" s="25">
        <v>-307310379.88232327</v>
      </c>
      <c r="AN2749" s="5">
        <v>-0.25515339300963857</v>
      </c>
    </row>
    <row r="2750" spans="32:40">
      <c r="AF2750" s="25">
        <v>2749</v>
      </c>
      <c r="AG2750" s="25"/>
      <c r="AJ2750" s="25"/>
      <c r="AL2750" s="5">
        <v>2749</v>
      </c>
      <c r="AM2750" s="25">
        <v>-1403195780.269995</v>
      </c>
      <c r="AN2750" s="5">
        <v>-4.9940190306568812</v>
      </c>
    </row>
    <row r="2751" spans="32:40">
      <c r="AF2751" s="25">
        <v>2750</v>
      </c>
      <c r="AG2751" s="25"/>
      <c r="AJ2751" s="25"/>
      <c r="AL2751" s="5">
        <v>2750</v>
      </c>
      <c r="AM2751" s="25">
        <v>-1508746671.3714783</v>
      </c>
      <c r="AN2751" s="5">
        <v>-5.5879123804549025</v>
      </c>
    </row>
    <row r="2752" spans="32:40">
      <c r="AF2752" s="25">
        <v>2751</v>
      </c>
      <c r="AG2752" s="25"/>
      <c r="AJ2752" s="25"/>
      <c r="AL2752" s="5">
        <v>2751</v>
      </c>
      <c r="AM2752" s="25">
        <v>267809498.25227526</v>
      </c>
      <c r="AN2752" s="5">
        <v>2.1423448206958988</v>
      </c>
    </row>
    <row r="2753" spans="32:40">
      <c r="AF2753" s="25">
        <v>2752</v>
      </c>
      <c r="AG2753" s="25"/>
      <c r="AJ2753" s="25"/>
      <c r="AL2753" s="5">
        <v>2752</v>
      </c>
      <c r="AM2753" s="25">
        <v>53583568.928857535</v>
      </c>
      <c r="AN2753" s="5">
        <v>1.7160603209803595</v>
      </c>
    </row>
    <row r="2754" spans="32:40">
      <c r="AF2754" s="25">
        <v>2753</v>
      </c>
      <c r="AG2754" s="25"/>
      <c r="AJ2754" s="25"/>
      <c r="AL2754" s="5">
        <v>2753</v>
      </c>
      <c r="AM2754" s="25">
        <v>-410778750.56615394</v>
      </c>
      <c r="AN2754" s="5">
        <v>-1.2834406245809666</v>
      </c>
    </row>
    <row r="2755" spans="32:40">
      <c r="AF2755" s="25">
        <v>2754</v>
      </c>
      <c r="AG2755" s="25"/>
      <c r="AJ2755" s="25"/>
      <c r="AL2755" s="5">
        <v>2754</v>
      </c>
      <c r="AM2755" s="25">
        <v>-1116443017.0588732</v>
      </c>
      <c r="AN2755" s="5">
        <v>-5.9775396796084204</v>
      </c>
    </row>
    <row r="2756" spans="32:40">
      <c r="AF2756" s="25">
        <v>2755</v>
      </c>
      <c r="AG2756" s="25"/>
      <c r="AJ2756" s="25"/>
      <c r="AL2756" s="5">
        <v>2755</v>
      </c>
      <c r="AM2756" s="25">
        <v>-340717480.023444</v>
      </c>
      <c r="AN2756" s="5">
        <v>-0.78057813438716717</v>
      </c>
    </row>
    <row r="2757" spans="32:40">
      <c r="AF2757" s="25">
        <v>2756</v>
      </c>
      <c r="AG2757" s="25"/>
      <c r="AJ2757" s="25"/>
      <c r="AL2757" s="5">
        <v>2756</v>
      </c>
      <c r="AM2757" s="25">
        <v>-489006610.45574355</v>
      </c>
      <c r="AN2757" s="5">
        <v>-3.2567018260718665</v>
      </c>
    </row>
    <row r="2758" spans="32:40">
      <c r="AF2758" s="25">
        <v>2757</v>
      </c>
      <c r="AG2758" s="25"/>
      <c r="AJ2758" s="25"/>
      <c r="AL2758" s="5">
        <v>2757</v>
      </c>
      <c r="AM2758" s="25">
        <v>290044231.26025617</v>
      </c>
      <c r="AN2758" s="5">
        <v>2.1945196954381685</v>
      </c>
    </row>
    <row r="2759" spans="32:40">
      <c r="AF2759" s="25">
        <v>2758</v>
      </c>
      <c r="AG2759" s="25"/>
      <c r="AJ2759" s="25"/>
      <c r="AL2759" s="5">
        <v>2758</v>
      </c>
      <c r="AM2759" s="25">
        <v>-225939287.49804562</v>
      </c>
      <c r="AN2759" s="5">
        <v>-0.57107131649172482</v>
      </c>
    </row>
    <row r="2760" spans="32:40">
      <c r="AF2760" s="25">
        <v>2759</v>
      </c>
      <c r="AG2760" s="25"/>
      <c r="AJ2760" s="25"/>
      <c r="AL2760" s="5">
        <v>2759</v>
      </c>
      <c r="AM2760" s="25">
        <v>-386889533.79361784</v>
      </c>
      <c r="AN2760" s="5">
        <v>-0.70048494701826558</v>
      </c>
    </row>
    <row r="2761" spans="32:40">
      <c r="AF2761" s="25">
        <v>2760</v>
      </c>
      <c r="AG2761" s="25"/>
      <c r="AJ2761" s="25"/>
      <c r="AL2761" s="5">
        <v>2760</v>
      </c>
      <c r="AM2761" s="25">
        <v>381974760.12554312</v>
      </c>
      <c r="AN2761" s="5">
        <v>5.3699164932832808</v>
      </c>
    </row>
    <row r="2762" spans="32:40">
      <c r="AF2762" s="25">
        <v>2761</v>
      </c>
      <c r="AG2762" s="25"/>
      <c r="AJ2762" s="25"/>
      <c r="AL2762" s="5">
        <v>2761</v>
      </c>
      <c r="AM2762" s="25">
        <v>860411951.55163229</v>
      </c>
      <c r="AN2762" s="5">
        <v>8.1843144413319528</v>
      </c>
    </row>
    <row r="2763" spans="32:40">
      <c r="AF2763" s="25">
        <v>2762</v>
      </c>
      <c r="AG2763" s="25"/>
      <c r="AJ2763" s="25"/>
      <c r="AL2763" s="5">
        <v>2762</v>
      </c>
      <c r="AM2763" s="25">
        <v>-730048972.6831888</v>
      </c>
      <c r="AN2763" s="5">
        <v>-2.036534742094803</v>
      </c>
    </row>
    <row r="2764" spans="32:40">
      <c r="AF2764" s="25">
        <v>2763</v>
      </c>
      <c r="AG2764" s="25"/>
      <c r="AJ2764" s="25"/>
      <c r="AL2764" s="5">
        <v>2763</v>
      </c>
      <c r="AM2764" s="25">
        <v>355319638.38937849</v>
      </c>
      <c r="AN2764" s="5">
        <v>5.8164165673516806</v>
      </c>
    </row>
    <row r="2765" spans="32:40">
      <c r="AF2765" s="25">
        <v>2764</v>
      </c>
      <c r="AG2765" s="25"/>
      <c r="AJ2765" s="25"/>
      <c r="AL2765" s="5">
        <v>2764</v>
      </c>
      <c r="AM2765" s="25">
        <v>-678789628.63716519</v>
      </c>
      <c r="AN2765" s="5">
        <v>-3.8407706415583132</v>
      </c>
    </row>
    <row r="2766" spans="32:40">
      <c r="AF2766" s="25">
        <v>2765</v>
      </c>
      <c r="AG2766" s="25"/>
      <c r="AJ2766" s="25"/>
      <c r="AL2766" s="5">
        <v>2765</v>
      </c>
      <c r="AM2766" s="25">
        <v>-891278659.76197886</v>
      </c>
      <c r="AN2766" s="5">
        <v>-6.2052212768227086</v>
      </c>
    </row>
    <row r="2767" spans="32:40">
      <c r="AF2767" s="25">
        <v>2766</v>
      </c>
      <c r="AG2767" s="25"/>
      <c r="AJ2767" s="25"/>
      <c r="AL2767" s="5">
        <v>2766</v>
      </c>
      <c r="AM2767" s="25">
        <v>817061835.31268048</v>
      </c>
      <c r="AN2767" s="5">
        <v>6.6974621604147355</v>
      </c>
    </row>
    <row r="2768" spans="32:40">
      <c r="AF2768" s="25">
        <v>2767</v>
      </c>
      <c r="AG2768" s="25"/>
      <c r="AJ2768" s="25"/>
      <c r="AL2768" s="5">
        <v>2767</v>
      </c>
      <c r="AM2768" s="25">
        <v>-287897416.38665575</v>
      </c>
      <c r="AN2768" s="5">
        <v>-0.47254938648290118</v>
      </c>
    </row>
    <row r="2769" spans="32:40">
      <c r="AF2769" s="25">
        <v>2768</v>
      </c>
      <c r="AG2769" s="25"/>
      <c r="AJ2769" s="25"/>
      <c r="AL2769" s="5">
        <v>2768</v>
      </c>
      <c r="AM2769" s="25">
        <v>-325526845.48533309</v>
      </c>
      <c r="AN2769" s="5">
        <v>-0.48855309339562686</v>
      </c>
    </row>
    <row r="2770" spans="32:40">
      <c r="AF2770" s="25">
        <v>2769</v>
      </c>
      <c r="AG2770" s="25"/>
      <c r="AJ2770" s="25"/>
      <c r="AL2770" s="5">
        <v>2769</v>
      </c>
      <c r="AM2770" s="25">
        <v>-1489051294.728442</v>
      </c>
      <c r="AN2770" s="5">
        <v>-5.2581277842144001</v>
      </c>
    </row>
    <row r="2771" spans="32:40">
      <c r="AF2771" s="25">
        <v>2770</v>
      </c>
      <c r="AG2771" s="25"/>
      <c r="AJ2771" s="25"/>
      <c r="AL2771" s="5">
        <v>2770</v>
      </c>
      <c r="AM2771" s="25">
        <v>-843675793.5352937</v>
      </c>
      <c r="AN2771" s="5">
        <v>-2.3924309914672479</v>
      </c>
    </row>
    <row r="2772" spans="32:40">
      <c r="AF2772" s="25">
        <v>2771</v>
      </c>
      <c r="AG2772" s="25"/>
      <c r="AJ2772" s="25"/>
      <c r="AL2772" s="5">
        <v>2771</v>
      </c>
      <c r="AM2772" s="25">
        <v>-705166019.46336985</v>
      </c>
      <c r="AN2772" s="5">
        <v>-4.5408662072039583</v>
      </c>
    </row>
    <row r="2773" spans="32:40">
      <c r="AF2773" s="25">
        <v>2772</v>
      </c>
      <c r="AG2773" s="25"/>
      <c r="AJ2773" s="25"/>
      <c r="AL2773" s="5">
        <v>2772</v>
      </c>
      <c r="AM2773" s="25">
        <v>106301988.15098536</v>
      </c>
      <c r="AN2773" s="5">
        <v>1.6280912862095127</v>
      </c>
    </row>
    <row r="2774" spans="32:40">
      <c r="AF2774" s="25">
        <v>2773</v>
      </c>
      <c r="AG2774" s="25"/>
      <c r="AJ2774" s="25"/>
      <c r="AL2774" s="5">
        <v>2773</v>
      </c>
      <c r="AM2774" s="25">
        <v>761471787.40906858</v>
      </c>
      <c r="AN2774" s="5">
        <v>7.9397037771230723</v>
      </c>
    </row>
    <row r="2775" spans="32:40">
      <c r="AF2775" s="25">
        <v>2774</v>
      </c>
      <c r="AG2775" s="25"/>
      <c r="AJ2775" s="25"/>
      <c r="AL2775" s="5">
        <v>2774</v>
      </c>
      <c r="AM2775" s="25">
        <v>-1064374758.050788</v>
      </c>
      <c r="AN2775" s="5">
        <v>-5.5770693756374028</v>
      </c>
    </row>
    <row r="2776" spans="32:40">
      <c r="AF2776" s="25">
        <v>2775</v>
      </c>
      <c r="AG2776" s="25"/>
      <c r="AJ2776" s="25"/>
      <c r="AL2776" s="5">
        <v>2775</v>
      </c>
      <c r="AM2776" s="25">
        <v>-1474063851.6712694</v>
      </c>
      <c r="AN2776" s="5">
        <v>-9.5258499123054285</v>
      </c>
    </row>
    <row r="2777" spans="32:40">
      <c r="AF2777" s="25">
        <v>2776</v>
      </c>
      <c r="AG2777" s="25"/>
      <c r="AJ2777" s="25"/>
      <c r="AL2777" s="5">
        <v>2776</v>
      </c>
      <c r="AM2777" s="25">
        <v>257615108.09469712</v>
      </c>
      <c r="AN2777" s="5">
        <v>2.2047174558992335</v>
      </c>
    </row>
    <row r="2778" spans="32:40">
      <c r="AF2778" s="25">
        <v>2777</v>
      </c>
      <c r="AG2778" s="25"/>
      <c r="AJ2778" s="25"/>
      <c r="AL2778" s="5">
        <v>2777</v>
      </c>
      <c r="AM2778" s="25">
        <v>-728278782.5603931</v>
      </c>
      <c r="AN2778" s="5">
        <v>-3.1616868853075526</v>
      </c>
    </row>
    <row r="2779" spans="32:40">
      <c r="AF2779" s="25">
        <v>2778</v>
      </c>
      <c r="AG2779" s="25"/>
      <c r="AJ2779" s="25"/>
      <c r="AL2779" s="5">
        <v>2778</v>
      </c>
      <c r="AM2779" s="25">
        <v>-1229942133.1967454</v>
      </c>
      <c r="AN2779" s="5">
        <v>-5.5838163026416838</v>
      </c>
    </row>
    <row r="2780" spans="32:40">
      <c r="AF2780" s="25">
        <v>2779</v>
      </c>
      <c r="AG2780" s="25"/>
      <c r="AJ2780" s="25"/>
      <c r="AL2780" s="5">
        <v>2779</v>
      </c>
      <c r="AM2780" s="25">
        <v>420322040.95607513</v>
      </c>
      <c r="AN2780" s="5">
        <v>5.7324715683817269</v>
      </c>
    </row>
    <row r="2781" spans="32:40">
      <c r="AF2781" s="25">
        <v>2780</v>
      </c>
      <c r="AG2781" s="25"/>
      <c r="AJ2781" s="25"/>
      <c r="AL2781" s="5">
        <v>2780</v>
      </c>
      <c r="AM2781" s="25">
        <v>752409568.57019269</v>
      </c>
      <c r="AN2781" s="5">
        <v>5.0212633600406873</v>
      </c>
    </row>
    <row r="2782" spans="32:40">
      <c r="AF2782" s="25">
        <v>2781</v>
      </c>
      <c r="AG2782" s="25"/>
      <c r="AJ2782" s="25"/>
      <c r="AL2782" s="5">
        <v>2781</v>
      </c>
      <c r="AM2782" s="25">
        <v>-307347940.10191679</v>
      </c>
      <c r="AN2782" s="5">
        <v>-0.32955615418587469</v>
      </c>
    </row>
    <row r="2783" spans="32:40">
      <c r="AF2783" s="25">
        <v>2782</v>
      </c>
      <c r="AG2783" s="25"/>
      <c r="AJ2783" s="25"/>
      <c r="AL2783" s="5">
        <v>2782</v>
      </c>
      <c r="AM2783" s="25">
        <v>1817244528.2236395</v>
      </c>
      <c r="AN2783" s="5">
        <v>8.2260480636262496</v>
      </c>
    </row>
    <row r="2784" spans="32:40">
      <c r="AF2784" s="25">
        <v>2783</v>
      </c>
      <c r="AG2784" s="25"/>
      <c r="AJ2784" s="25"/>
      <c r="AL2784" s="5">
        <v>2783</v>
      </c>
      <c r="AM2784" s="25">
        <v>-1693515316.5331891</v>
      </c>
      <c r="AN2784" s="5">
        <v>-6.8101903199513369</v>
      </c>
    </row>
    <row r="2785" spans="32:40">
      <c r="AF2785" s="25">
        <v>2784</v>
      </c>
      <c r="AG2785" s="25"/>
      <c r="AJ2785" s="25"/>
      <c r="AL2785" s="5">
        <v>2784</v>
      </c>
      <c r="AM2785" s="25">
        <v>-1503976965.0418634</v>
      </c>
      <c r="AN2785" s="5">
        <v>-13.183459427593101</v>
      </c>
    </row>
    <row r="2786" spans="32:40">
      <c r="AF2786" s="25">
        <v>2785</v>
      </c>
      <c r="AG2786" s="25"/>
      <c r="AJ2786" s="25"/>
      <c r="AL2786" s="5">
        <v>2785</v>
      </c>
      <c r="AM2786" s="25">
        <v>219508387.24576488</v>
      </c>
      <c r="AN2786" s="5">
        <v>4.6368072541070058</v>
      </c>
    </row>
    <row r="2787" spans="32:40">
      <c r="AF2787" s="25">
        <v>2786</v>
      </c>
      <c r="AG2787" s="25"/>
      <c r="AJ2787" s="25"/>
      <c r="AL2787" s="5">
        <v>2786</v>
      </c>
      <c r="AM2787" s="25">
        <v>-159307908.39886087</v>
      </c>
      <c r="AN2787" s="5">
        <v>-0.51136184160617926</v>
      </c>
    </row>
    <row r="2788" spans="32:40">
      <c r="AF2788" s="25">
        <v>2787</v>
      </c>
      <c r="AG2788" s="25"/>
      <c r="AJ2788" s="25"/>
      <c r="AL2788" s="5">
        <v>2787</v>
      </c>
      <c r="AM2788" s="25">
        <v>-288459976.18873525</v>
      </c>
      <c r="AN2788" s="5">
        <v>-1.1889576392300252</v>
      </c>
    </row>
    <row r="2789" spans="32:40">
      <c r="AF2789" s="25">
        <v>2788</v>
      </c>
      <c r="AG2789" s="25"/>
      <c r="AJ2789" s="25"/>
      <c r="AL2789" s="5">
        <v>2788</v>
      </c>
      <c r="AM2789" s="25">
        <v>-314034848.15143734</v>
      </c>
      <c r="AN2789" s="5">
        <v>-0.41377114703311352</v>
      </c>
    </row>
    <row r="2790" spans="32:40">
      <c r="AF2790" s="25">
        <v>2789</v>
      </c>
      <c r="AG2790" s="25"/>
      <c r="AJ2790" s="25"/>
      <c r="AL2790" s="5">
        <v>2789</v>
      </c>
      <c r="AM2790" s="25">
        <v>640190289.91795754</v>
      </c>
      <c r="AN2790" s="5">
        <v>7.1004975372024806</v>
      </c>
    </row>
    <row r="2791" spans="32:40">
      <c r="AF2791" s="25">
        <v>2790</v>
      </c>
      <c r="AG2791" s="25"/>
      <c r="AJ2791" s="25"/>
      <c r="AL2791" s="5">
        <v>2790</v>
      </c>
      <c r="AM2791" s="25">
        <v>-1047795659.0795918</v>
      </c>
      <c r="AN2791" s="5">
        <v>-3.1254112498055511</v>
      </c>
    </row>
    <row r="2792" spans="32:40">
      <c r="AF2792" s="25">
        <v>2791</v>
      </c>
      <c r="AG2792" s="25"/>
      <c r="AJ2792" s="25"/>
      <c r="AL2792" s="5">
        <v>2791</v>
      </c>
      <c r="AM2792" s="25">
        <v>-383350702.99077892</v>
      </c>
      <c r="AN2792" s="5">
        <v>-1.8772605889621878</v>
      </c>
    </row>
    <row r="2793" spans="32:40">
      <c r="AF2793" s="25">
        <v>2792</v>
      </c>
      <c r="AG2793" s="25"/>
      <c r="AJ2793" s="25"/>
      <c r="AL2793" s="5">
        <v>2792</v>
      </c>
      <c r="AM2793" s="25">
        <v>172582673.20212057</v>
      </c>
      <c r="AN2793" s="5">
        <v>2.7785530973885675</v>
      </c>
    </row>
    <row r="2794" spans="32:40">
      <c r="AF2794" s="25">
        <v>2793</v>
      </c>
      <c r="AG2794" s="25"/>
      <c r="AJ2794" s="25"/>
      <c r="AL2794" s="5">
        <v>2793</v>
      </c>
      <c r="AM2794" s="25">
        <v>1084422465.2955503</v>
      </c>
      <c r="AN2794" s="5">
        <v>9.0871172302149521</v>
      </c>
    </row>
    <row r="2795" spans="32:40">
      <c r="AF2795" s="25">
        <v>2794</v>
      </c>
      <c r="AG2795" s="25"/>
      <c r="AJ2795" s="25"/>
      <c r="AL2795" s="5">
        <v>2794</v>
      </c>
      <c r="AM2795" s="25">
        <v>279818924.91693443</v>
      </c>
      <c r="AN2795" s="5">
        <v>3.0061084114170162</v>
      </c>
    </row>
    <row r="2796" spans="32:40">
      <c r="AF2796" s="25">
        <v>2795</v>
      </c>
      <c r="AG2796" s="25"/>
      <c r="AJ2796" s="25"/>
      <c r="AL2796" s="5">
        <v>2795</v>
      </c>
      <c r="AM2796" s="25">
        <v>-2039115867.1781814</v>
      </c>
      <c r="AN2796" s="5">
        <v>-7.2829693876634849</v>
      </c>
    </row>
    <row r="2797" spans="32:40">
      <c r="AF2797" s="25">
        <v>2796</v>
      </c>
      <c r="AG2797" s="25"/>
      <c r="AJ2797" s="25"/>
      <c r="AL2797" s="5">
        <v>2796</v>
      </c>
      <c r="AM2797" s="25">
        <v>136635498.32778975</v>
      </c>
      <c r="AN2797" s="5">
        <v>2.1625230293981028</v>
      </c>
    </row>
    <row r="2798" spans="32:40">
      <c r="AF2798" s="25">
        <v>2797</v>
      </c>
      <c r="AG2798" s="25"/>
      <c r="AJ2798" s="25"/>
      <c r="AL2798" s="5">
        <v>2797</v>
      </c>
      <c r="AM2798" s="25">
        <v>987042697.26167893</v>
      </c>
      <c r="AN2798" s="5">
        <v>7.6803844311314942</v>
      </c>
    </row>
    <row r="2799" spans="32:40">
      <c r="AF2799" s="25">
        <v>2798</v>
      </c>
      <c r="AG2799" s="25"/>
      <c r="AJ2799" s="25"/>
      <c r="AL2799" s="5">
        <v>2798</v>
      </c>
      <c r="AM2799" s="25">
        <v>667948424.03476143</v>
      </c>
      <c r="AN2799" s="5">
        <v>6.7716643163309627</v>
      </c>
    </row>
    <row r="2800" spans="32:40">
      <c r="AF2800" s="25">
        <v>2799</v>
      </c>
      <c r="AG2800" s="25"/>
      <c r="AJ2800" s="25"/>
      <c r="AL2800" s="5">
        <v>2799</v>
      </c>
      <c r="AM2800" s="25">
        <v>311222101.73478442</v>
      </c>
      <c r="AN2800" s="5">
        <v>2.3301106932106088</v>
      </c>
    </row>
    <row r="2801" spans="32:40">
      <c r="AF2801" s="25">
        <v>2800</v>
      </c>
      <c r="AG2801" s="25"/>
      <c r="AJ2801" s="25"/>
      <c r="AL2801" s="5">
        <v>2800</v>
      </c>
      <c r="AM2801" s="25">
        <v>-1324372489.7680149</v>
      </c>
      <c r="AN2801" s="5">
        <v>-7.5642348536660311</v>
      </c>
    </row>
    <row r="2802" spans="32:40">
      <c r="AF2802" s="25">
        <v>2801</v>
      </c>
      <c r="AG2802" s="25"/>
      <c r="AJ2802" s="25"/>
      <c r="AL2802" s="5">
        <v>2801</v>
      </c>
      <c r="AM2802" s="25">
        <v>-1284376227.1913435</v>
      </c>
      <c r="AN2802" s="5">
        <v>-4.5862137552899389</v>
      </c>
    </row>
    <row r="2803" spans="32:40">
      <c r="AF2803" s="25">
        <v>2802</v>
      </c>
      <c r="AG2803" s="25"/>
      <c r="AJ2803" s="25"/>
      <c r="AL2803" s="5">
        <v>2802</v>
      </c>
      <c r="AM2803" s="25">
        <v>544902153.63257062</v>
      </c>
      <c r="AN2803" s="5">
        <v>3.8642525445689158</v>
      </c>
    </row>
    <row r="2804" spans="32:40">
      <c r="AF2804" s="25">
        <v>2803</v>
      </c>
      <c r="AG2804" s="25"/>
      <c r="AJ2804" s="25"/>
      <c r="AL2804" s="5">
        <v>2803</v>
      </c>
      <c r="AM2804" s="25">
        <v>216335377.52966934</v>
      </c>
      <c r="AN2804" s="5">
        <v>2.0503288942199029</v>
      </c>
    </row>
    <row r="2805" spans="32:40">
      <c r="AF2805" s="25">
        <v>2804</v>
      </c>
      <c r="AG2805" s="25"/>
      <c r="AJ2805" s="25"/>
      <c r="AL2805" s="5">
        <v>2804</v>
      </c>
      <c r="AM2805" s="25">
        <v>-317589929.006868</v>
      </c>
      <c r="AN2805" s="5">
        <v>-0.8445052370174434</v>
      </c>
    </row>
    <row r="2806" spans="32:40">
      <c r="AF2806" s="25">
        <v>2805</v>
      </c>
      <c r="AG2806" s="25"/>
      <c r="AJ2806" s="25"/>
      <c r="AL2806" s="5">
        <v>2805</v>
      </c>
      <c r="AM2806" s="25">
        <v>-1611650065.3331861</v>
      </c>
      <c r="AN2806" s="5">
        <v>-6.0473865756637641</v>
      </c>
    </row>
    <row r="2807" spans="32:40">
      <c r="AF2807" s="25">
        <v>2806</v>
      </c>
      <c r="AG2807" s="25"/>
      <c r="AJ2807" s="25"/>
      <c r="AL2807" s="5">
        <v>2806</v>
      </c>
      <c r="AM2807" s="25">
        <v>-1331960713.7148662</v>
      </c>
      <c r="AN2807" s="5">
        <v>-4.9440625565982916</v>
      </c>
    </row>
    <row r="2808" spans="32:40">
      <c r="AF2808" s="25">
        <v>2807</v>
      </c>
      <c r="AG2808" s="25"/>
      <c r="AJ2808" s="25"/>
      <c r="AL2808" s="5">
        <v>2807</v>
      </c>
      <c r="AM2808" s="25">
        <v>-1189697820.9290967</v>
      </c>
      <c r="AN2808" s="5">
        <v>-5.6349956097670013</v>
      </c>
    </row>
    <row r="2809" spans="32:40">
      <c r="AF2809" s="25">
        <v>2808</v>
      </c>
      <c r="AG2809" s="25"/>
      <c r="AJ2809" s="25"/>
      <c r="AL2809" s="5">
        <v>2808</v>
      </c>
      <c r="AM2809" s="25">
        <v>1484338312.6398935</v>
      </c>
      <c r="AN2809" s="5">
        <v>8.6411946091391254</v>
      </c>
    </row>
    <row r="2810" spans="32:40">
      <c r="AF2810" s="25">
        <v>2809</v>
      </c>
      <c r="AG2810" s="25"/>
      <c r="AJ2810" s="25"/>
      <c r="AL2810" s="5">
        <v>2809</v>
      </c>
      <c r="AM2810" s="25">
        <v>-301886185.85046005</v>
      </c>
      <c r="AN2810" s="5">
        <v>-2.1707289893195578</v>
      </c>
    </row>
    <row r="2811" spans="32:40">
      <c r="AF2811" s="25">
        <v>2810</v>
      </c>
      <c r="AG2811" s="25"/>
      <c r="AJ2811" s="25"/>
      <c r="AL2811" s="5">
        <v>2810</v>
      </c>
      <c r="AM2811" s="25">
        <v>-898282740.31417394</v>
      </c>
      <c r="AN2811" s="5">
        <v>-3.414281533461105</v>
      </c>
    </row>
    <row r="2812" spans="32:40">
      <c r="AF2812" s="25">
        <v>2811</v>
      </c>
      <c r="AG2812" s="25"/>
      <c r="AJ2812" s="25"/>
      <c r="AL2812" s="5">
        <v>2811</v>
      </c>
      <c r="AM2812" s="25">
        <v>-206866460.78425449</v>
      </c>
      <c r="AN2812" s="5">
        <v>0.14963346172879458</v>
      </c>
    </row>
    <row r="2813" spans="32:40">
      <c r="AF2813" s="25">
        <v>2812</v>
      </c>
      <c r="AG2813" s="25"/>
      <c r="AJ2813" s="25"/>
      <c r="AL2813" s="5">
        <v>2812</v>
      </c>
      <c r="AM2813" s="25">
        <v>-526685379.54151678</v>
      </c>
      <c r="AN2813" s="5">
        <v>-1.9128020508740735</v>
      </c>
    </row>
    <row r="2814" spans="32:40">
      <c r="AF2814" s="25">
        <v>2813</v>
      </c>
      <c r="AG2814" s="25"/>
      <c r="AJ2814" s="25"/>
      <c r="AL2814" s="5">
        <v>2813</v>
      </c>
      <c r="AM2814" s="25">
        <v>-588907320.22721195</v>
      </c>
      <c r="AN2814" s="5">
        <v>-1.9225525109977137</v>
      </c>
    </row>
    <row r="2815" spans="32:40">
      <c r="AF2815" s="25">
        <v>2814</v>
      </c>
      <c r="AG2815" s="25"/>
      <c r="AJ2815" s="25"/>
      <c r="AL2815" s="5">
        <v>2814</v>
      </c>
      <c r="AM2815" s="25">
        <v>-776047907.08966398</v>
      </c>
      <c r="AN2815" s="5">
        <v>-5.8196352020542674</v>
      </c>
    </row>
    <row r="2816" spans="32:40">
      <c r="AF2816" s="25">
        <v>2815</v>
      </c>
      <c r="AG2816" s="25"/>
      <c r="AJ2816" s="25"/>
      <c r="AL2816" s="5">
        <v>2815</v>
      </c>
      <c r="AM2816" s="25">
        <v>-1406218971.6344085</v>
      </c>
      <c r="AN2816" s="5">
        <v>-5.4289064847712822</v>
      </c>
    </row>
    <row r="2817" spans="32:40">
      <c r="AF2817" s="25">
        <v>2816</v>
      </c>
      <c r="AG2817" s="25"/>
      <c r="AJ2817" s="25"/>
      <c r="AL2817" s="5">
        <v>2816</v>
      </c>
      <c r="AM2817" s="25">
        <v>1074109565.3748183</v>
      </c>
      <c r="AN2817" s="5">
        <v>8.1728406329029042</v>
      </c>
    </row>
    <row r="2818" spans="32:40">
      <c r="AF2818" s="25">
        <v>2817</v>
      </c>
      <c r="AG2818" s="25"/>
      <c r="AJ2818" s="25"/>
      <c r="AL2818" s="5">
        <v>2817</v>
      </c>
      <c r="AM2818" s="25">
        <v>529970748.32281077</v>
      </c>
      <c r="AN2818" s="5">
        <v>3.1104386014940255</v>
      </c>
    </row>
    <row r="2819" spans="32:40">
      <c r="AF2819" s="25">
        <v>2818</v>
      </c>
      <c r="AG2819" s="25"/>
      <c r="AJ2819" s="25"/>
      <c r="AL2819" s="5">
        <v>2818</v>
      </c>
      <c r="AM2819" s="25">
        <v>-442257696.9025231</v>
      </c>
      <c r="AN2819" s="5">
        <v>-1.1249272144253748</v>
      </c>
    </row>
    <row r="2820" spans="32:40">
      <c r="AF2820" s="25">
        <v>2819</v>
      </c>
      <c r="AG2820" s="25"/>
      <c r="AJ2820" s="25"/>
      <c r="AL2820" s="5">
        <v>2819</v>
      </c>
      <c r="AM2820" s="25">
        <v>-138490878.85237837</v>
      </c>
      <c r="AN2820" s="5">
        <v>0.45632462334447266</v>
      </c>
    </row>
    <row r="2821" spans="32:40">
      <c r="AF2821" s="25">
        <v>2820</v>
      </c>
      <c r="AG2821" s="25"/>
      <c r="AJ2821" s="25"/>
      <c r="AL2821" s="5">
        <v>2820</v>
      </c>
      <c r="AM2821" s="25">
        <v>484583205.56796813</v>
      </c>
      <c r="AN2821" s="5">
        <v>4.6202284357336518</v>
      </c>
    </row>
    <row r="2822" spans="32:40">
      <c r="AF2822" s="25">
        <v>2821</v>
      </c>
      <c r="AG2822" s="25"/>
      <c r="AJ2822" s="25"/>
      <c r="AL2822" s="5">
        <v>2821</v>
      </c>
      <c r="AM2822" s="25">
        <v>-938893345.62293971</v>
      </c>
      <c r="AN2822" s="5">
        <v>-5.6623758474968726</v>
      </c>
    </row>
    <row r="2823" spans="32:40">
      <c r="AF2823" s="25">
        <v>2822</v>
      </c>
      <c r="AG2823" s="25"/>
      <c r="AJ2823" s="25"/>
      <c r="AL2823" s="5">
        <v>2822</v>
      </c>
      <c r="AM2823" s="25">
        <v>-528911899.16818744</v>
      </c>
      <c r="AN2823" s="5">
        <v>-1.196738276129931</v>
      </c>
    </row>
    <row r="2824" spans="32:40">
      <c r="AF2824" s="25">
        <v>2823</v>
      </c>
      <c r="AG2824" s="25"/>
      <c r="AJ2824" s="25"/>
      <c r="AL2824" s="5">
        <v>2823</v>
      </c>
      <c r="AM2824" s="25">
        <v>-79293407.437701046</v>
      </c>
      <c r="AN2824" s="5">
        <v>0.66477083327813591</v>
      </c>
    </row>
    <row r="2825" spans="32:40">
      <c r="AF2825" s="25">
        <v>2824</v>
      </c>
      <c r="AG2825" s="25"/>
      <c r="AJ2825" s="25"/>
      <c r="AL2825" s="5">
        <v>2824</v>
      </c>
      <c r="AM2825" s="25">
        <v>524906977.86438513</v>
      </c>
      <c r="AN2825" s="5">
        <v>5.2647037421180141</v>
      </c>
    </row>
    <row r="2826" spans="32:40">
      <c r="AF2826" s="25">
        <v>2825</v>
      </c>
      <c r="AG2826" s="25"/>
      <c r="AJ2826" s="25"/>
      <c r="AL2826" s="5">
        <v>2825</v>
      </c>
      <c r="AM2826" s="25">
        <v>-141596862.76954269</v>
      </c>
      <c r="AN2826" s="5">
        <v>0.29974336473243135</v>
      </c>
    </row>
    <row r="2827" spans="32:40">
      <c r="AF2827" s="25">
        <v>2826</v>
      </c>
      <c r="AG2827" s="25"/>
      <c r="AJ2827" s="25"/>
      <c r="AL2827" s="5">
        <v>2826</v>
      </c>
      <c r="AM2827" s="25">
        <v>-863964002.17424965</v>
      </c>
      <c r="AN2827" s="5">
        <v>-11.284707630260018</v>
      </c>
    </row>
    <row r="2828" spans="32:40">
      <c r="AF2828" s="25">
        <v>2827</v>
      </c>
      <c r="AG2828" s="25"/>
      <c r="AJ2828" s="25"/>
      <c r="AL2828" s="5">
        <v>2827</v>
      </c>
      <c r="AM2828" s="25">
        <v>-1145986072.9433768</v>
      </c>
      <c r="AN2828" s="5">
        <v>-4.3303931245634564</v>
      </c>
    </row>
    <row r="2829" spans="32:40">
      <c r="AF2829" s="25">
        <v>2828</v>
      </c>
      <c r="AG2829" s="25"/>
      <c r="AJ2829" s="25"/>
      <c r="AL2829" s="5">
        <v>2828</v>
      </c>
      <c r="AM2829" s="25">
        <v>-286089563.3840068</v>
      </c>
      <c r="AN2829" s="5">
        <v>-0.37717635820383394</v>
      </c>
    </row>
    <row r="2830" spans="32:40">
      <c r="AF2830" s="25">
        <v>2829</v>
      </c>
      <c r="AG2830" s="25"/>
      <c r="AJ2830" s="25"/>
      <c r="AL2830" s="5">
        <v>2829</v>
      </c>
      <c r="AM2830" s="25">
        <v>-191652130.19779605</v>
      </c>
      <c r="AN2830" s="5">
        <v>0.26822437311528219</v>
      </c>
    </row>
    <row r="2831" spans="32:40">
      <c r="AF2831" s="25">
        <v>2830</v>
      </c>
      <c r="AG2831" s="25"/>
      <c r="AJ2831" s="25"/>
      <c r="AL2831" s="5">
        <v>2830</v>
      </c>
      <c r="AM2831" s="25">
        <v>-1068627993.5903263</v>
      </c>
      <c r="AN2831" s="5">
        <v>-3.5689696934105251</v>
      </c>
    </row>
    <row r="2832" spans="32:40">
      <c r="AF2832" s="25">
        <v>2831</v>
      </c>
      <c r="AG2832" s="25"/>
      <c r="AJ2832" s="25"/>
      <c r="AL2832" s="5">
        <v>2831</v>
      </c>
      <c r="AM2832" s="25">
        <v>-623890751.81791568</v>
      </c>
      <c r="AN2832" s="5">
        <v>-1.9052438837391008</v>
      </c>
    </row>
    <row r="2833" spans="32:40">
      <c r="AF2833" s="25">
        <v>2832</v>
      </c>
      <c r="AG2833" s="25"/>
      <c r="AJ2833" s="25"/>
      <c r="AL2833" s="5">
        <v>2832</v>
      </c>
      <c r="AM2833" s="25">
        <v>-210402112.96338752</v>
      </c>
      <c r="AN2833" s="5">
        <v>-0.97411580586100466</v>
      </c>
    </row>
    <row r="2834" spans="32:40">
      <c r="AF2834" s="25">
        <v>2833</v>
      </c>
      <c r="AG2834" s="25"/>
      <c r="AJ2834" s="25"/>
      <c r="AL2834" s="5">
        <v>2833</v>
      </c>
      <c r="AM2834" s="25">
        <v>-1694392747.8742783</v>
      </c>
      <c r="AN2834" s="5">
        <v>-5.4278541937600657</v>
      </c>
    </row>
    <row r="2835" spans="32:40">
      <c r="AF2835" s="25">
        <v>2834</v>
      </c>
      <c r="AG2835" s="25"/>
      <c r="AJ2835" s="25"/>
      <c r="AL2835" s="5">
        <v>2834</v>
      </c>
      <c r="AM2835" s="25">
        <v>777995438.77325654</v>
      </c>
      <c r="AN2835" s="5">
        <v>6.1610987812492146</v>
      </c>
    </row>
    <row r="2836" spans="32:40">
      <c r="AF2836" s="25">
        <v>2835</v>
      </c>
      <c r="AG2836" s="25"/>
      <c r="AJ2836" s="25"/>
      <c r="AL2836" s="5">
        <v>2835</v>
      </c>
      <c r="AM2836" s="25">
        <v>584171481.44881546</v>
      </c>
      <c r="AN2836" s="5">
        <v>8.4376431432281898</v>
      </c>
    </row>
    <row r="2837" spans="32:40">
      <c r="AF2837" s="25">
        <v>2836</v>
      </c>
      <c r="AG2837" s="25"/>
      <c r="AJ2837" s="25"/>
      <c r="AL2837" s="5">
        <v>2836</v>
      </c>
      <c r="AM2837" s="25">
        <v>-677325786.22078502</v>
      </c>
      <c r="AN2837" s="5">
        <v>-4.5673907843578494</v>
      </c>
    </row>
    <row r="2838" spans="32:40">
      <c r="AF2838" s="25">
        <v>2837</v>
      </c>
      <c r="AG2838" s="25"/>
      <c r="AJ2838" s="25"/>
      <c r="AL2838" s="5">
        <v>2837</v>
      </c>
      <c r="AM2838" s="25">
        <v>-1775148061.8892193</v>
      </c>
      <c r="AN2838" s="5">
        <v>-7.3463312944766033</v>
      </c>
    </row>
    <row r="2839" spans="32:40">
      <c r="AF2839" s="25">
        <v>2838</v>
      </c>
      <c r="AG2839" s="25"/>
      <c r="AJ2839" s="25"/>
      <c r="AL2839" s="5">
        <v>2838</v>
      </c>
      <c r="AM2839" s="25">
        <v>-1359854285.2732041</v>
      </c>
      <c r="AN2839" s="5">
        <v>-10.938569636049728</v>
      </c>
    </row>
    <row r="2840" spans="32:40">
      <c r="AF2840" s="25">
        <v>2839</v>
      </c>
      <c r="AG2840" s="25"/>
      <c r="AJ2840" s="25"/>
      <c r="AL2840" s="5">
        <v>2839</v>
      </c>
      <c r="AM2840" s="25">
        <v>15663585.433814704</v>
      </c>
      <c r="AN2840" s="5">
        <v>1.0763711787243204</v>
      </c>
    </row>
    <row r="2841" spans="32:40">
      <c r="AF2841" s="25">
        <v>2840</v>
      </c>
      <c r="AG2841" s="25"/>
      <c r="AJ2841" s="25"/>
      <c r="AL2841" s="5">
        <v>2840</v>
      </c>
      <c r="AM2841" s="25">
        <v>-135646666.12012696</v>
      </c>
      <c r="AN2841" s="5">
        <v>-0.15915731212429821</v>
      </c>
    </row>
    <row r="2842" spans="32:40">
      <c r="AF2842" s="25">
        <v>2841</v>
      </c>
      <c r="AG2842" s="25"/>
      <c r="AJ2842" s="25"/>
      <c r="AL2842" s="5">
        <v>2841</v>
      </c>
      <c r="AM2842" s="25">
        <v>230644249.32869655</v>
      </c>
      <c r="AN2842" s="5">
        <v>2.5091032557377311</v>
      </c>
    </row>
    <row r="2843" spans="32:40">
      <c r="AF2843" s="25">
        <v>2842</v>
      </c>
      <c r="AG2843" s="25"/>
      <c r="AJ2843" s="25"/>
      <c r="AL2843" s="5">
        <v>2842</v>
      </c>
      <c r="AM2843" s="25">
        <v>-222831823.36944112</v>
      </c>
      <c r="AN2843" s="5">
        <v>-1.2034496446938514</v>
      </c>
    </row>
    <row r="2844" spans="32:40">
      <c r="AF2844" s="25">
        <v>2843</v>
      </c>
      <c r="AG2844" s="25"/>
      <c r="AJ2844" s="25"/>
      <c r="AL2844" s="5">
        <v>2843</v>
      </c>
      <c r="AM2844" s="25">
        <v>-486150936.15203273</v>
      </c>
      <c r="AN2844" s="5">
        <v>-1.1487392460879142</v>
      </c>
    </row>
    <row r="2845" spans="32:40">
      <c r="AF2845" s="25">
        <v>2844</v>
      </c>
      <c r="AG2845" s="25"/>
      <c r="AJ2845" s="25"/>
      <c r="AL2845" s="5">
        <v>2844</v>
      </c>
      <c r="AM2845" s="25">
        <v>-130151720.25300297</v>
      </c>
      <c r="AN2845" s="5">
        <v>4.1051776837754315E-2</v>
      </c>
    </row>
    <row r="2846" spans="32:40">
      <c r="AF2846" s="25">
        <v>2845</v>
      </c>
      <c r="AG2846" s="25"/>
      <c r="AJ2846" s="25"/>
      <c r="AL2846" s="5">
        <v>2845</v>
      </c>
      <c r="AM2846" s="25">
        <v>-686067590.39518666</v>
      </c>
      <c r="AN2846" s="5">
        <v>-5.5469215816146162</v>
      </c>
    </row>
    <row r="2847" spans="32:40">
      <c r="AF2847" s="25">
        <v>2846</v>
      </c>
      <c r="AG2847" s="25"/>
      <c r="AJ2847" s="25"/>
      <c r="AL2847" s="5">
        <v>2846</v>
      </c>
      <c r="AM2847" s="25">
        <v>-712323519.78264105</v>
      </c>
      <c r="AN2847" s="5">
        <v>-2.9232231064189009</v>
      </c>
    </row>
    <row r="2848" spans="32:40">
      <c r="AF2848" s="25">
        <v>2847</v>
      </c>
      <c r="AG2848" s="25"/>
      <c r="AJ2848" s="25"/>
      <c r="AL2848" s="5">
        <v>2847</v>
      </c>
      <c r="AM2848" s="25">
        <v>-134301140.07684344</v>
      </c>
      <c r="AN2848" s="5">
        <v>0.26509939246113895</v>
      </c>
    </row>
    <row r="2849" spans="32:40">
      <c r="AF2849" s="25">
        <v>2848</v>
      </c>
      <c r="AG2849" s="25"/>
      <c r="AJ2849" s="25"/>
      <c r="AL2849" s="5">
        <v>2848</v>
      </c>
      <c r="AM2849" s="25">
        <v>-344972008.55769658</v>
      </c>
      <c r="AN2849" s="5">
        <v>-1.6301641670582383</v>
      </c>
    </row>
    <row r="2850" spans="32:40">
      <c r="AF2850" s="25">
        <v>2849</v>
      </c>
      <c r="AG2850" s="25"/>
      <c r="AJ2850" s="25"/>
      <c r="AL2850" s="5">
        <v>2849</v>
      </c>
      <c r="AM2850" s="25">
        <v>-2238714129.7065639</v>
      </c>
      <c r="AN2850" s="5">
        <v>-8.505758696467689</v>
      </c>
    </row>
    <row r="2851" spans="32:40">
      <c r="AF2851" s="25">
        <v>2850</v>
      </c>
      <c r="AG2851" s="25"/>
      <c r="AJ2851" s="25"/>
      <c r="AL2851" s="5">
        <v>2850</v>
      </c>
      <c r="AM2851" s="25">
        <v>-527185047.41184986</v>
      </c>
      <c r="AN2851" s="5">
        <v>-1.716033205716222</v>
      </c>
    </row>
    <row r="2852" spans="32:40">
      <c r="AF2852" s="25">
        <v>2851</v>
      </c>
      <c r="AG2852" s="25"/>
      <c r="AJ2852" s="25"/>
      <c r="AL2852" s="5">
        <v>2851</v>
      </c>
      <c r="AM2852" s="25">
        <v>-1599113492.1531219</v>
      </c>
      <c r="AN2852" s="5">
        <v>-11.862468554903542</v>
      </c>
    </row>
    <row r="2853" spans="32:40">
      <c r="AF2853" s="25">
        <v>2852</v>
      </c>
      <c r="AG2853" s="25"/>
      <c r="AJ2853" s="25"/>
      <c r="AL2853" s="5">
        <v>2852</v>
      </c>
      <c r="AM2853" s="25">
        <v>-848820820.26573229</v>
      </c>
      <c r="AN2853" s="5">
        <v>-5.6932160548953865</v>
      </c>
    </row>
    <row r="2854" spans="32:40">
      <c r="AF2854" s="25">
        <v>2853</v>
      </c>
      <c r="AG2854" s="25"/>
      <c r="AJ2854" s="25"/>
      <c r="AL2854" s="5">
        <v>2853</v>
      </c>
      <c r="AM2854" s="25">
        <v>-375637521.65780681</v>
      </c>
      <c r="AN2854" s="5">
        <v>-2.26247427000725</v>
      </c>
    </row>
    <row r="2855" spans="32:40">
      <c r="AF2855" s="25">
        <v>2854</v>
      </c>
      <c r="AG2855" s="25"/>
      <c r="AJ2855" s="25"/>
      <c r="AL2855" s="5">
        <v>2854</v>
      </c>
      <c r="AM2855" s="25">
        <v>-1140126517.2170959</v>
      </c>
      <c r="AN2855" s="5">
        <v>-8.5596139450903781</v>
      </c>
    </row>
    <row r="2856" spans="32:40">
      <c r="AF2856" s="25">
        <v>2855</v>
      </c>
      <c r="AG2856" s="25"/>
      <c r="AJ2856" s="25"/>
      <c r="AL2856" s="5">
        <v>2855</v>
      </c>
      <c r="AM2856" s="25">
        <v>-208065198.3657589</v>
      </c>
      <c r="AN2856" s="5">
        <v>-1.2301697330826626</v>
      </c>
    </row>
    <row r="2857" spans="32:40">
      <c r="AF2857" s="25">
        <v>2856</v>
      </c>
      <c r="AG2857" s="25"/>
      <c r="AJ2857" s="25"/>
      <c r="AL2857" s="5">
        <v>2856</v>
      </c>
      <c r="AM2857" s="25">
        <v>485337842.91960597</v>
      </c>
      <c r="AN2857" s="5">
        <v>3.2633178405159566</v>
      </c>
    </row>
    <row r="2858" spans="32:40">
      <c r="AF2858" s="25">
        <v>2857</v>
      </c>
      <c r="AG2858" s="25"/>
      <c r="AJ2858" s="25"/>
      <c r="AL2858" s="5">
        <v>2857</v>
      </c>
      <c r="AM2858" s="25">
        <v>146678465.08311436</v>
      </c>
      <c r="AN2858" s="5">
        <v>1.7245771431309882</v>
      </c>
    </row>
    <row r="2859" spans="32:40">
      <c r="AF2859" s="25">
        <v>2858</v>
      </c>
      <c r="AG2859" s="25"/>
      <c r="AJ2859" s="25"/>
      <c r="AL2859" s="5">
        <v>2858</v>
      </c>
      <c r="AM2859" s="25">
        <v>-773980703.31968915</v>
      </c>
      <c r="AN2859" s="5">
        <v>-3.2489802535376771</v>
      </c>
    </row>
    <row r="2860" spans="32:40">
      <c r="AF2860" s="25">
        <v>2859</v>
      </c>
      <c r="AG2860" s="25"/>
      <c r="AJ2860" s="25"/>
      <c r="AL2860" s="5">
        <v>2859</v>
      </c>
      <c r="AM2860" s="25">
        <v>-562646620.76609659</v>
      </c>
      <c r="AN2860" s="5">
        <v>-1.2732265897183834</v>
      </c>
    </row>
    <row r="2861" spans="32:40">
      <c r="AF2861" s="25">
        <v>2860</v>
      </c>
      <c r="AG2861" s="25"/>
      <c r="AJ2861" s="25"/>
      <c r="AL2861" s="5">
        <v>2860</v>
      </c>
      <c r="AM2861" s="25">
        <v>-900174708.6973927</v>
      </c>
      <c r="AN2861" s="5">
        <v>-2.5660920664534781</v>
      </c>
    </row>
    <row r="2862" spans="32:40">
      <c r="AF2862" s="25">
        <v>2861</v>
      </c>
      <c r="AG2862" s="25"/>
      <c r="AJ2862" s="25"/>
      <c r="AL2862" s="5">
        <v>2861</v>
      </c>
      <c r="AM2862" s="25">
        <v>-866810776.23832846</v>
      </c>
      <c r="AN2862" s="5">
        <v>-2.7951832812780792</v>
      </c>
    </row>
    <row r="2863" spans="32:40">
      <c r="AF2863" s="25">
        <v>2862</v>
      </c>
      <c r="AG2863" s="25"/>
      <c r="AJ2863" s="25"/>
      <c r="AL2863" s="5">
        <v>2862</v>
      </c>
      <c r="AM2863" s="25">
        <v>-917813233.42207992</v>
      </c>
      <c r="AN2863" s="5">
        <v>-5.9480194133193685</v>
      </c>
    </row>
    <row r="2864" spans="32:40">
      <c r="AF2864" s="25">
        <v>2863</v>
      </c>
      <c r="AG2864" s="25"/>
      <c r="AJ2864" s="25"/>
      <c r="AL2864" s="5">
        <v>2863</v>
      </c>
      <c r="AM2864" s="25">
        <v>1553976245.3370907</v>
      </c>
      <c r="AN2864" s="5">
        <v>8.5233257011303536</v>
      </c>
    </row>
    <row r="2865" spans="32:40">
      <c r="AF2865" s="25">
        <v>2864</v>
      </c>
      <c r="AG2865" s="25"/>
      <c r="AJ2865" s="25"/>
      <c r="AL2865" s="5">
        <v>2864</v>
      </c>
      <c r="AM2865" s="25">
        <v>-435293665.71906632</v>
      </c>
      <c r="AN2865" s="5">
        <v>-2.4429315441227244</v>
      </c>
    </row>
    <row r="2866" spans="32:40">
      <c r="AF2866" s="25">
        <v>2865</v>
      </c>
      <c r="AG2866" s="25"/>
      <c r="AJ2866" s="25"/>
      <c r="AL2866" s="5">
        <v>2865</v>
      </c>
      <c r="AM2866" s="25">
        <v>118045825.082385</v>
      </c>
      <c r="AN2866" s="5">
        <v>2.0768285238050255</v>
      </c>
    </row>
    <row r="2867" spans="32:40">
      <c r="AF2867" s="25">
        <v>2866</v>
      </c>
      <c r="AG2867" s="25"/>
      <c r="AJ2867" s="25"/>
      <c r="AL2867" s="5">
        <v>2866</v>
      </c>
      <c r="AM2867" s="25">
        <v>-540632245.26776087</v>
      </c>
      <c r="AN2867" s="5">
        <v>-1.913346459700622</v>
      </c>
    </row>
    <row r="2868" spans="32:40">
      <c r="AF2868" s="25">
        <v>2867</v>
      </c>
      <c r="AG2868" s="25"/>
      <c r="AJ2868" s="25"/>
      <c r="AL2868" s="5">
        <v>2867</v>
      </c>
      <c r="AM2868" s="25">
        <v>-996227841.26568627</v>
      </c>
      <c r="AN2868" s="5">
        <v>-4.1352859837556633</v>
      </c>
    </row>
    <row r="2869" spans="32:40">
      <c r="AF2869" s="25">
        <v>2868</v>
      </c>
      <c r="AG2869" s="25"/>
      <c r="AJ2869" s="25"/>
      <c r="AL2869" s="5">
        <v>2868</v>
      </c>
      <c r="AM2869" s="25">
        <v>-1115934871.4517317</v>
      </c>
      <c r="AN2869" s="5">
        <v>-4.5653446959272976</v>
      </c>
    </row>
    <row r="2870" spans="32:40">
      <c r="AF2870" s="25">
        <v>2869</v>
      </c>
      <c r="AG2870" s="25"/>
      <c r="AJ2870" s="25"/>
      <c r="AL2870" s="5">
        <v>2869</v>
      </c>
      <c r="AM2870" s="25">
        <v>1352493804.2511256</v>
      </c>
      <c r="AN2870" s="5">
        <v>10.066796902497625</v>
      </c>
    </row>
    <row r="2871" spans="32:40">
      <c r="AF2871" s="25">
        <v>2870</v>
      </c>
      <c r="AG2871" s="25"/>
      <c r="AJ2871" s="25"/>
      <c r="AL2871" s="5">
        <v>2870</v>
      </c>
      <c r="AM2871" s="25">
        <v>-1733156946.3016903</v>
      </c>
      <c r="AN2871" s="5">
        <v>-6.8442869383690761</v>
      </c>
    </row>
    <row r="2872" spans="32:40">
      <c r="AF2872" s="25">
        <v>2871</v>
      </c>
      <c r="AG2872" s="25"/>
      <c r="AJ2872" s="25"/>
      <c r="AL2872" s="5">
        <v>2871</v>
      </c>
      <c r="AM2872" s="25">
        <v>190922594.73304978</v>
      </c>
      <c r="AN2872" s="5">
        <v>2.7910409159308811</v>
      </c>
    </row>
    <row r="2873" spans="32:40">
      <c r="AF2873" s="25">
        <v>2872</v>
      </c>
      <c r="AG2873" s="25"/>
      <c r="AJ2873" s="25"/>
      <c r="AL2873" s="5">
        <v>2872</v>
      </c>
      <c r="AM2873" s="25">
        <v>-478610386.88772714</v>
      </c>
      <c r="AN2873" s="5">
        <v>-2.3434226526617583</v>
      </c>
    </row>
    <row r="2874" spans="32:40">
      <c r="AF2874" s="25">
        <v>2873</v>
      </c>
      <c r="AG2874" s="25"/>
      <c r="AJ2874" s="25"/>
      <c r="AL2874" s="5">
        <v>2873</v>
      </c>
      <c r="AM2874" s="25">
        <v>-1360553203.3995349</v>
      </c>
      <c r="AN2874" s="5">
        <v>-4.6593510276001533</v>
      </c>
    </row>
    <row r="2875" spans="32:40">
      <c r="AF2875" s="25">
        <v>2874</v>
      </c>
      <c r="AG2875" s="25"/>
      <c r="AJ2875" s="25"/>
      <c r="AL2875" s="5">
        <v>2874</v>
      </c>
      <c r="AM2875" s="25">
        <v>438135232.77184778</v>
      </c>
      <c r="AN2875" s="5">
        <v>3.4242202819706025</v>
      </c>
    </row>
    <row r="2876" spans="32:40">
      <c r="AF2876" s="25">
        <v>2875</v>
      </c>
      <c r="AG2876" s="25"/>
      <c r="AJ2876" s="25"/>
      <c r="AL2876" s="5">
        <v>2875</v>
      </c>
      <c r="AM2876" s="25">
        <v>-964863939.68977308</v>
      </c>
      <c r="AN2876" s="5">
        <v>-2.9278515030785015</v>
      </c>
    </row>
    <row r="2877" spans="32:40">
      <c r="AF2877" s="25">
        <v>2876</v>
      </c>
      <c r="AG2877" s="25"/>
      <c r="AJ2877" s="25"/>
      <c r="AL2877" s="5">
        <v>2876</v>
      </c>
      <c r="AM2877" s="25">
        <v>157430103.18712425</v>
      </c>
      <c r="AN2877" s="5">
        <v>1.8617173309420028</v>
      </c>
    </row>
    <row r="2878" spans="32:40">
      <c r="AF2878" s="25">
        <v>2877</v>
      </c>
      <c r="AG2878" s="25"/>
      <c r="AJ2878" s="25"/>
      <c r="AL2878" s="5">
        <v>2877</v>
      </c>
      <c r="AM2878" s="25">
        <v>693352027.97671723</v>
      </c>
      <c r="AN2878" s="5">
        <v>9.4982188187485104</v>
      </c>
    </row>
    <row r="2879" spans="32:40">
      <c r="AF2879" s="25">
        <v>2878</v>
      </c>
      <c r="AG2879" s="25"/>
      <c r="AJ2879" s="25"/>
      <c r="AL2879" s="5">
        <v>2878</v>
      </c>
      <c r="AM2879" s="25">
        <v>355689753.6926775</v>
      </c>
      <c r="AN2879" s="5">
        <v>5.8278894010159235</v>
      </c>
    </row>
    <row r="2880" spans="32:40">
      <c r="AF2880" s="25">
        <v>2879</v>
      </c>
      <c r="AG2880" s="25"/>
      <c r="AJ2880" s="25"/>
      <c r="AL2880" s="5">
        <v>2879</v>
      </c>
      <c r="AM2880" s="25">
        <v>-548113368.84827983</v>
      </c>
      <c r="AN2880" s="5">
        <v>-5.1315727240740889</v>
      </c>
    </row>
    <row r="2881" spans="32:40">
      <c r="AF2881" s="25">
        <v>2880</v>
      </c>
      <c r="AG2881" s="25"/>
      <c r="AJ2881" s="25"/>
      <c r="AL2881" s="5">
        <v>2880</v>
      </c>
      <c r="AM2881" s="25">
        <v>1112195197.697963</v>
      </c>
      <c r="AN2881" s="5">
        <v>8.1817474530631085</v>
      </c>
    </row>
    <row r="2882" spans="32:40">
      <c r="AF2882" s="25">
        <v>2881</v>
      </c>
      <c r="AG2882" s="25"/>
      <c r="AJ2882" s="25"/>
      <c r="AL2882" s="5">
        <v>2881</v>
      </c>
      <c r="AM2882" s="25">
        <v>-451369762.89206207</v>
      </c>
      <c r="AN2882" s="5">
        <v>-2.1092063298879236</v>
      </c>
    </row>
    <row r="2883" spans="32:40">
      <c r="AF2883" s="25">
        <v>2882</v>
      </c>
      <c r="AG2883" s="25"/>
      <c r="AJ2883" s="25"/>
      <c r="AL2883" s="5">
        <v>2882</v>
      </c>
      <c r="AM2883" s="25">
        <v>527058889.28564572</v>
      </c>
      <c r="AN2883" s="5">
        <v>5.8053496594280647</v>
      </c>
    </row>
    <row r="2884" spans="32:40">
      <c r="AF2884" s="25">
        <v>2883</v>
      </c>
      <c r="AG2884" s="25"/>
      <c r="AJ2884" s="25"/>
      <c r="AL2884" s="5">
        <v>2883</v>
      </c>
      <c r="AM2884" s="25">
        <v>-876471155.11030817</v>
      </c>
      <c r="AN2884" s="5">
        <v>-2.9403957460923547</v>
      </c>
    </row>
    <row r="2885" spans="32:40">
      <c r="AF2885" s="25">
        <v>2884</v>
      </c>
      <c r="AG2885" s="25"/>
      <c r="AJ2885" s="25"/>
      <c r="AL2885" s="5">
        <v>2884</v>
      </c>
      <c r="AM2885" s="25">
        <v>331605960.77206039</v>
      </c>
      <c r="AN2885" s="5">
        <v>4.0058013924864762</v>
      </c>
    </row>
    <row r="2886" spans="32:40">
      <c r="AF2886" s="25">
        <v>2885</v>
      </c>
      <c r="AG2886" s="25"/>
      <c r="AJ2886" s="25"/>
      <c r="AL2886" s="5">
        <v>2885</v>
      </c>
      <c r="AM2886" s="25">
        <v>-854620801.9421705</v>
      </c>
      <c r="AN2886" s="5">
        <v>-2.584493956990674</v>
      </c>
    </row>
    <row r="2887" spans="32:40">
      <c r="AF2887" s="25">
        <v>2886</v>
      </c>
      <c r="AG2887" s="25"/>
      <c r="AJ2887" s="25"/>
      <c r="AL2887" s="5">
        <v>2886</v>
      </c>
      <c r="AM2887" s="25">
        <v>-80342277.309456319</v>
      </c>
      <c r="AN2887" s="5">
        <v>0.55694214066596204</v>
      </c>
    </row>
    <row r="2888" spans="32:40">
      <c r="AF2888" s="25">
        <v>2887</v>
      </c>
      <c r="AG2888" s="25"/>
      <c r="AJ2888" s="25"/>
      <c r="AL2888" s="5">
        <v>2887</v>
      </c>
      <c r="AM2888" s="25">
        <v>-45529639.410836399</v>
      </c>
      <c r="AN2888" s="5">
        <v>0.60494063964045797</v>
      </c>
    </row>
    <row r="2889" spans="32:40">
      <c r="AF2889" s="25">
        <v>2888</v>
      </c>
      <c r="AG2889" s="25"/>
      <c r="AJ2889" s="25"/>
      <c r="AL2889" s="5">
        <v>2888</v>
      </c>
      <c r="AM2889" s="25">
        <v>-389707269.32285166</v>
      </c>
      <c r="AN2889" s="5">
        <v>-2.2891856144067453</v>
      </c>
    </row>
    <row r="2890" spans="32:40">
      <c r="AF2890" s="25">
        <v>2889</v>
      </c>
      <c r="AG2890" s="25"/>
      <c r="AJ2890" s="25"/>
      <c r="AL2890" s="5">
        <v>2889</v>
      </c>
      <c r="AM2890" s="25">
        <v>735478793.01064444</v>
      </c>
      <c r="AN2890" s="5">
        <v>9.8977629994825094</v>
      </c>
    </row>
    <row r="2891" spans="32:40">
      <c r="AF2891" s="25">
        <v>2890</v>
      </c>
      <c r="AG2891" s="25"/>
      <c r="AJ2891" s="25"/>
      <c r="AL2891" s="5">
        <v>2890</v>
      </c>
      <c r="AM2891" s="25">
        <v>68722513.853460848</v>
      </c>
      <c r="AN2891" s="5">
        <v>1.743576017204062</v>
      </c>
    </row>
    <row r="2892" spans="32:40">
      <c r="AF2892" s="25">
        <v>2891</v>
      </c>
      <c r="AG2892" s="25"/>
      <c r="AJ2892" s="25"/>
      <c r="AL2892" s="5">
        <v>2891</v>
      </c>
      <c r="AM2892" s="25">
        <v>-733362562.07259989</v>
      </c>
      <c r="AN2892" s="5">
        <v>-1.8196548421696994</v>
      </c>
    </row>
    <row r="2893" spans="32:40">
      <c r="AF2893" s="25">
        <v>2892</v>
      </c>
      <c r="AG2893" s="25"/>
      <c r="AJ2893" s="25"/>
      <c r="AL2893" s="5">
        <v>2892</v>
      </c>
      <c r="AM2893" s="25">
        <v>-706958925.64059544</v>
      </c>
      <c r="AN2893" s="5">
        <v>-2.625396938169414</v>
      </c>
    </row>
    <row r="2894" spans="32:40">
      <c r="AF2894" s="25">
        <v>2893</v>
      </c>
      <c r="AG2894" s="25"/>
      <c r="AJ2894" s="25"/>
      <c r="AL2894" s="5">
        <v>2893</v>
      </c>
      <c r="AM2894" s="25">
        <v>362601371.6206035</v>
      </c>
      <c r="AN2894" s="5">
        <v>3.0152867276770658</v>
      </c>
    </row>
    <row r="2895" spans="32:40">
      <c r="AF2895" s="25">
        <v>2894</v>
      </c>
      <c r="AG2895" s="25"/>
      <c r="AJ2895" s="25"/>
      <c r="AL2895" s="5">
        <v>2894</v>
      </c>
      <c r="AM2895" s="25">
        <v>168823084.46261922</v>
      </c>
      <c r="AN2895" s="5">
        <v>3.485219714968085</v>
      </c>
    </row>
    <row r="2896" spans="32:40">
      <c r="AF2896" s="25">
        <v>2895</v>
      </c>
      <c r="AG2896" s="25"/>
      <c r="AJ2896" s="25"/>
      <c r="AL2896" s="5">
        <v>2895</v>
      </c>
      <c r="AM2896" s="25">
        <v>-146271244.3488324</v>
      </c>
      <c r="AN2896" s="5">
        <v>0.3841531158925105</v>
      </c>
    </row>
    <row r="2897" spans="32:40">
      <c r="AF2897" s="25">
        <v>2896</v>
      </c>
      <c r="AG2897" s="25"/>
      <c r="AJ2897" s="25"/>
      <c r="AL2897" s="5">
        <v>2896</v>
      </c>
      <c r="AM2897" s="25">
        <v>-723447556.96428239</v>
      </c>
      <c r="AN2897" s="5">
        <v>-3.6680241291613247</v>
      </c>
    </row>
    <row r="2898" spans="32:40">
      <c r="AF2898" s="25">
        <v>2897</v>
      </c>
      <c r="AG2898" s="25"/>
      <c r="AJ2898" s="25"/>
      <c r="AL2898" s="5">
        <v>2897</v>
      </c>
      <c r="AM2898" s="25">
        <v>-595638127.97124946</v>
      </c>
      <c r="AN2898" s="5">
        <v>-4.0641739036642992</v>
      </c>
    </row>
    <row r="2899" spans="32:40">
      <c r="AF2899" s="25">
        <v>2898</v>
      </c>
      <c r="AG2899" s="25"/>
      <c r="AJ2899" s="25"/>
      <c r="AL2899" s="5">
        <v>2898</v>
      </c>
      <c r="AM2899" s="25">
        <v>-572814402.91262352</v>
      </c>
      <c r="AN2899" s="5">
        <v>-2.8993509922517835</v>
      </c>
    </row>
    <row r="2900" spans="32:40">
      <c r="AF2900" s="25">
        <v>2899</v>
      </c>
      <c r="AG2900" s="25"/>
      <c r="AJ2900" s="25"/>
      <c r="AL2900" s="5">
        <v>2899</v>
      </c>
      <c r="AM2900" s="25">
        <v>-165172506.69495946</v>
      </c>
      <c r="AN2900" s="5">
        <v>0.24592555560096377</v>
      </c>
    </row>
    <row r="2901" spans="32:40">
      <c r="AF2901" s="25">
        <v>2900</v>
      </c>
      <c r="AG2901" s="25"/>
      <c r="AJ2901" s="25"/>
      <c r="AL2901" s="5">
        <v>2900</v>
      </c>
      <c r="AM2901" s="25">
        <v>-730870525.6188513</v>
      </c>
      <c r="AN2901" s="5">
        <v>-4.8808598399269307</v>
      </c>
    </row>
    <row r="2902" spans="32:40">
      <c r="AF2902" s="25">
        <v>2901</v>
      </c>
      <c r="AG2902" s="25"/>
      <c r="AJ2902" s="25"/>
      <c r="AL2902" s="5">
        <v>2901</v>
      </c>
      <c r="AM2902" s="25">
        <v>-132919357.78534183</v>
      </c>
      <c r="AN2902" s="5">
        <v>0.29495834527008424</v>
      </c>
    </row>
    <row r="2903" spans="32:40">
      <c r="AF2903" s="25">
        <v>2902</v>
      </c>
      <c r="AG2903" s="25"/>
      <c r="AJ2903" s="25"/>
      <c r="AL2903" s="5">
        <v>2902</v>
      </c>
      <c r="AM2903" s="25">
        <v>-2290052408.5505733</v>
      </c>
      <c r="AN2903" s="5">
        <v>-9.1053766098025211</v>
      </c>
    </row>
    <row r="2904" spans="32:40">
      <c r="AF2904" s="25">
        <v>2903</v>
      </c>
      <c r="AG2904" s="25"/>
      <c r="AJ2904" s="25"/>
      <c r="AL2904" s="5">
        <v>2903</v>
      </c>
      <c r="AM2904" s="25">
        <v>94589849.370202899</v>
      </c>
      <c r="AN2904" s="5">
        <v>2.1544878834507846</v>
      </c>
    </row>
    <row r="2905" spans="32:40">
      <c r="AF2905" s="25">
        <v>2904</v>
      </c>
      <c r="AG2905" s="25"/>
      <c r="AJ2905" s="25"/>
      <c r="AL2905" s="5">
        <v>2904</v>
      </c>
      <c r="AM2905" s="25">
        <v>52180430.695513636</v>
      </c>
      <c r="AN2905" s="5">
        <v>1.2785750158794777</v>
      </c>
    </row>
    <row r="2906" spans="32:40">
      <c r="AF2906" s="25">
        <v>2905</v>
      </c>
      <c r="AG2906" s="25"/>
      <c r="AJ2906" s="25"/>
      <c r="AL2906" s="5">
        <v>2905</v>
      </c>
      <c r="AM2906" s="25">
        <v>-190707020.14064568</v>
      </c>
      <c r="AN2906" s="5">
        <v>-0.49531906357415068</v>
      </c>
    </row>
    <row r="2907" spans="32:40">
      <c r="AF2907" s="25">
        <v>2906</v>
      </c>
      <c r="AG2907" s="25"/>
      <c r="AJ2907" s="25"/>
      <c r="AL2907" s="5">
        <v>2906</v>
      </c>
      <c r="AM2907" s="25">
        <v>1633944289.8265755</v>
      </c>
      <c r="AN2907" s="5">
        <v>13.813200474977581</v>
      </c>
    </row>
    <row r="2908" spans="32:40">
      <c r="AF2908" s="25">
        <v>2907</v>
      </c>
      <c r="AG2908" s="25"/>
      <c r="AJ2908" s="25"/>
      <c r="AL2908" s="5">
        <v>2907</v>
      </c>
      <c r="AM2908" s="25">
        <v>-408947735.60853541</v>
      </c>
      <c r="AN2908" s="5">
        <v>-1.5261894941985488</v>
      </c>
    </row>
    <row r="2909" spans="32:40">
      <c r="AF2909" s="25">
        <v>2908</v>
      </c>
      <c r="AG2909" s="25"/>
      <c r="AJ2909" s="25"/>
      <c r="AL2909" s="5">
        <v>2908</v>
      </c>
      <c r="AM2909" s="25">
        <v>-678235972.93666911</v>
      </c>
      <c r="AN2909" s="5">
        <v>-2.2391404758163032</v>
      </c>
    </row>
    <row r="2910" spans="32:40">
      <c r="AF2910" s="25">
        <v>2909</v>
      </c>
      <c r="AG2910" s="25"/>
      <c r="AJ2910" s="25"/>
      <c r="AL2910" s="5">
        <v>2909</v>
      </c>
      <c r="AM2910" s="25">
        <v>552040561.4643085</v>
      </c>
      <c r="AN2910" s="5">
        <v>3.9556986674018062</v>
      </c>
    </row>
    <row r="2911" spans="32:40">
      <c r="AF2911" s="25">
        <v>2910</v>
      </c>
      <c r="AG2911" s="25"/>
      <c r="AJ2911" s="25"/>
      <c r="AL2911" s="5">
        <v>2910</v>
      </c>
      <c r="AM2911" s="25">
        <v>-1297342859.0203485</v>
      </c>
      <c r="AN2911" s="5">
        <v>-17.621034325022059</v>
      </c>
    </row>
    <row r="2912" spans="32:40">
      <c r="AF2912" s="25">
        <v>2911</v>
      </c>
      <c r="AG2912" s="25"/>
      <c r="AJ2912" s="25"/>
      <c r="AL2912" s="5">
        <v>2911</v>
      </c>
      <c r="AM2912" s="25">
        <v>-1959663140.0176771</v>
      </c>
      <c r="AN2912" s="5">
        <v>-21.635637071404794</v>
      </c>
    </row>
    <row r="2913" spans="32:40">
      <c r="AF2913" s="25">
        <v>2912</v>
      </c>
      <c r="AG2913" s="25"/>
      <c r="AJ2913" s="25"/>
      <c r="AL2913" s="5">
        <v>2912</v>
      </c>
      <c r="AM2913" s="25">
        <v>-1435870322.9672999</v>
      </c>
      <c r="AN2913" s="5">
        <v>-5.3582582776448806</v>
      </c>
    </row>
    <row r="2914" spans="32:40">
      <c r="AF2914" s="25">
        <v>2913</v>
      </c>
      <c r="AG2914" s="25"/>
      <c r="AJ2914" s="25"/>
      <c r="AL2914" s="5">
        <v>2913</v>
      </c>
      <c r="AM2914" s="25">
        <v>-749276454.34410381</v>
      </c>
      <c r="AN2914" s="5">
        <v>-2.1664673612021339</v>
      </c>
    </row>
    <row r="2915" spans="32:40">
      <c r="AF2915" s="25">
        <v>2914</v>
      </c>
      <c r="AG2915" s="25"/>
      <c r="AJ2915" s="25"/>
      <c r="AL2915" s="5">
        <v>2914</v>
      </c>
      <c r="AM2915" s="25">
        <v>351511882.46863747</v>
      </c>
      <c r="AN2915" s="5">
        <v>3.7723161614035674</v>
      </c>
    </row>
    <row r="2916" spans="32:40">
      <c r="AF2916" s="25">
        <v>2915</v>
      </c>
      <c r="AG2916" s="25"/>
      <c r="AJ2916" s="25"/>
      <c r="AL2916" s="5">
        <v>2915</v>
      </c>
      <c r="AM2916" s="25">
        <v>-449452581.12572938</v>
      </c>
      <c r="AN2916" s="5">
        <v>-1.8504399528504976</v>
      </c>
    </row>
    <row r="2917" spans="32:40">
      <c r="AF2917" s="25">
        <v>2916</v>
      </c>
      <c r="AG2917" s="25"/>
      <c r="AJ2917" s="25"/>
      <c r="AL2917" s="5">
        <v>2916</v>
      </c>
      <c r="AM2917" s="25">
        <v>-67600331.658835024</v>
      </c>
      <c r="AN2917" s="5">
        <v>0.73552665564437458</v>
      </c>
    </row>
    <row r="2918" spans="32:40">
      <c r="AF2918" s="25">
        <v>2917</v>
      </c>
      <c r="AG2918" s="25"/>
      <c r="AJ2918" s="25"/>
      <c r="AL2918" s="5">
        <v>2917</v>
      </c>
      <c r="AM2918" s="25">
        <v>-325503693.23364073</v>
      </c>
      <c r="AN2918" s="5">
        <v>-0.6153304080633204</v>
      </c>
    </row>
    <row r="2919" spans="32:40">
      <c r="AF2919" s="25">
        <v>2918</v>
      </c>
      <c r="AG2919" s="25"/>
      <c r="AJ2919" s="25"/>
      <c r="AL2919" s="5">
        <v>2918</v>
      </c>
      <c r="AM2919" s="25">
        <v>-889076174.46374631</v>
      </c>
      <c r="AN2919" s="5">
        <v>-3.3849378499481091</v>
      </c>
    </row>
    <row r="2920" spans="32:40">
      <c r="AF2920" s="25">
        <v>2919</v>
      </c>
      <c r="AG2920" s="25"/>
      <c r="AJ2920" s="25"/>
      <c r="AL2920" s="5">
        <v>2919</v>
      </c>
      <c r="AM2920" s="25">
        <v>573486878.18074155</v>
      </c>
      <c r="AN2920" s="5">
        <v>3.8047276224301445</v>
      </c>
    </row>
    <row r="2921" spans="32:40">
      <c r="AF2921" s="25">
        <v>2920</v>
      </c>
      <c r="AG2921" s="25"/>
      <c r="AJ2921" s="25"/>
      <c r="AL2921" s="5">
        <v>2920</v>
      </c>
      <c r="AM2921" s="25">
        <v>-714812254.42653358</v>
      </c>
      <c r="AN2921" s="5">
        <v>-4.569098690105279</v>
      </c>
    </row>
    <row r="2922" spans="32:40">
      <c r="AF2922" s="25">
        <v>2921</v>
      </c>
      <c r="AG2922" s="25"/>
      <c r="AJ2922" s="25"/>
      <c r="AL2922" s="5">
        <v>2921</v>
      </c>
      <c r="AM2922" s="25">
        <v>-397770625.24322641</v>
      </c>
      <c r="AN2922" s="5">
        <v>-1.3887631827836462</v>
      </c>
    </row>
    <row r="2923" spans="32:40">
      <c r="AF2923" s="25">
        <v>2922</v>
      </c>
      <c r="AG2923" s="25"/>
      <c r="AJ2923" s="25"/>
      <c r="AL2923" s="5">
        <v>2922</v>
      </c>
      <c r="AM2923" s="25">
        <v>-1619827118.8144155</v>
      </c>
      <c r="AN2923" s="5">
        <v>-7.91685771115952</v>
      </c>
    </row>
    <row r="2924" spans="32:40">
      <c r="AF2924" s="25">
        <v>2923</v>
      </c>
      <c r="AG2924" s="25"/>
      <c r="AJ2924" s="25"/>
      <c r="AL2924" s="5">
        <v>2923</v>
      </c>
      <c r="AM2924" s="25">
        <v>-767361184.11716413</v>
      </c>
      <c r="AN2924" s="5">
        <v>-3.2610695561408569</v>
      </c>
    </row>
    <row r="2925" spans="32:40">
      <c r="AF2925" s="25">
        <v>2924</v>
      </c>
      <c r="AG2925" s="25"/>
      <c r="AJ2925" s="25"/>
      <c r="AL2925" s="5">
        <v>2924</v>
      </c>
      <c r="AM2925" s="25">
        <v>-1173977551.7033098</v>
      </c>
      <c r="AN2925" s="5">
        <v>-7.50115619787565</v>
      </c>
    </row>
    <row r="2926" spans="32:40">
      <c r="AF2926" s="25">
        <v>2925</v>
      </c>
      <c r="AG2926" s="25"/>
      <c r="AJ2926" s="25"/>
      <c r="AL2926" s="5">
        <v>2925</v>
      </c>
      <c r="AM2926" s="25">
        <v>-959420812.47105432</v>
      </c>
      <c r="AN2926" s="5">
        <v>-2.7546947300119573</v>
      </c>
    </row>
    <row r="2927" spans="32:40">
      <c r="AF2927" s="25">
        <v>2926</v>
      </c>
      <c r="AG2927" s="25"/>
      <c r="AJ2927" s="25"/>
      <c r="AL2927" s="5">
        <v>2926</v>
      </c>
      <c r="AM2927" s="25">
        <v>-531240056.75706333</v>
      </c>
      <c r="AN2927" s="5">
        <v>-3.7419764070355588</v>
      </c>
    </row>
    <row r="2928" spans="32:40">
      <c r="AF2928" s="25">
        <v>2927</v>
      </c>
      <c r="AG2928" s="25"/>
      <c r="AJ2928" s="25"/>
      <c r="AL2928" s="5">
        <v>2927</v>
      </c>
      <c r="AM2928" s="25">
        <v>-686853844.28469372</v>
      </c>
      <c r="AN2928" s="5">
        <v>-6.7554383502451039</v>
      </c>
    </row>
    <row r="2929" spans="32:40">
      <c r="AF2929" s="25">
        <v>2928</v>
      </c>
      <c r="AG2929" s="25"/>
      <c r="AJ2929" s="25"/>
      <c r="AL2929" s="5">
        <v>2928</v>
      </c>
      <c r="AM2929" s="25">
        <v>-372665874.61046088</v>
      </c>
      <c r="AN2929" s="5">
        <v>-0.51924687342925346</v>
      </c>
    </row>
    <row r="2930" spans="32:40">
      <c r="AF2930" s="25">
        <v>2929</v>
      </c>
      <c r="AG2930" s="25"/>
      <c r="AJ2930" s="25"/>
      <c r="AL2930" s="5">
        <v>2929</v>
      </c>
      <c r="AM2930" s="25">
        <v>-233695433.08756244</v>
      </c>
      <c r="AN2930" s="5">
        <v>0.10903346843112462</v>
      </c>
    </row>
    <row r="2931" spans="32:40">
      <c r="AF2931" s="25">
        <v>2930</v>
      </c>
      <c r="AG2931" s="25"/>
      <c r="AJ2931" s="25"/>
      <c r="AL2931" s="5">
        <v>2930</v>
      </c>
      <c r="AM2931" s="25">
        <v>-326411262.05740684</v>
      </c>
      <c r="AN2931" s="5">
        <v>-0.45633446276984241</v>
      </c>
    </row>
    <row r="2932" spans="32:40">
      <c r="AF2932" s="25">
        <v>2931</v>
      </c>
      <c r="AG2932" s="25"/>
      <c r="AJ2932" s="25"/>
      <c r="AL2932" s="5">
        <v>2931</v>
      </c>
      <c r="AM2932" s="25">
        <v>-240699572.55714852</v>
      </c>
      <c r="AN2932" s="5">
        <v>-0.6908903390394302</v>
      </c>
    </row>
    <row r="2933" spans="32:40">
      <c r="AF2933" s="25">
        <v>2932</v>
      </c>
      <c r="AG2933" s="25"/>
      <c r="AJ2933" s="25"/>
      <c r="AL2933" s="5">
        <v>2932</v>
      </c>
      <c r="AM2933" s="25">
        <v>-694848852.61696672</v>
      </c>
      <c r="AN2933" s="5">
        <v>-5.7277872717143614</v>
      </c>
    </row>
    <row r="2934" spans="32:40">
      <c r="AF2934" s="25">
        <v>2933</v>
      </c>
      <c r="AG2934" s="25"/>
      <c r="AJ2934" s="25"/>
      <c r="AL2934" s="5">
        <v>2933</v>
      </c>
      <c r="AM2934" s="25">
        <v>-657738411.25376093</v>
      </c>
      <c r="AN2934" s="5">
        <v>-1.539561266924677</v>
      </c>
    </row>
    <row r="2935" spans="32:40">
      <c r="AF2935" s="25">
        <v>2934</v>
      </c>
      <c r="AG2935" s="25"/>
      <c r="AJ2935" s="25"/>
      <c r="AL2935" s="5">
        <v>2934</v>
      </c>
      <c r="AM2935" s="25">
        <v>-1069723875.3802764</v>
      </c>
      <c r="AN2935" s="5">
        <v>-4.1895187521013098</v>
      </c>
    </row>
    <row r="2936" spans="32:40">
      <c r="AF2936" s="25">
        <v>2935</v>
      </c>
      <c r="AG2936" s="25"/>
      <c r="AJ2936" s="25"/>
      <c r="AL2936" s="5">
        <v>2935</v>
      </c>
      <c r="AM2936" s="25">
        <v>-1179397052.4000762</v>
      </c>
      <c r="AN2936" s="5">
        <v>-5.4953495523042664</v>
      </c>
    </row>
    <row r="2937" spans="32:40">
      <c r="AF2937" s="25">
        <v>2936</v>
      </c>
      <c r="AG2937" s="25"/>
      <c r="AJ2937" s="25"/>
      <c r="AL2937" s="5">
        <v>2936</v>
      </c>
      <c r="AM2937" s="25">
        <v>1043087313.8118086</v>
      </c>
      <c r="AN2937" s="5">
        <v>10.207028187291906</v>
      </c>
    </row>
    <row r="2938" spans="32:40">
      <c r="AF2938" s="25">
        <v>2937</v>
      </c>
      <c r="AG2938" s="25"/>
      <c r="AJ2938" s="25"/>
      <c r="AL2938" s="5">
        <v>2937</v>
      </c>
      <c r="AM2938" s="25">
        <v>-560608298.94468439</v>
      </c>
      <c r="AN2938" s="5">
        <v>-2.312239554322725</v>
      </c>
    </row>
    <row r="2939" spans="32:40">
      <c r="AF2939" s="25">
        <v>2938</v>
      </c>
      <c r="AG2939" s="25"/>
      <c r="AJ2939" s="25"/>
      <c r="AL2939" s="5">
        <v>2938</v>
      </c>
      <c r="AM2939" s="25">
        <v>-2195958208.7049904</v>
      </c>
      <c r="AN2939" s="5">
        <v>-8.1574701853055505</v>
      </c>
    </row>
    <row r="2940" spans="32:40">
      <c r="AF2940" s="25">
        <v>2939</v>
      </c>
      <c r="AG2940" s="25"/>
      <c r="AJ2940" s="25"/>
      <c r="AL2940" s="5">
        <v>2939</v>
      </c>
      <c r="AM2940" s="25">
        <v>1306004863.1876407</v>
      </c>
      <c r="AN2940" s="5">
        <v>8.4266060445144184</v>
      </c>
    </row>
    <row r="2941" spans="32:40">
      <c r="AF2941" s="25">
        <v>2940</v>
      </c>
      <c r="AG2941" s="25"/>
      <c r="AJ2941" s="25"/>
      <c r="AL2941" s="5">
        <v>2940</v>
      </c>
      <c r="AM2941" s="25">
        <v>-416777193.72294849</v>
      </c>
      <c r="AN2941" s="5">
        <v>-2.0213802521749948</v>
      </c>
    </row>
    <row r="2942" spans="32:40">
      <c r="AF2942" s="25">
        <v>2941</v>
      </c>
      <c r="AG2942" s="25"/>
      <c r="AJ2942" s="25"/>
      <c r="AL2942" s="5">
        <v>2941</v>
      </c>
      <c r="AM2942" s="25">
        <v>-281926600.19543874</v>
      </c>
      <c r="AN2942" s="5">
        <v>-1.6250642683844136</v>
      </c>
    </row>
    <row r="2943" spans="32:40">
      <c r="AF2943" s="25">
        <v>2942</v>
      </c>
      <c r="AG2943" s="25"/>
      <c r="AJ2943" s="25"/>
      <c r="AL2943" s="5">
        <v>2942</v>
      </c>
      <c r="AM2943" s="25">
        <v>-929255113.10027719</v>
      </c>
      <c r="AN2943" s="5">
        <v>-3.8439667839779079</v>
      </c>
    </row>
    <row r="2944" spans="32:40">
      <c r="AF2944" s="25">
        <v>2943</v>
      </c>
      <c r="AG2944" s="25"/>
      <c r="AJ2944" s="25"/>
      <c r="AL2944" s="5">
        <v>2943</v>
      </c>
      <c r="AM2944" s="25">
        <v>296982288.75023925</v>
      </c>
      <c r="AN2944" s="5">
        <v>2.3612813675359803</v>
      </c>
    </row>
    <row r="2945" spans="32:40">
      <c r="AF2945" s="25">
        <v>2944</v>
      </c>
      <c r="AG2945" s="25"/>
      <c r="AJ2945" s="25"/>
      <c r="AL2945" s="5">
        <v>2944</v>
      </c>
      <c r="AM2945" s="25">
        <v>474866644.35143435</v>
      </c>
      <c r="AN2945" s="5">
        <v>3.4073444680075453</v>
      </c>
    </row>
    <row r="2946" spans="32:40">
      <c r="AF2946" s="25">
        <v>2945</v>
      </c>
      <c r="AG2946" s="25"/>
      <c r="AJ2946" s="25"/>
      <c r="AL2946" s="5">
        <v>2945</v>
      </c>
      <c r="AM2946" s="25">
        <v>78764070.907644033</v>
      </c>
      <c r="AN2946" s="5">
        <v>1.4441704629918308</v>
      </c>
    </row>
    <row r="2947" spans="32:40">
      <c r="AF2947" s="25">
        <v>2946</v>
      </c>
      <c r="AG2947" s="25"/>
      <c r="AJ2947" s="25"/>
      <c r="AL2947" s="5">
        <v>2946</v>
      </c>
      <c r="AM2947" s="25">
        <v>1204474077.9964223</v>
      </c>
      <c r="AN2947" s="5">
        <v>9.7266901456950396</v>
      </c>
    </row>
    <row r="2948" spans="32:40">
      <c r="AF2948" s="25">
        <v>2947</v>
      </c>
      <c r="AG2948" s="25"/>
      <c r="AJ2948" s="25"/>
      <c r="AL2948" s="5">
        <v>2947</v>
      </c>
      <c r="AM2948" s="25">
        <v>121087118.24921709</v>
      </c>
      <c r="AN2948" s="5">
        <v>1.6665176589674136</v>
      </c>
    </row>
    <row r="2949" spans="32:40">
      <c r="AF2949" s="25">
        <v>2948</v>
      </c>
      <c r="AG2949" s="25"/>
      <c r="AJ2949" s="25"/>
      <c r="AL2949" s="5">
        <v>2948</v>
      </c>
      <c r="AM2949" s="25">
        <v>-391132184.7765646</v>
      </c>
      <c r="AN2949" s="5">
        <v>-3.9347283483111508</v>
      </c>
    </row>
    <row r="2950" spans="32:40">
      <c r="AF2950" s="25">
        <v>2949</v>
      </c>
      <c r="AG2950" s="25"/>
      <c r="AJ2950" s="25"/>
      <c r="AL2950" s="5">
        <v>2949</v>
      </c>
      <c r="AM2950" s="25">
        <v>-586031986.92161143</v>
      </c>
      <c r="AN2950" s="5">
        <v>-2.3945551938949143</v>
      </c>
    </row>
    <row r="2951" spans="32:40">
      <c r="AF2951" s="25">
        <v>2950</v>
      </c>
      <c r="AG2951" s="25"/>
      <c r="AJ2951" s="25"/>
      <c r="AL2951" s="5">
        <v>2950</v>
      </c>
      <c r="AM2951" s="25">
        <v>-132936059.31630665</v>
      </c>
      <c r="AN2951" s="5">
        <v>-0.24521712016698144</v>
      </c>
    </row>
    <row r="2952" spans="32:40">
      <c r="AF2952" s="25">
        <v>2951</v>
      </c>
      <c r="AG2952" s="25"/>
      <c r="AJ2952" s="25"/>
      <c r="AL2952" s="5">
        <v>2951</v>
      </c>
      <c r="AM2952" s="25">
        <v>709731284.88916707</v>
      </c>
      <c r="AN2952" s="5">
        <v>4.8686393377817367</v>
      </c>
    </row>
    <row r="2953" spans="32:40">
      <c r="AF2953" s="25">
        <v>2952</v>
      </c>
      <c r="AG2953" s="25"/>
      <c r="AJ2953" s="25"/>
      <c r="AL2953" s="5">
        <v>2952</v>
      </c>
      <c r="AM2953" s="25">
        <v>-1133166094.3279746</v>
      </c>
      <c r="AN2953" s="5">
        <v>-3.9709521902779921</v>
      </c>
    </row>
    <row r="2954" spans="32:40">
      <c r="AF2954" s="25">
        <v>2953</v>
      </c>
      <c r="AG2954" s="25"/>
      <c r="AJ2954" s="25"/>
      <c r="AL2954" s="5">
        <v>2953</v>
      </c>
      <c r="AM2954" s="25">
        <v>534045770.69577098</v>
      </c>
      <c r="AN2954" s="5">
        <v>3.0114094155328321</v>
      </c>
    </row>
    <row r="2955" spans="32:40">
      <c r="AF2955" s="25">
        <v>2954</v>
      </c>
      <c r="AG2955" s="25"/>
      <c r="AJ2955" s="25"/>
      <c r="AL2955" s="5">
        <v>2954</v>
      </c>
      <c r="AM2955" s="25">
        <v>-915540701.83848047</v>
      </c>
      <c r="AN2955" s="5">
        <v>-2.7644433923553633</v>
      </c>
    </row>
    <row r="2956" spans="32:40">
      <c r="AF2956" s="25">
        <v>2955</v>
      </c>
      <c r="AG2956" s="25"/>
      <c r="AJ2956" s="25"/>
      <c r="AL2956" s="5">
        <v>2955</v>
      </c>
      <c r="AM2956" s="25">
        <v>-715522576.2436651</v>
      </c>
      <c r="AN2956" s="5">
        <v>-2.9423416314010606</v>
      </c>
    </row>
    <row r="2957" spans="32:40">
      <c r="AF2957" s="25">
        <v>2956</v>
      </c>
      <c r="AG2957" s="25"/>
      <c r="AJ2957" s="25"/>
      <c r="AL2957" s="5">
        <v>2956</v>
      </c>
      <c r="AM2957" s="25">
        <v>-17624530.858808175</v>
      </c>
      <c r="AN2957" s="5">
        <v>0.82433235584836773</v>
      </c>
    </row>
    <row r="2958" spans="32:40">
      <c r="AF2958" s="25">
        <v>2957</v>
      </c>
      <c r="AG2958" s="25"/>
      <c r="AJ2958" s="25"/>
      <c r="AL2958" s="5">
        <v>2957</v>
      </c>
      <c r="AM2958" s="25">
        <v>-1102326974.1860085</v>
      </c>
      <c r="AN2958" s="5">
        <v>-4.0280213937004019</v>
      </c>
    </row>
    <row r="2959" spans="32:40">
      <c r="AF2959" s="25">
        <v>2958</v>
      </c>
      <c r="AG2959" s="25"/>
      <c r="AJ2959" s="25"/>
      <c r="AL2959" s="5">
        <v>2958</v>
      </c>
      <c r="AM2959" s="25">
        <v>449281519.78491741</v>
      </c>
      <c r="AN2959" s="5">
        <v>6.5568774591040446</v>
      </c>
    </row>
    <row r="2960" spans="32:40">
      <c r="AF2960" s="25">
        <v>2959</v>
      </c>
      <c r="AG2960" s="25"/>
      <c r="AJ2960" s="25"/>
      <c r="AL2960" s="5">
        <v>2959</v>
      </c>
      <c r="AM2960" s="25">
        <v>-989766840.89970088</v>
      </c>
      <c r="AN2960" s="5">
        <v>-3.0963579034250812</v>
      </c>
    </row>
    <row r="2961" spans="32:40">
      <c r="AF2961" s="25">
        <v>2960</v>
      </c>
      <c r="AG2961" s="25"/>
      <c r="AJ2961" s="25"/>
      <c r="AL2961" s="5">
        <v>2960</v>
      </c>
      <c r="AM2961" s="25">
        <v>-776481765.63913727</v>
      </c>
      <c r="AN2961" s="5">
        <v>-5.9428466965591822</v>
      </c>
    </row>
    <row r="2962" spans="32:40">
      <c r="AF2962" s="25">
        <v>2961</v>
      </c>
      <c r="AG2962" s="25"/>
      <c r="AJ2962" s="25"/>
      <c r="AL2962" s="5">
        <v>2961</v>
      </c>
      <c r="AM2962" s="25">
        <v>-755437898.77168655</v>
      </c>
      <c r="AN2962" s="5">
        <v>-3.1282310760479271</v>
      </c>
    </row>
    <row r="2963" spans="32:40">
      <c r="AF2963" s="25">
        <v>2962</v>
      </c>
      <c r="AG2963" s="25"/>
      <c r="AJ2963" s="25"/>
      <c r="AL2963" s="5">
        <v>2962</v>
      </c>
      <c r="AM2963" s="25">
        <v>-359582887.91062862</v>
      </c>
      <c r="AN2963" s="5">
        <v>-2.1037451132968497</v>
      </c>
    </row>
    <row r="2964" spans="32:40">
      <c r="AF2964" s="25">
        <v>2963</v>
      </c>
      <c r="AG2964" s="25"/>
      <c r="AJ2964" s="25"/>
      <c r="AL2964" s="5">
        <v>2963</v>
      </c>
      <c r="AM2964" s="25">
        <v>-579686272.27169967</v>
      </c>
      <c r="AN2964" s="5">
        <v>-2.3444153126053879</v>
      </c>
    </row>
    <row r="2965" spans="32:40">
      <c r="AF2965" s="25">
        <v>2964</v>
      </c>
      <c r="AG2965" s="25"/>
      <c r="AJ2965" s="25"/>
      <c r="AL2965" s="5">
        <v>2964</v>
      </c>
      <c r="AM2965" s="25">
        <v>-105712958.67505291</v>
      </c>
      <c r="AN2965" s="5">
        <v>0.53309858839021596</v>
      </c>
    </row>
    <row r="2966" spans="32:40">
      <c r="AF2966" s="25">
        <v>2965</v>
      </c>
      <c r="AG2966" s="25"/>
      <c r="AJ2966" s="25"/>
      <c r="AL2966" s="5">
        <v>2965</v>
      </c>
      <c r="AM2966" s="25">
        <v>-580829631.66716421</v>
      </c>
      <c r="AN2966" s="5">
        <v>-2.7460414721109485</v>
      </c>
    </row>
    <row r="2967" spans="32:40">
      <c r="AF2967" s="25">
        <v>2966</v>
      </c>
      <c r="AG2967" s="25"/>
      <c r="AJ2967" s="25"/>
      <c r="AL2967" s="5">
        <v>2966</v>
      </c>
      <c r="AM2967" s="25">
        <v>-219640024.87166601</v>
      </c>
      <c r="AN2967" s="5">
        <v>-1.2996532923068735</v>
      </c>
    </row>
    <row r="2968" spans="32:40">
      <c r="AF2968" s="25">
        <v>2967</v>
      </c>
      <c r="AG2968" s="25"/>
      <c r="AJ2968" s="25"/>
      <c r="AL2968" s="5">
        <v>2967</v>
      </c>
      <c r="AM2968" s="25">
        <v>-200964072.99626923</v>
      </c>
      <c r="AN2968" s="5">
        <v>4.2924852139109987E-2</v>
      </c>
    </row>
    <row r="2969" spans="32:40">
      <c r="AF2969" s="25">
        <v>2968</v>
      </c>
      <c r="AG2969" s="25"/>
      <c r="AJ2969" s="25"/>
      <c r="AL2969" s="5">
        <v>2968</v>
      </c>
      <c r="AM2969" s="25">
        <v>475784601.86155766</v>
      </c>
      <c r="AN2969" s="5">
        <v>2.9946332174878787</v>
      </c>
    </row>
    <row r="2970" spans="32:40">
      <c r="AF2970" s="25">
        <v>2969</v>
      </c>
      <c r="AG2970" s="25"/>
      <c r="AJ2970" s="25"/>
      <c r="AL2970" s="5">
        <v>2969</v>
      </c>
      <c r="AM2970" s="25">
        <v>-89081389.800590724</v>
      </c>
      <c r="AN2970" s="5">
        <v>4.8598095945882158E-2</v>
      </c>
    </row>
    <row r="2971" spans="32:40">
      <c r="AF2971" s="25">
        <v>2970</v>
      </c>
      <c r="AG2971" s="25"/>
      <c r="AJ2971" s="25"/>
      <c r="AL2971" s="5">
        <v>2970</v>
      </c>
      <c r="AM2971" s="25">
        <v>448839200.12094724</v>
      </c>
      <c r="AN2971" s="5">
        <v>3.9332559334620769</v>
      </c>
    </row>
    <row r="2972" spans="32:40">
      <c r="AF2972" s="25">
        <v>2971</v>
      </c>
      <c r="AG2972" s="25"/>
      <c r="AJ2972" s="25"/>
      <c r="AL2972" s="5">
        <v>2971</v>
      </c>
      <c r="AM2972" s="25">
        <v>729174521.00341392</v>
      </c>
      <c r="AN2972" s="5">
        <v>5.6655187893112471</v>
      </c>
    </row>
    <row r="2973" spans="32:40">
      <c r="AF2973" s="25">
        <v>2972</v>
      </c>
      <c r="AG2973" s="25"/>
      <c r="AJ2973" s="25"/>
      <c r="AL2973" s="5">
        <v>2972</v>
      </c>
      <c r="AM2973" s="25">
        <v>-993943840.06426084</v>
      </c>
      <c r="AN2973" s="5">
        <v>-2.9312140120022092</v>
      </c>
    </row>
    <row r="2974" spans="32:40">
      <c r="AF2974" s="25">
        <v>2973</v>
      </c>
      <c r="AG2974" s="25"/>
      <c r="AJ2974" s="25"/>
      <c r="AL2974" s="5">
        <v>2973</v>
      </c>
      <c r="AM2974" s="25">
        <v>-41673601.606999233</v>
      </c>
      <c r="AN2974" s="5">
        <v>0.73982923636794828</v>
      </c>
    </row>
    <row r="2975" spans="32:40">
      <c r="AF2975" s="25">
        <v>2974</v>
      </c>
      <c r="AG2975" s="25"/>
      <c r="AJ2975" s="25"/>
      <c r="AL2975" s="5">
        <v>2974</v>
      </c>
      <c r="AM2975" s="25">
        <v>-4987613.8711930811</v>
      </c>
      <c r="AN2975" s="5">
        <v>0.95667413778784849</v>
      </c>
    </row>
    <row r="2976" spans="32:40">
      <c r="AF2976" s="25">
        <v>2975</v>
      </c>
      <c r="AG2976" s="25"/>
      <c r="AJ2976" s="25"/>
      <c r="AL2976" s="5">
        <v>2975</v>
      </c>
      <c r="AM2976" s="25">
        <v>-1353628076.0035932</v>
      </c>
      <c r="AN2976" s="5">
        <v>-12.090695981931585</v>
      </c>
    </row>
    <row r="2977" spans="32:40">
      <c r="AF2977" s="25">
        <v>2976</v>
      </c>
      <c r="AG2977" s="25"/>
      <c r="AJ2977" s="25"/>
      <c r="AL2977" s="5">
        <v>2976</v>
      </c>
      <c r="AM2977" s="25">
        <v>381664801.43780851</v>
      </c>
      <c r="AN2977" s="5">
        <v>4.7568480488753249</v>
      </c>
    </row>
    <row r="2978" spans="32:40">
      <c r="AF2978" s="25">
        <v>2977</v>
      </c>
      <c r="AG2978" s="25"/>
      <c r="AJ2978" s="25"/>
      <c r="AL2978" s="5">
        <v>2977</v>
      </c>
      <c r="AM2978" s="25">
        <v>-1182746855.8815291</v>
      </c>
      <c r="AN2978" s="5">
        <v>-6.3667561430052659</v>
      </c>
    </row>
    <row r="2979" spans="32:40">
      <c r="AF2979" s="25">
        <v>2978</v>
      </c>
      <c r="AG2979" s="25"/>
      <c r="AJ2979" s="25"/>
      <c r="AL2979" s="5">
        <v>2978</v>
      </c>
      <c r="AM2979" s="25">
        <v>1954649197.2489784</v>
      </c>
      <c r="AN2979" s="5">
        <v>20.299871195912704</v>
      </c>
    </row>
    <row r="2980" spans="32:40">
      <c r="AF2980" s="25">
        <v>2979</v>
      </c>
      <c r="AG2980" s="25"/>
      <c r="AJ2980" s="25"/>
      <c r="AL2980" s="5">
        <v>2979</v>
      </c>
      <c r="AM2980" s="25">
        <v>-165817664.95713097</v>
      </c>
      <c r="AN2980" s="5">
        <v>-0.21505119863559627</v>
      </c>
    </row>
    <row r="2981" spans="32:40">
      <c r="AF2981" s="25">
        <v>2980</v>
      </c>
      <c r="AG2981" s="25"/>
      <c r="AJ2981" s="25"/>
      <c r="AL2981" s="5">
        <v>2980</v>
      </c>
      <c r="AM2981" s="25">
        <v>-898008756.75701571</v>
      </c>
      <c r="AN2981" s="5">
        <v>-7.1464285326678354</v>
      </c>
    </row>
    <row r="2982" spans="32:40">
      <c r="AF2982" s="25">
        <v>2981</v>
      </c>
      <c r="AG2982" s="25"/>
      <c r="AJ2982" s="25"/>
      <c r="AL2982" s="5">
        <v>2981</v>
      </c>
      <c r="AM2982" s="25">
        <v>-657490859.64880872</v>
      </c>
      <c r="AN2982" s="5">
        <v>-7.8860462277016676</v>
      </c>
    </row>
    <row r="2983" spans="32:40">
      <c r="AF2983" s="25">
        <v>2982</v>
      </c>
      <c r="AG2983" s="25"/>
      <c r="AJ2983" s="25"/>
      <c r="AL2983" s="5">
        <v>2982</v>
      </c>
      <c r="AM2983" s="25">
        <v>94450881.719097018</v>
      </c>
      <c r="AN2983" s="5">
        <v>1.6774411743321878</v>
      </c>
    </row>
    <row r="2984" spans="32:40">
      <c r="AF2984" s="25">
        <v>2983</v>
      </c>
      <c r="AG2984" s="25"/>
      <c r="AJ2984" s="25"/>
      <c r="AL2984" s="5">
        <v>2983</v>
      </c>
      <c r="AM2984" s="25">
        <v>-806352348.32130694</v>
      </c>
      <c r="AN2984" s="5">
        <v>-2.7935798149625026</v>
      </c>
    </row>
    <row r="2985" spans="32:40">
      <c r="AF2985" s="25">
        <v>2984</v>
      </c>
      <c r="AG2985" s="25"/>
      <c r="AJ2985" s="25"/>
      <c r="AL2985" s="5">
        <v>2984</v>
      </c>
      <c r="AM2985" s="25">
        <v>283131235.96726626</v>
      </c>
      <c r="AN2985" s="5">
        <v>4.3627115433053323</v>
      </c>
    </row>
    <row r="2986" spans="32:40">
      <c r="AF2986" s="25">
        <v>2985</v>
      </c>
      <c r="AG2986" s="25"/>
      <c r="AJ2986" s="25"/>
      <c r="AL2986" s="5">
        <v>2985</v>
      </c>
      <c r="AM2986" s="25">
        <v>-742607193.4562726</v>
      </c>
      <c r="AN2986" s="5">
        <v>-3.8621745024232075</v>
      </c>
    </row>
    <row r="2987" spans="32:40">
      <c r="AF2987" s="25">
        <v>2986</v>
      </c>
      <c r="AG2987" s="25"/>
      <c r="AJ2987" s="25"/>
      <c r="AL2987" s="5">
        <v>2986</v>
      </c>
      <c r="AM2987" s="25">
        <v>-932240826.44295859</v>
      </c>
      <c r="AN2987" s="5">
        <v>-4.5611421021647462</v>
      </c>
    </row>
    <row r="2988" spans="32:40">
      <c r="AF2988" s="25">
        <v>2987</v>
      </c>
      <c r="AG2988" s="25"/>
      <c r="AJ2988" s="25"/>
      <c r="AL2988" s="5">
        <v>2987</v>
      </c>
      <c r="AM2988" s="25">
        <v>996628027.36745775</v>
      </c>
      <c r="AN2988" s="5">
        <v>6.3758895434948988</v>
      </c>
    </row>
    <row r="2989" spans="32:40">
      <c r="AF2989" s="25">
        <v>2988</v>
      </c>
      <c r="AG2989" s="25"/>
      <c r="AJ2989" s="25"/>
      <c r="AL2989" s="5">
        <v>2988</v>
      </c>
      <c r="AM2989" s="25">
        <v>320124242.84324259</v>
      </c>
      <c r="AN2989" s="5">
        <v>2.9616546210610362</v>
      </c>
    </row>
    <row r="2990" spans="32:40">
      <c r="AF2990" s="25">
        <v>2989</v>
      </c>
      <c r="AG2990" s="25"/>
      <c r="AJ2990" s="25"/>
      <c r="AL2990" s="5">
        <v>2989</v>
      </c>
      <c r="AM2990" s="25">
        <v>88053881.944521368</v>
      </c>
      <c r="AN2990" s="5">
        <v>1.6976855777458426</v>
      </c>
    </row>
    <row r="2991" spans="32:40">
      <c r="AF2991" s="25">
        <v>2990</v>
      </c>
      <c r="AG2991" s="25"/>
      <c r="AJ2991" s="25"/>
      <c r="AL2991" s="5">
        <v>2990</v>
      </c>
      <c r="AM2991" s="25">
        <v>-73703430.245206237</v>
      </c>
      <c r="AN2991" s="5">
        <v>0.69977849692428618</v>
      </c>
    </row>
    <row r="2992" spans="32:40">
      <c r="AF2992" s="25">
        <v>2991</v>
      </c>
      <c r="AG2992" s="25"/>
      <c r="AJ2992" s="25"/>
      <c r="AL2992" s="5">
        <v>2991</v>
      </c>
      <c r="AM2992" s="25">
        <v>-297521457.98678148</v>
      </c>
      <c r="AN2992" s="5">
        <v>-0.34879239342428175</v>
      </c>
    </row>
    <row r="2993" spans="32:40">
      <c r="AF2993" s="25">
        <v>2992</v>
      </c>
      <c r="AG2993" s="25"/>
      <c r="AJ2993" s="25"/>
      <c r="AL2993" s="5">
        <v>2992</v>
      </c>
      <c r="AM2993" s="25">
        <v>-828340394.04430938</v>
      </c>
      <c r="AN2993" s="5">
        <v>-2.4078225246719271</v>
      </c>
    </row>
    <row r="2994" spans="32:40">
      <c r="AF2994" s="25">
        <v>2993</v>
      </c>
      <c r="AG2994" s="25"/>
      <c r="AJ2994" s="25"/>
      <c r="AL2994" s="5">
        <v>2993</v>
      </c>
      <c r="AM2994" s="25">
        <v>477373415.48974472</v>
      </c>
      <c r="AN2994" s="5">
        <v>5.1308702605112249</v>
      </c>
    </row>
    <row r="2995" spans="32:40">
      <c r="AF2995" s="25">
        <v>2994</v>
      </c>
      <c r="AG2995" s="25"/>
      <c r="AJ2995" s="25"/>
      <c r="AL2995" s="5">
        <v>2994</v>
      </c>
      <c r="AM2995" s="25">
        <v>130163151.40483464</v>
      </c>
      <c r="AN2995" s="5">
        <v>2.1766105361932975</v>
      </c>
    </row>
    <row r="2996" spans="32:40">
      <c r="AF2996" s="25">
        <v>2995</v>
      </c>
      <c r="AG2996" s="25"/>
      <c r="AJ2996" s="25"/>
      <c r="AL2996" s="5">
        <v>2995</v>
      </c>
      <c r="AM2996" s="25">
        <v>-1371677573.30199</v>
      </c>
      <c r="AN2996" s="5">
        <v>-9.5774493636420033</v>
      </c>
    </row>
    <row r="2997" spans="32:40">
      <c r="AF2997" s="25">
        <v>2996</v>
      </c>
      <c r="AG2997" s="25"/>
      <c r="AJ2997" s="25"/>
      <c r="AL2997" s="5">
        <v>2996</v>
      </c>
      <c r="AM2997" s="25">
        <v>684533821.33956659</v>
      </c>
      <c r="AN2997" s="5">
        <v>6.5188671604203252</v>
      </c>
    </row>
    <row r="2998" spans="32:40">
      <c r="AF2998" s="25">
        <v>2997</v>
      </c>
      <c r="AG2998" s="25"/>
      <c r="AJ2998" s="25"/>
      <c r="AL2998" s="5">
        <v>2997</v>
      </c>
      <c r="AM2998" s="25">
        <v>-125883009.93182519</v>
      </c>
      <c r="AN2998" s="5">
        <v>0.25063453262038299</v>
      </c>
    </row>
    <row r="2999" spans="32:40">
      <c r="AF2999" s="25">
        <v>2998</v>
      </c>
      <c r="AG2999" s="25"/>
      <c r="AJ2999" s="25"/>
      <c r="AL2999" s="5">
        <v>2998</v>
      </c>
      <c r="AM2999" s="25">
        <v>-89910753.169690162</v>
      </c>
      <c r="AN2999" s="5">
        <v>0.5798138815370959</v>
      </c>
    </row>
    <row r="3000" spans="32:40">
      <c r="AF3000" s="25">
        <v>2999</v>
      </c>
      <c r="AG3000" s="25"/>
      <c r="AJ3000" s="25"/>
      <c r="AL3000" s="5">
        <v>2999</v>
      </c>
      <c r="AM3000" s="25">
        <v>-236513526.95097885</v>
      </c>
      <c r="AN3000" s="5">
        <v>-1.6637656296345904</v>
      </c>
    </row>
    <row r="3001" spans="32:40">
      <c r="AF3001" s="25">
        <v>3000</v>
      </c>
      <c r="AG3001" s="25"/>
      <c r="AJ3001" s="25"/>
      <c r="AL3001" s="5">
        <v>3000</v>
      </c>
      <c r="AM3001" s="25">
        <v>-672122802.29259408</v>
      </c>
      <c r="AN3001" s="5">
        <v>-2.3957882587305166</v>
      </c>
    </row>
    <row r="3002" spans="32:40">
      <c r="AF3002" s="25">
        <v>3001</v>
      </c>
      <c r="AG3002" s="25"/>
      <c r="AJ3002" s="25"/>
      <c r="AL3002" s="5">
        <v>3001</v>
      </c>
      <c r="AM3002" s="25">
        <v>43225739.282463729</v>
      </c>
      <c r="AN3002" s="5">
        <v>1.2191128177208674</v>
      </c>
    </row>
    <row r="3003" spans="32:40">
      <c r="AF3003" s="25">
        <v>3002</v>
      </c>
      <c r="AG3003" s="25"/>
      <c r="AJ3003" s="25"/>
      <c r="AL3003" s="5">
        <v>3002</v>
      </c>
      <c r="AM3003" s="25">
        <v>1246836898.5130339</v>
      </c>
      <c r="AN3003" s="5">
        <v>8.3966232969508017</v>
      </c>
    </row>
    <row r="3004" spans="32:40">
      <c r="AF3004" s="25">
        <v>3003</v>
      </c>
      <c r="AG3004" s="25"/>
      <c r="AJ3004" s="25"/>
      <c r="AL3004" s="5">
        <v>3003</v>
      </c>
      <c r="AM3004" s="25">
        <v>901888605.50963473</v>
      </c>
      <c r="AN3004" s="5">
        <v>5.7879476032656259</v>
      </c>
    </row>
    <row r="3005" spans="32:40">
      <c r="AF3005" s="25">
        <v>3004</v>
      </c>
      <c r="AG3005" s="25"/>
      <c r="AJ3005" s="25"/>
      <c r="AL3005" s="5">
        <v>3004</v>
      </c>
      <c r="AM3005" s="25">
        <v>-327002536.0920068</v>
      </c>
      <c r="AN3005" s="5">
        <v>-1.8544687338177481</v>
      </c>
    </row>
    <row r="3006" spans="32:40">
      <c r="AF3006" s="25">
        <v>3005</v>
      </c>
      <c r="AG3006" s="25"/>
      <c r="AJ3006" s="25"/>
      <c r="AL3006" s="5">
        <v>3005</v>
      </c>
      <c r="AM3006" s="25">
        <v>-1997828945.3848693</v>
      </c>
      <c r="AN3006" s="5">
        <v>-18.993148903127842</v>
      </c>
    </row>
    <row r="3007" spans="32:40">
      <c r="AF3007" s="25">
        <v>3006</v>
      </c>
      <c r="AG3007" s="25"/>
      <c r="AJ3007" s="25"/>
      <c r="AL3007" s="5">
        <v>3006</v>
      </c>
      <c r="AM3007" s="25">
        <v>503725094.53553212</v>
      </c>
      <c r="AN3007" s="5">
        <v>6.1022497382704328</v>
      </c>
    </row>
    <row r="3008" spans="32:40">
      <c r="AF3008" s="25">
        <v>3007</v>
      </c>
      <c r="AG3008" s="25"/>
      <c r="AJ3008" s="25"/>
      <c r="AL3008" s="5">
        <v>3007</v>
      </c>
      <c r="AM3008" s="25">
        <v>-222734587.86819378</v>
      </c>
      <c r="AN3008" s="5">
        <v>-7.5042528476660417E-2</v>
      </c>
    </row>
    <row r="3009" spans="32:40">
      <c r="AF3009" s="25">
        <v>3008</v>
      </c>
      <c r="AG3009" s="25"/>
      <c r="AJ3009" s="25"/>
      <c r="AL3009" s="5">
        <v>3008</v>
      </c>
      <c r="AM3009" s="25">
        <v>-445930468.57775521</v>
      </c>
      <c r="AN3009" s="5">
        <v>-2.4712538602652656</v>
      </c>
    </row>
    <row r="3010" spans="32:40">
      <c r="AF3010" s="25">
        <v>3009</v>
      </c>
      <c r="AG3010" s="25"/>
      <c r="AJ3010" s="25"/>
      <c r="AL3010" s="5">
        <v>3009</v>
      </c>
      <c r="AM3010" s="25">
        <v>-22285407.706110388</v>
      </c>
      <c r="AN3010" s="5">
        <v>0.72365998973835088</v>
      </c>
    </row>
    <row r="3011" spans="32:40">
      <c r="AF3011" s="25">
        <v>3010</v>
      </c>
      <c r="AG3011" s="25"/>
      <c r="AJ3011" s="25"/>
      <c r="AL3011" s="5">
        <v>3010</v>
      </c>
      <c r="AM3011" s="25">
        <v>-356202131.18548453</v>
      </c>
      <c r="AN3011" s="5">
        <v>-0.84888676735626711</v>
      </c>
    </row>
    <row r="3012" spans="32:40">
      <c r="AF3012" s="25">
        <v>3011</v>
      </c>
      <c r="AG3012" s="25"/>
      <c r="AJ3012" s="25"/>
      <c r="AL3012" s="5">
        <v>3011</v>
      </c>
      <c r="AM3012" s="25">
        <v>1222513905.839849</v>
      </c>
      <c r="AN3012" s="5">
        <v>6.0768536178143711</v>
      </c>
    </row>
    <row r="3013" spans="32:40">
      <c r="AF3013" s="25">
        <v>3012</v>
      </c>
      <c r="AG3013" s="25"/>
      <c r="AJ3013" s="25"/>
      <c r="AL3013" s="5">
        <v>3012</v>
      </c>
      <c r="AM3013" s="25">
        <v>-486062363.25624228</v>
      </c>
      <c r="AN3013" s="5">
        <v>-3.7829563148551513</v>
      </c>
    </row>
    <row r="3014" spans="32:40">
      <c r="AF3014" s="25">
        <v>3013</v>
      </c>
      <c r="AG3014" s="25"/>
      <c r="AJ3014" s="25"/>
      <c r="AL3014" s="5">
        <v>3013</v>
      </c>
      <c r="AM3014" s="25">
        <v>-833476787.92393732</v>
      </c>
      <c r="AN3014" s="5">
        <v>-4.2334116805625923</v>
      </c>
    </row>
    <row r="3015" spans="32:40">
      <c r="AF3015" s="25">
        <v>3014</v>
      </c>
      <c r="AG3015" s="25"/>
      <c r="AJ3015" s="25"/>
      <c r="AL3015" s="5">
        <v>3014</v>
      </c>
      <c r="AM3015" s="25">
        <v>-197374155.12200817</v>
      </c>
      <c r="AN3015" s="5">
        <v>-0.31420280793347732</v>
      </c>
    </row>
    <row r="3016" spans="32:40">
      <c r="AF3016" s="25">
        <v>3015</v>
      </c>
      <c r="AG3016" s="25"/>
      <c r="AJ3016" s="25"/>
      <c r="AL3016" s="5">
        <v>3015</v>
      </c>
      <c r="AM3016" s="25">
        <v>-445439417.80918276</v>
      </c>
      <c r="AN3016" s="5">
        <v>-4.804600477120931</v>
      </c>
    </row>
    <row r="3017" spans="32:40">
      <c r="AF3017" s="25">
        <v>3016</v>
      </c>
      <c r="AG3017" s="25"/>
      <c r="AJ3017" s="25"/>
      <c r="AL3017" s="5">
        <v>3016</v>
      </c>
      <c r="AM3017" s="25">
        <v>1485671891.5652435</v>
      </c>
      <c r="AN3017" s="5">
        <v>7.5812797770252285</v>
      </c>
    </row>
    <row r="3018" spans="32:40">
      <c r="AF3018" s="25">
        <v>3017</v>
      </c>
      <c r="AG3018" s="25"/>
      <c r="AJ3018" s="25"/>
      <c r="AL3018" s="5">
        <v>3017</v>
      </c>
      <c r="AM3018" s="25">
        <v>728196710.16165161</v>
      </c>
      <c r="AN3018" s="5">
        <v>7.1954150802811956</v>
      </c>
    </row>
    <row r="3019" spans="32:40">
      <c r="AF3019" s="25">
        <v>3018</v>
      </c>
      <c r="AG3019" s="25"/>
      <c r="AJ3019" s="25"/>
      <c r="AL3019" s="5">
        <v>3018</v>
      </c>
      <c r="AM3019" s="25">
        <v>-421204048.48384035</v>
      </c>
      <c r="AN3019" s="5">
        <v>-2.139706752078145</v>
      </c>
    </row>
    <row r="3020" spans="32:40">
      <c r="AF3020" s="25">
        <v>3019</v>
      </c>
      <c r="AG3020" s="25"/>
      <c r="AJ3020" s="25"/>
      <c r="AL3020" s="5">
        <v>3019</v>
      </c>
      <c r="AM3020" s="25">
        <v>-332428851.18328637</v>
      </c>
      <c r="AN3020" s="5">
        <v>-1.4939258959457193</v>
      </c>
    </row>
    <row r="3021" spans="32:40">
      <c r="AF3021" s="25">
        <v>3020</v>
      </c>
      <c r="AG3021" s="25"/>
      <c r="AJ3021" s="25"/>
      <c r="AL3021" s="5">
        <v>3020</v>
      </c>
      <c r="AM3021" s="25">
        <v>-2168385925.1272855</v>
      </c>
      <c r="AN3021" s="5">
        <v>-7.4261615661254092</v>
      </c>
    </row>
    <row r="3022" spans="32:40">
      <c r="AF3022" s="25">
        <v>3021</v>
      </c>
      <c r="AG3022" s="25"/>
      <c r="AJ3022" s="25"/>
      <c r="AL3022" s="5">
        <v>3021</v>
      </c>
      <c r="AM3022" s="25">
        <v>1131306862.6817081</v>
      </c>
      <c r="AN3022" s="5">
        <v>6.0323261718989638</v>
      </c>
    </row>
    <row r="3023" spans="32:40">
      <c r="AF3023" s="25">
        <v>3022</v>
      </c>
      <c r="AG3023" s="25"/>
      <c r="AJ3023" s="25"/>
      <c r="AL3023" s="5">
        <v>3022</v>
      </c>
      <c r="AM3023" s="25">
        <v>434707611.49978912</v>
      </c>
      <c r="AN3023" s="5">
        <v>4.6017908565918733</v>
      </c>
    </row>
    <row r="3024" spans="32:40">
      <c r="AF3024" s="25">
        <v>3023</v>
      </c>
      <c r="AG3024" s="25"/>
      <c r="AJ3024" s="25"/>
      <c r="AL3024" s="5">
        <v>3023</v>
      </c>
      <c r="AM3024" s="25">
        <v>-727008936.25562966</v>
      </c>
      <c r="AN3024" s="5">
        <v>-1.7123046491340954</v>
      </c>
    </row>
    <row r="3025" spans="32:40">
      <c r="AF3025" s="25">
        <v>3024</v>
      </c>
      <c r="AG3025" s="25"/>
      <c r="AJ3025" s="25"/>
      <c r="AL3025" s="5">
        <v>3024</v>
      </c>
      <c r="AM3025" s="25">
        <v>1162133046.9867482</v>
      </c>
      <c r="AN3025" s="5">
        <v>6.7078930366153315</v>
      </c>
    </row>
    <row r="3026" spans="32:40">
      <c r="AF3026" s="25">
        <v>3025</v>
      </c>
      <c r="AG3026" s="25"/>
      <c r="AJ3026" s="25"/>
      <c r="AL3026" s="5">
        <v>3025</v>
      </c>
      <c r="AM3026" s="25">
        <v>-1502889860.2129459</v>
      </c>
      <c r="AN3026" s="5">
        <v>-5.6291299909219727</v>
      </c>
    </row>
    <row r="3027" spans="32:40">
      <c r="AF3027" s="25">
        <v>3026</v>
      </c>
      <c r="AG3027" s="25"/>
      <c r="AJ3027" s="25"/>
      <c r="AL3027" s="5">
        <v>3026</v>
      </c>
      <c r="AM3027" s="25">
        <v>-672723918.6782856</v>
      </c>
      <c r="AN3027" s="5">
        <v>-1.6549875873929463</v>
      </c>
    </row>
    <row r="3028" spans="32:40">
      <c r="AF3028" s="25">
        <v>3027</v>
      </c>
      <c r="AG3028" s="25"/>
      <c r="AJ3028" s="25"/>
      <c r="AL3028" s="5">
        <v>3027</v>
      </c>
      <c r="AM3028" s="25">
        <v>-797983774.57563782</v>
      </c>
      <c r="AN3028" s="5">
        <v>-8.0109454790215295</v>
      </c>
    </row>
    <row r="3029" spans="32:40">
      <c r="AF3029" s="25">
        <v>3028</v>
      </c>
      <c r="AG3029" s="25"/>
      <c r="AJ3029" s="25"/>
      <c r="AL3029" s="5">
        <v>3028</v>
      </c>
      <c r="AM3029" s="25">
        <v>373254784.45685589</v>
      </c>
      <c r="AN3029" s="5">
        <v>4.0551631249905302</v>
      </c>
    </row>
    <row r="3030" spans="32:40">
      <c r="AF3030" s="25">
        <v>3029</v>
      </c>
      <c r="AG3030" s="25"/>
      <c r="AJ3030" s="25"/>
      <c r="AL3030" s="5">
        <v>3029</v>
      </c>
      <c r="AM3030" s="25">
        <v>-524959808.66220486</v>
      </c>
      <c r="AN3030" s="5">
        <v>-1.966745916594262</v>
      </c>
    </row>
    <row r="3031" spans="32:40">
      <c r="AF3031" s="25">
        <v>3030</v>
      </c>
      <c r="AG3031" s="25"/>
      <c r="AJ3031" s="25"/>
      <c r="AL3031" s="5">
        <v>3030</v>
      </c>
      <c r="AM3031" s="25">
        <v>150073168.71928388</v>
      </c>
      <c r="AN3031" s="5">
        <v>2.6869447385049603</v>
      </c>
    </row>
    <row r="3032" spans="32:40">
      <c r="AF3032" s="25">
        <v>3031</v>
      </c>
      <c r="AG3032" s="25"/>
      <c r="AJ3032" s="25"/>
      <c r="AL3032" s="5">
        <v>3031</v>
      </c>
      <c r="AM3032" s="25">
        <v>-1109641780.7546768</v>
      </c>
      <c r="AN3032" s="5">
        <v>-3.3299418429400305</v>
      </c>
    </row>
    <row r="3033" spans="32:40">
      <c r="AF3033" s="25">
        <v>3032</v>
      </c>
      <c r="AG3033" s="25"/>
      <c r="AJ3033" s="25"/>
      <c r="AL3033" s="5">
        <v>3032</v>
      </c>
      <c r="AM3033" s="25">
        <v>-669495290.36212146</v>
      </c>
      <c r="AN3033" s="5">
        <v>-7.4359116584047236</v>
      </c>
    </row>
    <row r="3034" spans="32:40">
      <c r="AF3034" s="25">
        <v>3033</v>
      </c>
      <c r="AG3034" s="25"/>
      <c r="AJ3034" s="25"/>
      <c r="AL3034" s="5">
        <v>3033</v>
      </c>
      <c r="AM3034" s="25">
        <v>-70787518.563241065</v>
      </c>
      <c r="AN3034" s="5">
        <v>0.72627725124968212</v>
      </c>
    </row>
    <row r="3035" spans="32:40">
      <c r="AF3035" s="25">
        <v>3034</v>
      </c>
      <c r="AG3035" s="25"/>
      <c r="AJ3035" s="25"/>
      <c r="AL3035" s="5">
        <v>3034</v>
      </c>
      <c r="AM3035" s="25">
        <v>135808829.72707331</v>
      </c>
      <c r="AN3035" s="5">
        <v>1.9060359476864945</v>
      </c>
    </row>
    <row r="3036" spans="32:40">
      <c r="AF3036" s="25">
        <v>3035</v>
      </c>
      <c r="AG3036" s="25"/>
      <c r="AJ3036" s="25"/>
      <c r="AL3036" s="5">
        <v>3035</v>
      </c>
      <c r="AM3036" s="25">
        <v>-86917322.479546934</v>
      </c>
      <c r="AN3036" s="5">
        <v>0.56377379607384848</v>
      </c>
    </row>
    <row r="3037" spans="32:40">
      <c r="AF3037" s="25">
        <v>3036</v>
      </c>
      <c r="AG3037" s="25"/>
      <c r="AJ3037" s="25"/>
      <c r="AL3037" s="5">
        <v>3036</v>
      </c>
      <c r="AM3037" s="25">
        <v>-644729874.42706978</v>
      </c>
      <c r="AN3037" s="5">
        <v>-1.6005014950830065</v>
      </c>
    </row>
    <row r="3038" spans="32:40">
      <c r="AF3038" s="25">
        <v>3037</v>
      </c>
      <c r="AG3038" s="25"/>
      <c r="AJ3038" s="25"/>
      <c r="AL3038" s="5">
        <v>3037</v>
      </c>
      <c r="AM3038" s="25">
        <v>474943997.87394345</v>
      </c>
      <c r="AN3038" s="5">
        <v>5.6735441358730734</v>
      </c>
    </row>
    <row r="3039" spans="32:40">
      <c r="AF3039" s="25">
        <v>3038</v>
      </c>
      <c r="AG3039" s="25"/>
      <c r="AJ3039" s="25"/>
      <c r="AL3039" s="5">
        <v>3038</v>
      </c>
      <c r="AM3039" s="25">
        <v>-667211770.53716922</v>
      </c>
      <c r="AN3039" s="5">
        <v>-9.3676978592017086</v>
      </c>
    </row>
    <row r="3040" spans="32:40">
      <c r="AF3040" s="25">
        <v>3039</v>
      </c>
      <c r="AG3040" s="25"/>
      <c r="AJ3040" s="25"/>
      <c r="AL3040" s="5">
        <v>3039</v>
      </c>
      <c r="AM3040" s="25">
        <v>-257587948.30246353</v>
      </c>
      <c r="AN3040" s="5">
        <v>-0.39902538337113508</v>
      </c>
    </row>
    <row r="3041" spans="32:40">
      <c r="AF3041" s="25">
        <v>3040</v>
      </c>
      <c r="AG3041" s="25"/>
      <c r="AJ3041" s="25"/>
      <c r="AL3041" s="5">
        <v>3040</v>
      </c>
      <c r="AM3041" s="25">
        <v>-409605443.97085828</v>
      </c>
      <c r="AN3041" s="5">
        <v>-2.8552867328848488</v>
      </c>
    </row>
    <row r="3042" spans="32:40">
      <c r="AF3042" s="25">
        <v>3041</v>
      </c>
      <c r="AG3042" s="25"/>
      <c r="AJ3042" s="25"/>
      <c r="AL3042" s="5">
        <v>3041</v>
      </c>
      <c r="AM3042" s="25">
        <v>126456468.7833122</v>
      </c>
      <c r="AN3042" s="5">
        <v>1.6669812015993872</v>
      </c>
    </row>
    <row r="3043" spans="32:40">
      <c r="AF3043" s="25">
        <v>3042</v>
      </c>
      <c r="AG3043" s="25"/>
      <c r="AJ3043" s="25"/>
      <c r="AL3043" s="5">
        <v>3042</v>
      </c>
      <c r="AM3043" s="25">
        <v>937793609.73077464</v>
      </c>
      <c r="AN3043" s="5">
        <v>9.8479202912621613</v>
      </c>
    </row>
    <row r="3044" spans="32:40">
      <c r="AF3044" s="25">
        <v>3043</v>
      </c>
      <c r="AG3044" s="25"/>
      <c r="AJ3044" s="25"/>
      <c r="AL3044" s="5">
        <v>3043</v>
      </c>
      <c r="AM3044" s="25">
        <v>-1404085616.1707711</v>
      </c>
      <c r="AN3044" s="5">
        <v>-4.5857084944228381</v>
      </c>
    </row>
    <row r="3045" spans="32:40">
      <c r="AF3045" s="25">
        <v>3044</v>
      </c>
      <c r="AG3045" s="25"/>
      <c r="AJ3045" s="25"/>
      <c r="AL3045" s="5">
        <v>3044</v>
      </c>
      <c r="AM3045" s="25">
        <v>223360006.32437873</v>
      </c>
      <c r="AN3045" s="5">
        <v>1.8886997561620276</v>
      </c>
    </row>
    <row r="3046" spans="32:40">
      <c r="AF3046" s="25">
        <v>3045</v>
      </c>
      <c r="AG3046" s="25"/>
      <c r="AJ3046" s="25"/>
      <c r="AL3046" s="5">
        <v>3045</v>
      </c>
      <c r="AM3046" s="25">
        <v>-769577837.38838542</v>
      </c>
      <c r="AN3046" s="5">
        <v>-1.8934672392088741</v>
      </c>
    </row>
    <row r="3047" spans="32:40">
      <c r="AF3047" s="25">
        <v>3046</v>
      </c>
      <c r="AG3047" s="25"/>
      <c r="AJ3047" s="25"/>
      <c r="AL3047" s="5">
        <v>3046</v>
      </c>
      <c r="AM3047" s="25">
        <v>-980091188.40112877</v>
      </c>
      <c r="AN3047" s="5">
        <v>-3.6192876289228559</v>
      </c>
    </row>
    <row r="3048" spans="32:40">
      <c r="AF3048" s="25">
        <v>3047</v>
      </c>
      <c r="AG3048" s="25"/>
      <c r="AJ3048" s="25"/>
      <c r="AL3048" s="5">
        <v>3047</v>
      </c>
      <c r="AM3048" s="25">
        <v>654336274.5685277</v>
      </c>
      <c r="AN3048" s="5">
        <v>3.9429334770749658</v>
      </c>
    </row>
    <row r="3049" spans="32:40">
      <c r="AF3049" s="25">
        <v>3048</v>
      </c>
      <c r="AG3049" s="25"/>
      <c r="AJ3049" s="25"/>
      <c r="AL3049" s="5">
        <v>3048</v>
      </c>
      <c r="AM3049" s="25">
        <v>807927642.83586407</v>
      </c>
      <c r="AN3049" s="5">
        <v>5.7757658365445987</v>
      </c>
    </row>
    <row r="3050" spans="32:40">
      <c r="AF3050" s="25">
        <v>3049</v>
      </c>
      <c r="AG3050" s="25"/>
      <c r="AJ3050" s="25"/>
      <c r="AL3050" s="5">
        <v>3049</v>
      </c>
      <c r="AM3050" s="25">
        <v>-578510712.12397575</v>
      </c>
      <c r="AN3050" s="5">
        <v>-2.4110026327651353</v>
      </c>
    </row>
    <row r="3051" spans="32:40">
      <c r="AF3051" s="25">
        <v>3050</v>
      </c>
      <c r="AG3051" s="25"/>
      <c r="AJ3051" s="25"/>
      <c r="AL3051" s="5">
        <v>3050</v>
      </c>
      <c r="AM3051" s="25">
        <v>1225973324.7889163</v>
      </c>
      <c r="AN3051" s="5">
        <v>12.548298736674012</v>
      </c>
    </row>
    <row r="3052" spans="32:40">
      <c r="AF3052" s="25">
        <v>3051</v>
      </c>
      <c r="AG3052" s="25"/>
      <c r="AJ3052" s="25"/>
      <c r="AL3052" s="5">
        <v>3051</v>
      </c>
      <c r="AM3052" s="25">
        <v>-607541080.74645257</v>
      </c>
      <c r="AN3052" s="5">
        <v>-2.4136743885930438</v>
      </c>
    </row>
    <row r="3053" spans="32:40">
      <c r="AF3053" s="25">
        <v>3052</v>
      </c>
      <c r="AG3053" s="25"/>
      <c r="AJ3053" s="25"/>
      <c r="AL3053" s="5">
        <v>3052</v>
      </c>
      <c r="AM3053" s="25">
        <v>-843254107.00442028</v>
      </c>
      <c r="AN3053" s="5">
        <v>-2.4828212480644232</v>
      </c>
    </row>
    <row r="3054" spans="32:40">
      <c r="AF3054" s="25">
        <v>3053</v>
      </c>
      <c r="AG3054" s="25"/>
      <c r="AJ3054" s="25"/>
      <c r="AL3054" s="5">
        <v>3053</v>
      </c>
      <c r="AM3054" s="25">
        <v>-71103114.807731152</v>
      </c>
      <c r="AN3054" s="5">
        <v>4.1215974077534648E-2</v>
      </c>
    </row>
    <row r="3055" spans="32:40">
      <c r="AF3055" s="25">
        <v>3054</v>
      </c>
      <c r="AG3055" s="25"/>
      <c r="AJ3055" s="25"/>
      <c r="AL3055" s="5">
        <v>3054</v>
      </c>
      <c r="AM3055" s="25">
        <v>-1657644709.640327</v>
      </c>
      <c r="AN3055" s="5">
        <v>-19.576974285207857</v>
      </c>
    </row>
    <row r="3056" spans="32:40">
      <c r="AF3056" s="25">
        <v>3055</v>
      </c>
      <c r="AG3056" s="25"/>
      <c r="AJ3056" s="25"/>
      <c r="AL3056" s="5">
        <v>3055</v>
      </c>
      <c r="AM3056" s="25">
        <v>497162024.89435029</v>
      </c>
      <c r="AN3056" s="5">
        <v>6.9304967460455478</v>
      </c>
    </row>
    <row r="3057" spans="32:40">
      <c r="AF3057" s="25">
        <v>3056</v>
      </c>
      <c r="AG3057" s="25"/>
      <c r="AJ3057" s="25"/>
      <c r="AL3057" s="5">
        <v>3056</v>
      </c>
      <c r="AM3057" s="25">
        <v>1227680923.4668167</v>
      </c>
      <c r="AN3057" s="5">
        <v>18.16532998155061</v>
      </c>
    </row>
    <row r="3058" spans="32:40">
      <c r="AF3058" s="25">
        <v>3057</v>
      </c>
      <c r="AG3058" s="25"/>
      <c r="AJ3058" s="25"/>
      <c r="AL3058" s="5">
        <v>3057</v>
      </c>
      <c r="AM3058" s="25">
        <v>200034810.69836742</v>
      </c>
      <c r="AN3058" s="5">
        <v>3.1014855614134689</v>
      </c>
    </row>
    <row r="3059" spans="32:40">
      <c r="AF3059" s="25">
        <v>3058</v>
      </c>
      <c r="AG3059" s="25"/>
      <c r="AJ3059" s="25"/>
      <c r="AL3059" s="5">
        <v>3058</v>
      </c>
      <c r="AM3059" s="25">
        <v>57620538.148002401</v>
      </c>
      <c r="AN3059" s="5">
        <v>1.7014685299663623</v>
      </c>
    </row>
    <row r="3060" spans="32:40">
      <c r="AF3060" s="25">
        <v>3059</v>
      </c>
      <c r="AG3060" s="25"/>
      <c r="AJ3060" s="25"/>
      <c r="AL3060" s="5">
        <v>3059</v>
      </c>
      <c r="AM3060" s="25">
        <v>332100320.55644464</v>
      </c>
      <c r="AN3060" s="5">
        <v>2.3186418032268614</v>
      </c>
    </row>
    <row r="3061" spans="32:40">
      <c r="AF3061" s="25">
        <v>3060</v>
      </c>
      <c r="AG3061" s="25"/>
      <c r="AJ3061" s="25"/>
      <c r="AL3061" s="5">
        <v>3060</v>
      </c>
      <c r="AM3061" s="25">
        <v>-196445954.5165571</v>
      </c>
      <c r="AN3061" s="5">
        <v>-1.2217501347089614</v>
      </c>
    </row>
    <row r="3062" spans="32:40">
      <c r="AF3062" s="25">
        <v>3061</v>
      </c>
      <c r="AG3062" s="25"/>
      <c r="AJ3062" s="25"/>
      <c r="AL3062" s="5">
        <v>3061</v>
      </c>
      <c r="AM3062" s="25">
        <v>-1092374128.4710817</v>
      </c>
      <c r="AN3062" s="5">
        <v>-5.8075720594030198</v>
      </c>
    </row>
    <row r="3063" spans="32:40">
      <c r="AF3063" s="25">
        <v>3062</v>
      </c>
      <c r="AG3063" s="25"/>
      <c r="AJ3063" s="25"/>
      <c r="AL3063" s="5">
        <v>3062</v>
      </c>
      <c r="AM3063" s="25">
        <v>-895899166.57416821</v>
      </c>
      <c r="AN3063" s="5">
        <v>-2.5073182447408833</v>
      </c>
    </row>
    <row r="3064" spans="32:40">
      <c r="AF3064" s="25">
        <v>3063</v>
      </c>
      <c r="AG3064" s="25"/>
      <c r="AJ3064" s="25"/>
      <c r="AL3064" s="5">
        <v>3063</v>
      </c>
      <c r="AM3064" s="25">
        <v>-110508406.12454462</v>
      </c>
      <c r="AN3064" s="5">
        <v>0.40463580979832003</v>
      </c>
    </row>
    <row r="3065" spans="32:40">
      <c r="AF3065" s="25">
        <v>3064</v>
      </c>
      <c r="AG3065" s="25"/>
      <c r="AJ3065" s="25"/>
      <c r="AL3065" s="5">
        <v>3064</v>
      </c>
      <c r="AM3065" s="25">
        <v>336857057.58847606</v>
      </c>
      <c r="AN3065" s="5">
        <v>2.7587274018987658</v>
      </c>
    </row>
    <row r="3066" spans="32:40">
      <c r="AF3066" s="25">
        <v>3065</v>
      </c>
      <c r="AG3066" s="25"/>
      <c r="AJ3066" s="25"/>
      <c r="AL3066" s="5">
        <v>3065</v>
      </c>
      <c r="AM3066" s="25">
        <v>1162160707.7269621</v>
      </c>
      <c r="AN3066" s="5">
        <v>5.3636511949187016</v>
      </c>
    </row>
    <row r="3067" spans="32:40">
      <c r="AF3067" s="25">
        <v>3066</v>
      </c>
      <c r="AG3067" s="25"/>
      <c r="AJ3067" s="25"/>
      <c r="AL3067" s="5">
        <v>3066</v>
      </c>
      <c r="AM3067" s="25">
        <v>170048166.71996269</v>
      </c>
      <c r="AN3067" s="5">
        <v>1.8740993578234706</v>
      </c>
    </row>
    <row r="3068" spans="32:40">
      <c r="AF3068" s="25">
        <v>3067</v>
      </c>
      <c r="AG3068" s="25"/>
      <c r="AJ3068" s="25"/>
      <c r="AL3068" s="5">
        <v>3067</v>
      </c>
      <c r="AM3068" s="25">
        <v>-1141617467.4416552</v>
      </c>
      <c r="AN3068" s="5">
        <v>-11.239991394563315</v>
      </c>
    </row>
    <row r="3069" spans="32:40">
      <c r="AF3069" s="25">
        <v>3068</v>
      </c>
      <c r="AG3069" s="25"/>
      <c r="AJ3069" s="25"/>
      <c r="AL3069" s="5">
        <v>3068</v>
      </c>
      <c r="AM3069" s="25">
        <v>316561188.15668333</v>
      </c>
      <c r="AN3069" s="5">
        <v>3.5717356075671476</v>
      </c>
    </row>
    <row r="3070" spans="32:40">
      <c r="AF3070" s="25">
        <v>3069</v>
      </c>
      <c r="AG3070" s="25"/>
      <c r="AJ3070" s="25"/>
      <c r="AL3070" s="5">
        <v>3069</v>
      </c>
      <c r="AM3070" s="25">
        <v>116368074.29866129</v>
      </c>
      <c r="AN3070" s="5">
        <v>2.0529138537045273</v>
      </c>
    </row>
    <row r="3071" spans="32:40">
      <c r="AF3071" s="25">
        <v>3070</v>
      </c>
      <c r="AG3071" s="25"/>
      <c r="AJ3071" s="25"/>
      <c r="AL3071" s="5">
        <v>3070</v>
      </c>
      <c r="AM3071" s="25">
        <v>389224117.0830667</v>
      </c>
      <c r="AN3071" s="5">
        <v>2.7446359024296108</v>
      </c>
    </row>
    <row r="3072" spans="32:40">
      <c r="AF3072" s="25">
        <v>3071</v>
      </c>
      <c r="AG3072" s="25"/>
      <c r="AJ3072" s="25"/>
      <c r="AL3072" s="5">
        <v>3071</v>
      </c>
      <c r="AM3072" s="25">
        <v>277027377.88626224</v>
      </c>
      <c r="AN3072" s="5">
        <v>2.4762279350372083</v>
      </c>
    </row>
    <row r="3073" spans="32:40">
      <c r="AF3073" s="25">
        <v>3072</v>
      </c>
      <c r="AG3073" s="25"/>
      <c r="AJ3073" s="25"/>
      <c r="AL3073" s="5">
        <v>3072</v>
      </c>
      <c r="AM3073" s="25">
        <v>-707356685.71528816</v>
      </c>
      <c r="AN3073" s="5">
        <v>-3.3055368430576375</v>
      </c>
    </row>
    <row r="3074" spans="32:40">
      <c r="AF3074" s="25">
        <v>3073</v>
      </c>
      <c r="AG3074" s="25"/>
      <c r="AJ3074" s="25"/>
      <c r="AL3074" s="5">
        <v>3073</v>
      </c>
      <c r="AM3074" s="25">
        <v>-878122891.39348841</v>
      </c>
      <c r="AN3074" s="5">
        <v>-3.396621946647449</v>
      </c>
    </row>
    <row r="3075" spans="32:40">
      <c r="AF3075" s="25">
        <v>3074</v>
      </c>
      <c r="AG3075" s="25"/>
      <c r="AJ3075" s="25"/>
      <c r="AL3075" s="5">
        <v>3074</v>
      </c>
      <c r="AM3075" s="25">
        <v>-674799157.74928987</v>
      </c>
      <c r="AN3075" s="5">
        <v>-2.0267740207822915</v>
      </c>
    </row>
    <row r="3076" spans="32:40">
      <c r="AF3076" s="25">
        <v>3075</v>
      </c>
      <c r="AG3076" s="25"/>
      <c r="AJ3076" s="25"/>
      <c r="AL3076" s="5">
        <v>3075</v>
      </c>
      <c r="AM3076" s="25">
        <v>300011368.78310019</v>
      </c>
      <c r="AN3076" s="5">
        <v>2.3965799550989941</v>
      </c>
    </row>
    <row r="3077" spans="32:40">
      <c r="AF3077" s="25">
        <v>3076</v>
      </c>
      <c r="AG3077" s="25"/>
      <c r="AJ3077" s="25"/>
      <c r="AL3077" s="5">
        <v>3076</v>
      </c>
      <c r="AM3077" s="25">
        <v>-1451657413.2983458</v>
      </c>
      <c r="AN3077" s="5">
        <v>-6.2756090435647511</v>
      </c>
    </row>
    <row r="3078" spans="32:40">
      <c r="AF3078" s="25">
        <v>3077</v>
      </c>
      <c r="AG3078" s="25"/>
      <c r="AJ3078" s="25"/>
      <c r="AL3078" s="5">
        <v>3077</v>
      </c>
      <c r="AM3078" s="25">
        <v>-770116685.02278018</v>
      </c>
      <c r="AN3078" s="5">
        <v>-6.1512163193976912</v>
      </c>
    </row>
    <row r="3079" spans="32:40">
      <c r="AF3079" s="25">
        <v>3078</v>
      </c>
      <c r="AG3079" s="25"/>
      <c r="AJ3079" s="25"/>
      <c r="AL3079" s="5">
        <v>3078</v>
      </c>
      <c r="AM3079" s="25">
        <v>-895786193.69948363</v>
      </c>
      <c r="AN3079" s="5">
        <v>-5.3355180753182188</v>
      </c>
    </row>
    <row r="3080" spans="32:40">
      <c r="AF3080" s="25">
        <v>3079</v>
      </c>
      <c r="AG3080" s="25"/>
      <c r="AJ3080" s="25"/>
      <c r="AL3080" s="5">
        <v>3079</v>
      </c>
      <c r="AM3080" s="25">
        <v>-877688429.1156404</v>
      </c>
      <c r="AN3080" s="5">
        <v>-6.6322331423538134</v>
      </c>
    </row>
    <row r="3081" spans="32:40">
      <c r="AF3081" s="25">
        <v>3080</v>
      </c>
      <c r="AG3081" s="25"/>
      <c r="AJ3081" s="25"/>
      <c r="AL3081" s="5">
        <v>3080</v>
      </c>
      <c r="AM3081" s="25">
        <v>-926708516.82878983</v>
      </c>
      <c r="AN3081" s="5">
        <v>-4.0362789577304019</v>
      </c>
    </row>
    <row r="3082" spans="32:40">
      <c r="AF3082" s="25">
        <v>3081</v>
      </c>
      <c r="AG3082" s="25"/>
      <c r="AJ3082" s="25"/>
      <c r="AL3082" s="5">
        <v>3081</v>
      </c>
      <c r="AM3082" s="25">
        <v>-8510462.6266365349</v>
      </c>
      <c r="AN3082" s="5">
        <v>0.9458274271951207</v>
      </c>
    </row>
    <row r="3083" spans="32:40">
      <c r="AF3083" s="25">
        <v>3082</v>
      </c>
      <c r="AG3083" s="25"/>
      <c r="AJ3083" s="25"/>
      <c r="AL3083" s="5">
        <v>3082</v>
      </c>
      <c r="AM3083" s="25">
        <v>81607530.240008533</v>
      </c>
      <c r="AN3083" s="5">
        <v>1.3493592610309311</v>
      </c>
    </row>
    <row r="3084" spans="32:40">
      <c r="AF3084" s="25">
        <v>3083</v>
      </c>
      <c r="AG3084" s="25"/>
      <c r="AJ3084" s="25"/>
      <c r="AL3084" s="5">
        <v>3083</v>
      </c>
      <c r="AM3084" s="25">
        <v>-779553818.1546663</v>
      </c>
      <c r="AN3084" s="5">
        <v>-2.1791544661703748</v>
      </c>
    </row>
    <row r="3085" spans="32:40">
      <c r="AF3085" s="25">
        <v>3084</v>
      </c>
      <c r="AG3085" s="25"/>
      <c r="AJ3085" s="25"/>
      <c r="AL3085" s="5">
        <v>3084</v>
      </c>
      <c r="AM3085" s="25">
        <v>-1111078536.2543244</v>
      </c>
      <c r="AN3085" s="5">
        <v>-5.9185910491062987</v>
      </c>
    </row>
    <row r="3086" spans="32:40">
      <c r="AF3086" s="25">
        <v>3085</v>
      </c>
      <c r="AG3086" s="25"/>
      <c r="AJ3086" s="25"/>
      <c r="AL3086" s="5">
        <v>3085</v>
      </c>
      <c r="AM3086" s="25">
        <v>-817696852.61893177</v>
      </c>
      <c r="AN3086" s="5">
        <v>-10.618905069237249</v>
      </c>
    </row>
    <row r="3087" spans="32:40">
      <c r="AF3087" s="25">
        <v>3086</v>
      </c>
      <c r="AG3087" s="25"/>
      <c r="AJ3087" s="25"/>
      <c r="AL3087" s="5">
        <v>3086</v>
      </c>
      <c r="AM3087" s="25">
        <v>-254781148.03844798</v>
      </c>
      <c r="AN3087" s="5">
        <v>-8.1608024355563497E-2</v>
      </c>
    </row>
    <row r="3088" spans="32:40">
      <c r="AF3088" s="25">
        <v>3087</v>
      </c>
      <c r="AG3088" s="25"/>
      <c r="AJ3088" s="25"/>
      <c r="AL3088" s="5">
        <v>3087</v>
      </c>
      <c r="AM3088" s="25">
        <v>-635287649.54115474</v>
      </c>
      <c r="AN3088" s="5">
        <v>-2.275370103141646</v>
      </c>
    </row>
    <row r="3089" spans="32:40">
      <c r="AF3089" s="25">
        <v>3088</v>
      </c>
      <c r="AG3089" s="25"/>
      <c r="AJ3089" s="25"/>
      <c r="AL3089" s="5">
        <v>3088</v>
      </c>
      <c r="AM3089" s="25">
        <v>971000703.71727133</v>
      </c>
      <c r="AN3089" s="5">
        <v>7.7795678322035968</v>
      </c>
    </row>
    <row r="3090" spans="32:40">
      <c r="AF3090" s="25">
        <v>3089</v>
      </c>
      <c r="AG3090" s="25"/>
      <c r="AJ3090" s="25"/>
      <c r="AL3090" s="5">
        <v>3089</v>
      </c>
      <c r="AM3090" s="25">
        <v>-142257444.26277012</v>
      </c>
      <c r="AN3090" s="5">
        <v>1.3546409898930958E-2</v>
      </c>
    </row>
    <row r="3091" spans="32:40">
      <c r="AF3091" s="25">
        <v>3090</v>
      </c>
      <c r="AG3091" s="25"/>
      <c r="AJ3091" s="25"/>
      <c r="AL3091" s="5">
        <v>3090</v>
      </c>
      <c r="AM3091" s="25">
        <v>-792223905.9881053</v>
      </c>
      <c r="AN3091" s="5">
        <v>-7.3144179854100937</v>
      </c>
    </row>
    <row r="3092" spans="32:40">
      <c r="AF3092" s="25">
        <v>3091</v>
      </c>
      <c r="AG3092" s="25"/>
      <c r="AJ3092" s="25"/>
      <c r="AL3092" s="5">
        <v>3091</v>
      </c>
      <c r="AM3092" s="25">
        <v>-554956.38279929757</v>
      </c>
      <c r="AN3092" s="5">
        <v>0.99654083056652643</v>
      </c>
    </row>
    <row r="3093" spans="32:40">
      <c r="AF3093" s="25">
        <v>3092</v>
      </c>
      <c r="AG3093" s="25"/>
      <c r="AJ3093" s="25"/>
      <c r="AL3093" s="5">
        <v>3092</v>
      </c>
      <c r="AM3093" s="25">
        <v>-1761630088.0539465</v>
      </c>
      <c r="AN3093" s="5">
        <v>-14.827894721049759</v>
      </c>
    </row>
    <row r="3094" spans="32:40">
      <c r="AF3094" s="25">
        <v>3093</v>
      </c>
      <c r="AG3094" s="25"/>
      <c r="AJ3094" s="25"/>
      <c r="AL3094" s="5">
        <v>3093</v>
      </c>
      <c r="AM3094" s="25">
        <v>-813855055.8921423</v>
      </c>
      <c r="AN3094" s="5">
        <v>-2.7028171699338532</v>
      </c>
    </row>
    <row r="3095" spans="32:40">
      <c r="AF3095" s="25">
        <v>3094</v>
      </c>
      <c r="AG3095" s="25"/>
      <c r="AJ3095" s="25"/>
      <c r="AL3095" s="5">
        <v>3094</v>
      </c>
      <c r="AM3095" s="25">
        <v>-934936175.24604475</v>
      </c>
      <c r="AN3095" s="5">
        <v>-2.6464531079192515</v>
      </c>
    </row>
    <row r="3096" spans="32:40">
      <c r="AF3096" s="25">
        <v>3095</v>
      </c>
      <c r="AG3096" s="25"/>
      <c r="AJ3096" s="25"/>
      <c r="AL3096" s="5">
        <v>3095</v>
      </c>
      <c r="AM3096" s="25">
        <v>-659421643.22700679</v>
      </c>
      <c r="AN3096" s="5">
        <v>-1.6951254846637724</v>
      </c>
    </row>
    <row r="3097" spans="32:40">
      <c r="AF3097" s="25">
        <v>3096</v>
      </c>
      <c r="AG3097" s="25"/>
      <c r="AJ3097" s="25"/>
      <c r="AL3097" s="5">
        <v>3096</v>
      </c>
      <c r="AM3097" s="25">
        <v>-944594912.71538413</v>
      </c>
      <c r="AN3097" s="5">
        <v>-6.9943614602873856</v>
      </c>
    </row>
    <row r="3098" spans="32:40">
      <c r="AF3098" s="25">
        <v>3097</v>
      </c>
      <c r="AG3098" s="25"/>
      <c r="AJ3098" s="25"/>
      <c r="AL3098" s="5">
        <v>3097</v>
      </c>
      <c r="AM3098" s="25">
        <v>673387634.46920633</v>
      </c>
      <c r="AN3098" s="5">
        <v>6.73778538544338</v>
      </c>
    </row>
    <row r="3099" spans="32:40">
      <c r="AF3099" s="25">
        <v>3098</v>
      </c>
      <c r="AG3099" s="25"/>
      <c r="AJ3099" s="25"/>
      <c r="AL3099" s="5">
        <v>3098</v>
      </c>
      <c r="AM3099" s="25">
        <v>-39273576.914575666</v>
      </c>
      <c r="AN3099" s="5">
        <v>0.80665270894357233</v>
      </c>
    </row>
    <row r="3100" spans="32:40">
      <c r="AF3100" s="25">
        <v>3099</v>
      </c>
      <c r="AG3100" s="25"/>
      <c r="AJ3100" s="25"/>
      <c r="AL3100" s="5">
        <v>3099</v>
      </c>
      <c r="AM3100" s="25">
        <v>-694988229.96870077</v>
      </c>
      <c r="AN3100" s="5">
        <v>-5.4547241955612451</v>
      </c>
    </row>
    <row r="3101" spans="32:40">
      <c r="AF3101" s="25">
        <v>3100</v>
      </c>
      <c r="AG3101" s="25"/>
      <c r="AJ3101" s="25"/>
      <c r="AL3101" s="5">
        <v>3100</v>
      </c>
      <c r="AM3101" s="25">
        <v>-851991780.13538134</v>
      </c>
      <c r="AN3101" s="5">
        <v>-8.9429301859312886</v>
      </c>
    </row>
    <row r="3102" spans="32:40">
      <c r="AF3102" s="25">
        <v>3101</v>
      </c>
      <c r="AG3102" s="25"/>
      <c r="AJ3102" s="25"/>
      <c r="AL3102" s="5">
        <v>3101</v>
      </c>
      <c r="AM3102" s="25">
        <v>-1353393043.4908314</v>
      </c>
      <c r="AN3102" s="5">
        <v>-5.9969712760769065</v>
      </c>
    </row>
    <row r="3103" spans="32:40">
      <c r="AF3103" s="25">
        <v>3102</v>
      </c>
      <c r="AG3103" s="25"/>
      <c r="AJ3103" s="25"/>
      <c r="AL3103" s="5">
        <v>3102</v>
      </c>
      <c r="AM3103" s="25">
        <v>278885843.03708881</v>
      </c>
      <c r="AN3103" s="5">
        <v>2.544702730218475</v>
      </c>
    </row>
    <row r="3104" spans="32:40">
      <c r="AF3104" s="25">
        <v>3103</v>
      </c>
      <c r="AG3104" s="25"/>
      <c r="AJ3104" s="25"/>
      <c r="AL3104" s="5">
        <v>3103</v>
      </c>
      <c r="AM3104" s="25">
        <v>-1140576474.1266885</v>
      </c>
      <c r="AN3104" s="5">
        <v>-6.71262991247188</v>
      </c>
    </row>
    <row r="3105" spans="32:40">
      <c r="AF3105" s="25">
        <v>3104</v>
      </c>
      <c r="AG3105" s="25"/>
      <c r="AJ3105" s="25"/>
      <c r="AL3105" s="5">
        <v>3104</v>
      </c>
      <c r="AM3105" s="25">
        <v>-111314628.03920695</v>
      </c>
      <c r="AN3105" s="5">
        <v>-0.59232000414390029</v>
      </c>
    </row>
    <row r="3106" spans="32:40">
      <c r="AF3106" s="25">
        <v>3105</v>
      </c>
      <c r="AG3106" s="25"/>
      <c r="AJ3106" s="25"/>
      <c r="AL3106" s="5">
        <v>3105</v>
      </c>
      <c r="AM3106" s="25">
        <v>-656579635.32431579</v>
      </c>
      <c r="AN3106" s="5">
        <v>-2.2522372659459964</v>
      </c>
    </row>
    <row r="3107" spans="32:40">
      <c r="AF3107" s="25">
        <v>3106</v>
      </c>
      <c r="AG3107" s="25"/>
      <c r="AJ3107" s="25"/>
      <c r="AL3107" s="5">
        <v>3106</v>
      </c>
      <c r="AM3107" s="25">
        <v>553580914.74873114</v>
      </c>
      <c r="AN3107" s="5">
        <v>6.5750832148264751</v>
      </c>
    </row>
    <row r="3108" spans="32:40">
      <c r="AF3108" s="25">
        <v>3107</v>
      </c>
      <c r="AG3108" s="25"/>
      <c r="AJ3108" s="25"/>
      <c r="AL3108" s="5">
        <v>3107</v>
      </c>
      <c r="AM3108" s="25">
        <v>-495329256.72551084</v>
      </c>
      <c r="AN3108" s="5">
        <v>-2.1113109298654273</v>
      </c>
    </row>
    <row r="3109" spans="32:40">
      <c r="AF3109" s="25">
        <v>3108</v>
      </c>
      <c r="AG3109" s="25"/>
      <c r="AJ3109" s="25"/>
      <c r="AL3109" s="5">
        <v>3108</v>
      </c>
      <c r="AM3109" s="25">
        <v>1089402685.9455431</v>
      </c>
      <c r="AN3109" s="5">
        <v>7.0205604220027631</v>
      </c>
    </row>
    <row r="3110" spans="32:40">
      <c r="AF3110" s="25">
        <v>3109</v>
      </c>
      <c r="AG3110" s="25"/>
      <c r="AJ3110" s="25"/>
      <c r="AL3110" s="5">
        <v>3109</v>
      </c>
      <c r="AM3110" s="25">
        <v>734231421.25826609</v>
      </c>
      <c r="AN3110" s="5">
        <v>6.597319701989723</v>
      </c>
    </row>
    <row r="3111" spans="32:40">
      <c r="AF3111" s="25">
        <v>3110</v>
      </c>
      <c r="AG3111" s="25"/>
      <c r="AJ3111" s="25"/>
      <c r="AL3111" s="5">
        <v>3110</v>
      </c>
      <c r="AM3111" s="25">
        <v>-611728350.2122997</v>
      </c>
      <c r="AN3111" s="5">
        <v>-4.161293556004372</v>
      </c>
    </row>
    <row r="3112" spans="32:40">
      <c r="AF3112" s="25">
        <v>3111</v>
      </c>
      <c r="AG3112" s="25"/>
      <c r="AJ3112" s="25"/>
      <c r="AL3112" s="5">
        <v>3111</v>
      </c>
      <c r="AM3112" s="25">
        <v>-33943816.922242224</v>
      </c>
      <c r="AN3112" s="5">
        <v>0.63584501058148424</v>
      </c>
    </row>
    <row r="3113" spans="32:40">
      <c r="AF3113" s="25">
        <v>3112</v>
      </c>
      <c r="AG3113" s="25"/>
      <c r="AJ3113" s="25"/>
      <c r="AL3113" s="5">
        <v>3112</v>
      </c>
      <c r="AM3113" s="25">
        <v>-475785311.19359094</v>
      </c>
      <c r="AN3113" s="5">
        <v>-1.0938055214441946</v>
      </c>
    </row>
    <row r="3114" spans="32:40">
      <c r="AF3114" s="25">
        <v>3113</v>
      </c>
      <c r="AG3114" s="25"/>
      <c r="AJ3114" s="25"/>
      <c r="AL3114" s="5">
        <v>3113</v>
      </c>
      <c r="AM3114" s="25">
        <v>-643896117.77911973</v>
      </c>
      <c r="AN3114" s="5">
        <v>-2.3845060246940775</v>
      </c>
    </row>
    <row r="3115" spans="32:40">
      <c r="AF3115" s="25">
        <v>3114</v>
      </c>
      <c r="AG3115" s="25"/>
      <c r="AJ3115" s="25"/>
      <c r="AL3115" s="5">
        <v>3114</v>
      </c>
      <c r="AM3115" s="25">
        <v>485582245.07166594</v>
      </c>
      <c r="AN3115" s="5">
        <v>5.6446911753591458</v>
      </c>
    </row>
    <row r="3116" spans="32:40">
      <c r="AF3116" s="25">
        <v>3115</v>
      </c>
      <c r="AG3116" s="25"/>
      <c r="AJ3116" s="25"/>
      <c r="AL3116" s="5">
        <v>3115</v>
      </c>
      <c r="AM3116" s="25">
        <v>813732773.14038348</v>
      </c>
      <c r="AN3116" s="5">
        <v>5.2982740575012937</v>
      </c>
    </row>
    <row r="3117" spans="32:40">
      <c r="AF3117" s="25">
        <v>3116</v>
      </c>
      <c r="AG3117" s="25"/>
      <c r="AJ3117" s="25"/>
      <c r="AL3117" s="5">
        <v>3116</v>
      </c>
      <c r="AM3117" s="25">
        <v>-824283507.99321806</v>
      </c>
      <c r="AN3117" s="5">
        <v>-3.3609071536839203</v>
      </c>
    </row>
    <row r="3118" spans="32:40">
      <c r="AF3118" s="25">
        <v>3117</v>
      </c>
      <c r="AG3118" s="25"/>
      <c r="AJ3118" s="25"/>
      <c r="AL3118" s="5">
        <v>3117</v>
      </c>
      <c r="AM3118" s="25">
        <v>715557881.14982772</v>
      </c>
      <c r="AN3118" s="5">
        <v>5.5909260474711449</v>
      </c>
    </row>
    <row r="3119" spans="32:40">
      <c r="AF3119" s="25">
        <v>3118</v>
      </c>
      <c r="AG3119" s="25"/>
      <c r="AJ3119" s="25"/>
      <c r="AL3119" s="5">
        <v>3118</v>
      </c>
      <c r="AM3119" s="25">
        <v>-491974571.46384406</v>
      </c>
      <c r="AN3119" s="5">
        <v>-2.6106448890661587</v>
      </c>
    </row>
    <row r="3120" spans="32:40">
      <c r="AF3120" s="25">
        <v>3119</v>
      </c>
      <c r="AG3120" s="25"/>
      <c r="AJ3120" s="25"/>
      <c r="AL3120" s="5">
        <v>3119</v>
      </c>
      <c r="AM3120" s="25">
        <v>-496790729.35532176</v>
      </c>
      <c r="AN3120" s="5">
        <v>-3.7775673830354086</v>
      </c>
    </row>
    <row r="3121" spans="32:40">
      <c r="AF3121" s="25">
        <v>3120</v>
      </c>
      <c r="AG3121" s="25"/>
      <c r="AJ3121" s="25"/>
      <c r="AL3121" s="5">
        <v>3120</v>
      </c>
      <c r="AM3121" s="25">
        <v>-841475293.71034646</v>
      </c>
      <c r="AN3121" s="5">
        <v>-5.7101940216316249</v>
      </c>
    </row>
    <row r="3122" spans="32:40">
      <c r="AF3122" s="25">
        <v>3121</v>
      </c>
      <c r="AG3122" s="25"/>
      <c r="AJ3122" s="25"/>
      <c r="AL3122" s="5">
        <v>3121</v>
      </c>
      <c r="AM3122" s="25">
        <v>-590315190.93585062</v>
      </c>
      <c r="AN3122" s="5">
        <v>-2.5794290653219565</v>
      </c>
    </row>
    <row r="3123" spans="32:40">
      <c r="AF3123" s="25">
        <v>3122</v>
      </c>
      <c r="AG3123" s="25"/>
      <c r="AJ3123" s="25"/>
      <c r="AL3123" s="5">
        <v>3122</v>
      </c>
      <c r="AM3123" s="25">
        <v>-924921442.00585842</v>
      </c>
      <c r="AN3123" s="5">
        <v>-2.8040762295665038</v>
      </c>
    </row>
    <row r="3124" spans="32:40">
      <c r="AF3124" s="25">
        <v>3123</v>
      </c>
      <c r="AG3124" s="25"/>
      <c r="AJ3124" s="25"/>
      <c r="AL3124" s="5">
        <v>3123</v>
      </c>
      <c r="AM3124" s="25">
        <v>-724655925.23163247</v>
      </c>
      <c r="AN3124" s="5">
        <v>-5.1580483723591932</v>
      </c>
    </row>
    <row r="3125" spans="32:40">
      <c r="AF3125" s="25">
        <v>3124</v>
      </c>
      <c r="AG3125" s="25"/>
      <c r="AJ3125" s="25"/>
      <c r="AL3125" s="5">
        <v>3124</v>
      </c>
      <c r="AM3125" s="25">
        <v>-430567728.17931765</v>
      </c>
      <c r="AN3125" s="5">
        <v>-2.1630504836248425</v>
      </c>
    </row>
    <row r="3126" spans="32:40">
      <c r="AF3126" s="25">
        <v>3125</v>
      </c>
      <c r="AG3126" s="25"/>
      <c r="AJ3126" s="25"/>
      <c r="AL3126" s="5">
        <v>3125</v>
      </c>
      <c r="AM3126" s="25">
        <v>-816408281.09760058</v>
      </c>
      <c r="AN3126" s="5">
        <v>-2.8653687348768089</v>
      </c>
    </row>
    <row r="3127" spans="32:40">
      <c r="AF3127" s="25">
        <v>3126</v>
      </c>
      <c r="AG3127" s="25"/>
      <c r="AJ3127" s="25"/>
      <c r="AL3127" s="5">
        <v>3126</v>
      </c>
      <c r="AM3127" s="25">
        <v>-698236148.857494</v>
      </c>
      <c r="AN3127" s="5">
        <v>-5.9386304010142927</v>
      </c>
    </row>
    <row r="3128" spans="32:40">
      <c r="AF3128" s="25">
        <v>3127</v>
      </c>
      <c r="AG3128" s="25"/>
      <c r="AJ3128" s="25"/>
      <c r="AL3128" s="5">
        <v>3127</v>
      </c>
      <c r="AM3128" s="25">
        <v>1052045975.1848021</v>
      </c>
      <c r="AN3128" s="5">
        <v>12.188071616931659</v>
      </c>
    </row>
    <row r="3129" spans="32:40">
      <c r="AF3129" s="25">
        <v>3128</v>
      </c>
      <c r="AG3129" s="25"/>
      <c r="AJ3129" s="25"/>
      <c r="AL3129" s="5">
        <v>3128</v>
      </c>
      <c r="AM3129" s="25">
        <v>759862405.74455607</v>
      </c>
      <c r="AN3129" s="5">
        <v>4.6911703279428174</v>
      </c>
    </row>
    <row r="3130" spans="32:40">
      <c r="AF3130" s="25">
        <v>3129</v>
      </c>
      <c r="AG3130" s="25"/>
      <c r="AJ3130" s="25"/>
      <c r="AL3130" s="5">
        <v>3129</v>
      </c>
      <c r="AM3130" s="25">
        <v>-1254801891.7466409</v>
      </c>
      <c r="AN3130" s="5">
        <v>-4.2766249380189185</v>
      </c>
    </row>
    <row r="3131" spans="32:40">
      <c r="AF3131" s="25">
        <v>3130</v>
      </c>
      <c r="AG3131" s="25"/>
      <c r="AJ3131" s="25"/>
      <c r="AL3131" s="5">
        <v>3130</v>
      </c>
      <c r="AM3131" s="25">
        <v>-1251618639.0830476</v>
      </c>
      <c r="AN3131" s="5">
        <v>-5.595027652846154</v>
      </c>
    </row>
    <row r="3132" spans="32:40">
      <c r="AF3132" s="25">
        <v>3131</v>
      </c>
      <c r="AG3132" s="25"/>
      <c r="AJ3132" s="25"/>
      <c r="AL3132" s="5">
        <v>3131</v>
      </c>
      <c r="AM3132" s="25">
        <v>1077237871.0841651</v>
      </c>
      <c r="AN3132" s="5">
        <v>11.088362830476234</v>
      </c>
    </row>
    <row r="3133" spans="32:40">
      <c r="AF3133" s="25">
        <v>3132</v>
      </c>
      <c r="AG3133" s="25"/>
      <c r="AJ3133" s="25"/>
      <c r="AL3133" s="5">
        <v>3132</v>
      </c>
      <c r="AM3133" s="25">
        <v>-106066081.64022794</v>
      </c>
      <c r="AN3133" s="5">
        <v>-0.10802671065282982</v>
      </c>
    </row>
    <row r="3134" spans="32:40">
      <c r="AF3134" s="25">
        <v>3133</v>
      </c>
      <c r="AG3134" s="25"/>
      <c r="AJ3134" s="25"/>
      <c r="AL3134" s="5">
        <v>3133</v>
      </c>
      <c r="AM3134" s="25">
        <v>-338174453.26222378</v>
      </c>
      <c r="AN3134" s="5">
        <v>-0.31433933121622415</v>
      </c>
    </row>
    <row r="3135" spans="32:40">
      <c r="AF3135" s="25">
        <v>3134</v>
      </c>
      <c r="AG3135" s="25"/>
      <c r="AJ3135" s="25"/>
      <c r="AL3135" s="5">
        <v>3134</v>
      </c>
      <c r="AM3135" s="25">
        <v>651321609.90576172</v>
      </c>
      <c r="AN3135" s="5">
        <v>3.8873340245667145</v>
      </c>
    </row>
    <row r="3136" spans="32:40">
      <c r="AF3136" s="25">
        <v>3135</v>
      </c>
      <c r="AG3136" s="25"/>
      <c r="AJ3136" s="25"/>
      <c r="AL3136" s="5">
        <v>3135</v>
      </c>
      <c r="AM3136" s="25">
        <v>261709726.92612019</v>
      </c>
      <c r="AN3136" s="5">
        <v>3.1494548398580657</v>
      </c>
    </row>
    <row r="3137" spans="32:40">
      <c r="AF3137" s="25">
        <v>3136</v>
      </c>
      <c r="AG3137" s="25"/>
      <c r="AJ3137" s="25"/>
      <c r="AL3137" s="5">
        <v>3136</v>
      </c>
      <c r="AM3137" s="25">
        <v>-361733435.80690199</v>
      </c>
      <c r="AN3137" s="5">
        <v>-1.3020727498819189</v>
      </c>
    </row>
    <row r="3138" spans="32:40">
      <c r="AF3138" s="25">
        <v>3137</v>
      </c>
      <c r="AG3138" s="25"/>
      <c r="AJ3138" s="25"/>
      <c r="AL3138" s="5">
        <v>3137</v>
      </c>
      <c r="AM3138" s="25">
        <v>-100934364.23092318</v>
      </c>
      <c r="AN3138" s="5">
        <v>0.25699079590274854</v>
      </c>
    </row>
    <row r="3139" spans="32:40">
      <c r="AF3139" s="25">
        <v>3138</v>
      </c>
      <c r="AG3139" s="25"/>
      <c r="AJ3139" s="25"/>
      <c r="AL3139" s="5">
        <v>3138</v>
      </c>
      <c r="AM3139" s="25">
        <v>1000206333.7632706</v>
      </c>
      <c r="AN3139" s="5">
        <v>8.0227477497773716</v>
      </c>
    </row>
    <row r="3140" spans="32:40">
      <c r="AF3140" s="25">
        <v>3139</v>
      </c>
      <c r="AG3140" s="25"/>
      <c r="AJ3140" s="25"/>
      <c r="AL3140" s="5">
        <v>3139</v>
      </c>
      <c r="AM3140" s="25">
        <v>759291129.00810421</v>
      </c>
      <c r="AN3140" s="5">
        <v>5.6403080070104563</v>
      </c>
    </row>
    <row r="3141" spans="32:40">
      <c r="AF3141" s="25">
        <v>3140</v>
      </c>
      <c r="AG3141" s="25"/>
      <c r="AJ3141" s="25"/>
      <c r="AL3141" s="5">
        <v>3140</v>
      </c>
      <c r="AM3141" s="25">
        <v>-518693609.1931566</v>
      </c>
      <c r="AN3141" s="5">
        <v>-1.964473961622957</v>
      </c>
    </row>
    <row r="3142" spans="32:40">
      <c r="AF3142" s="25">
        <v>3141</v>
      </c>
      <c r="AG3142" s="25"/>
      <c r="AJ3142" s="25"/>
      <c r="AL3142" s="5">
        <v>3141</v>
      </c>
      <c r="AM3142" s="25">
        <v>-842211183.6418283</v>
      </c>
      <c r="AN3142" s="5">
        <v>-3.2426809677938371</v>
      </c>
    </row>
    <row r="3143" spans="32:40">
      <c r="AF3143" s="25">
        <v>3142</v>
      </c>
      <c r="AG3143" s="25"/>
      <c r="AJ3143" s="25"/>
      <c r="AL3143" s="5">
        <v>3142</v>
      </c>
      <c r="AM3143" s="25">
        <v>-1197515980.9313142</v>
      </c>
      <c r="AN3143" s="5">
        <v>-4.0495584966686833</v>
      </c>
    </row>
    <row r="3144" spans="32:40">
      <c r="AF3144" s="25">
        <v>3143</v>
      </c>
      <c r="AG3144" s="25"/>
      <c r="AJ3144" s="25"/>
      <c r="AL3144" s="5">
        <v>3143</v>
      </c>
      <c r="AM3144" s="25">
        <v>-494972886.21900463</v>
      </c>
      <c r="AN3144" s="5">
        <v>-1.2101716929141402</v>
      </c>
    </row>
    <row r="3145" spans="32:40">
      <c r="AF3145" s="25">
        <v>3144</v>
      </c>
      <c r="AG3145" s="25"/>
      <c r="AJ3145" s="25"/>
      <c r="AL3145" s="5">
        <v>3144</v>
      </c>
      <c r="AM3145" s="25">
        <v>-655150246.58395302</v>
      </c>
      <c r="AN3145" s="5">
        <v>-2.0866860499115125</v>
      </c>
    </row>
    <row r="3146" spans="32:40">
      <c r="AF3146" s="25">
        <v>3145</v>
      </c>
      <c r="AG3146" s="25"/>
      <c r="AJ3146" s="25"/>
      <c r="AL3146" s="5">
        <v>3145</v>
      </c>
      <c r="AM3146" s="25">
        <v>-179557740.2509428</v>
      </c>
      <c r="AN3146" s="5">
        <v>3.0553842663360593E-2</v>
      </c>
    </row>
    <row r="3147" spans="32:40">
      <c r="AF3147" s="25">
        <v>3146</v>
      </c>
      <c r="AG3147" s="25"/>
      <c r="AJ3147" s="25"/>
      <c r="AL3147" s="5">
        <v>3146</v>
      </c>
      <c r="AM3147" s="25">
        <v>-870246636.65431714</v>
      </c>
      <c r="AN3147" s="5">
        <v>-4.8423540998964514</v>
      </c>
    </row>
    <row r="3148" spans="32:40">
      <c r="AF3148" s="25">
        <v>3147</v>
      </c>
      <c r="AG3148" s="25"/>
      <c r="AJ3148" s="25"/>
      <c r="AL3148" s="5">
        <v>3147</v>
      </c>
      <c r="AM3148" s="25">
        <v>-647861901.40743375</v>
      </c>
      <c r="AN3148" s="5">
        <v>-3.8202923529388513</v>
      </c>
    </row>
    <row r="3149" spans="32:40">
      <c r="AF3149" s="25">
        <v>3148</v>
      </c>
      <c r="AG3149" s="25"/>
      <c r="AJ3149" s="25"/>
      <c r="AL3149" s="5">
        <v>3148</v>
      </c>
      <c r="AM3149" s="25">
        <v>799547591.89730394</v>
      </c>
      <c r="AN3149" s="5">
        <v>7.4388140302418009</v>
      </c>
    </row>
    <row r="3150" spans="32:40">
      <c r="AF3150" s="25">
        <v>3149</v>
      </c>
      <c r="AG3150" s="25"/>
      <c r="AJ3150" s="25"/>
      <c r="AL3150" s="5">
        <v>3149</v>
      </c>
      <c r="AM3150" s="25">
        <v>456321308.96012372</v>
      </c>
      <c r="AN3150" s="5">
        <v>3.62206469675368</v>
      </c>
    </row>
    <row r="3151" spans="32:40">
      <c r="AF3151" s="25">
        <v>3150</v>
      </c>
      <c r="AG3151" s="25"/>
      <c r="AJ3151" s="25"/>
      <c r="AL3151" s="5">
        <v>3150</v>
      </c>
      <c r="AM3151" s="25">
        <v>-1168341863.4301388</v>
      </c>
      <c r="AN3151" s="5">
        <v>-4.3131928062237685</v>
      </c>
    </row>
    <row r="3152" spans="32:40">
      <c r="AF3152" s="25">
        <v>3151</v>
      </c>
      <c r="AG3152" s="25"/>
      <c r="AJ3152" s="25"/>
      <c r="AL3152" s="5">
        <v>3151</v>
      </c>
      <c r="AM3152" s="25">
        <v>-885274979.95621455</v>
      </c>
      <c r="AN3152" s="5">
        <v>-3.2147123264748272</v>
      </c>
    </row>
    <row r="3153" spans="32:40">
      <c r="AF3153" s="25">
        <v>3152</v>
      </c>
      <c r="AG3153" s="25"/>
      <c r="AJ3153" s="25"/>
      <c r="AL3153" s="5">
        <v>3152</v>
      </c>
      <c r="AM3153" s="25">
        <v>-389490496.46284032</v>
      </c>
      <c r="AN3153" s="5">
        <v>-0.48047575843612939</v>
      </c>
    </row>
    <row r="3154" spans="32:40">
      <c r="AF3154" s="25">
        <v>3153</v>
      </c>
      <c r="AG3154" s="25"/>
      <c r="AJ3154" s="25"/>
      <c r="AL3154" s="5">
        <v>3153</v>
      </c>
      <c r="AM3154" s="25">
        <v>450606763.29408777</v>
      </c>
      <c r="AN3154" s="5">
        <v>7.8329584955903346</v>
      </c>
    </row>
    <row r="3155" spans="32:40">
      <c r="AF3155" s="25">
        <v>3154</v>
      </c>
      <c r="AG3155" s="25"/>
      <c r="AJ3155" s="25"/>
      <c r="AL3155" s="5">
        <v>3154</v>
      </c>
      <c r="AM3155" s="25">
        <v>-357594431.2063238</v>
      </c>
      <c r="AN3155" s="5">
        <v>-0.6093876044786557</v>
      </c>
    </row>
    <row r="3156" spans="32:40">
      <c r="AF3156" s="25">
        <v>3155</v>
      </c>
      <c r="AG3156" s="25"/>
      <c r="AJ3156" s="25"/>
      <c r="AL3156" s="5">
        <v>3155</v>
      </c>
      <c r="AM3156" s="25">
        <v>-366180569.35636818</v>
      </c>
      <c r="AN3156" s="5">
        <v>-1.4513724446024807</v>
      </c>
    </row>
    <row r="3157" spans="32:40">
      <c r="AF3157" s="25">
        <v>3156</v>
      </c>
      <c r="AG3157" s="25"/>
      <c r="AJ3157" s="25"/>
      <c r="AL3157" s="5">
        <v>3156</v>
      </c>
      <c r="AM3157" s="25">
        <v>-1749719491.1258652</v>
      </c>
      <c r="AN3157" s="5">
        <v>-6.9462957709447153</v>
      </c>
    </row>
    <row r="3158" spans="32:40">
      <c r="AF3158" s="25">
        <v>3157</v>
      </c>
      <c r="AG3158" s="25"/>
      <c r="AJ3158" s="25"/>
      <c r="AL3158" s="5">
        <v>3157</v>
      </c>
      <c r="AM3158" s="25">
        <v>-558256526.66880333</v>
      </c>
      <c r="AN3158" s="5">
        <v>-2.4893788142032172</v>
      </c>
    </row>
    <row r="3159" spans="32:40">
      <c r="AF3159" s="25">
        <v>3158</v>
      </c>
      <c r="AG3159" s="25"/>
      <c r="AJ3159" s="25"/>
      <c r="AL3159" s="5">
        <v>3158</v>
      </c>
      <c r="AM3159" s="25">
        <v>139654587.24474376</v>
      </c>
      <c r="AN3159" s="5">
        <v>1.5659671160606936</v>
      </c>
    </row>
    <row r="3160" spans="32:40">
      <c r="AF3160" s="25">
        <v>3159</v>
      </c>
      <c r="AG3160" s="25"/>
      <c r="AJ3160" s="25"/>
      <c r="AL3160" s="5">
        <v>3159</v>
      </c>
      <c r="AM3160" s="25">
        <v>330033044.67747474</v>
      </c>
      <c r="AN3160" s="5">
        <v>4.0362096754810732</v>
      </c>
    </row>
    <row r="3161" spans="32:40">
      <c r="AF3161" s="25">
        <v>3160</v>
      </c>
      <c r="AG3161" s="25"/>
      <c r="AJ3161" s="25"/>
      <c r="AL3161" s="5">
        <v>3160</v>
      </c>
      <c r="AM3161" s="25">
        <v>407850294.56793094</v>
      </c>
      <c r="AN3161" s="5">
        <v>2.6826801610812137</v>
      </c>
    </row>
    <row r="3162" spans="32:40">
      <c r="AF3162" s="25">
        <v>3161</v>
      </c>
      <c r="AG3162" s="25"/>
      <c r="AJ3162" s="25"/>
      <c r="AL3162" s="5">
        <v>3161</v>
      </c>
      <c r="AM3162" s="25">
        <v>353457829.99032414</v>
      </c>
      <c r="AN3162" s="5">
        <v>3.9001184117214316</v>
      </c>
    </row>
    <row r="3163" spans="32:40">
      <c r="AF3163" s="25">
        <v>3162</v>
      </c>
      <c r="AG3163" s="25"/>
      <c r="AJ3163" s="25"/>
      <c r="AL3163" s="5">
        <v>3162</v>
      </c>
      <c r="AM3163" s="25">
        <v>611661851.36955059</v>
      </c>
      <c r="AN3163" s="5">
        <v>7.4010332665428882</v>
      </c>
    </row>
    <row r="3164" spans="32:40">
      <c r="AF3164" s="25">
        <v>3163</v>
      </c>
      <c r="AG3164" s="25"/>
      <c r="AJ3164" s="25"/>
      <c r="AL3164" s="5">
        <v>3163</v>
      </c>
      <c r="AM3164" s="25">
        <v>20535954.088706225</v>
      </c>
      <c r="AN3164" s="5">
        <v>1.1687249810104554</v>
      </c>
    </row>
    <row r="3165" spans="32:40">
      <c r="AF3165" s="25">
        <v>3164</v>
      </c>
      <c r="AG3165" s="25"/>
      <c r="AJ3165" s="25"/>
      <c r="AL3165" s="5">
        <v>3164</v>
      </c>
      <c r="AM3165" s="25">
        <v>-127336570.02309561</v>
      </c>
      <c r="AN3165" s="5">
        <v>0.19068962291638675</v>
      </c>
    </row>
    <row r="3166" spans="32:40">
      <c r="AF3166" s="25">
        <v>3165</v>
      </c>
      <c r="AG3166" s="25"/>
      <c r="AJ3166" s="25"/>
      <c r="AL3166" s="5">
        <v>3165</v>
      </c>
      <c r="AM3166" s="25">
        <v>-324470426.0066433</v>
      </c>
      <c r="AN3166" s="5">
        <v>-3.8767089825018708</v>
      </c>
    </row>
    <row r="3167" spans="32:40">
      <c r="AF3167" s="25">
        <v>3166</v>
      </c>
      <c r="AG3167" s="25"/>
      <c r="AJ3167" s="25"/>
      <c r="AL3167" s="5">
        <v>3166</v>
      </c>
      <c r="AM3167" s="25">
        <v>-431375239.84748113</v>
      </c>
      <c r="AN3167" s="5">
        <v>-2.1413463754502016</v>
      </c>
    </row>
    <row r="3168" spans="32:40">
      <c r="AF3168" s="25">
        <v>3167</v>
      </c>
      <c r="AG3168" s="25"/>
      <c r="AJ3168" s="25"/>
      <c r="AL3168" s="5">
        <v>3167</v>
      </c>
      <c r="AM3168" s="25">
        <v>-594179664.83359265</v>
      </c>
      <c r="AN3168" s="5">
        <v>-4.0051198301387156</v>
      </c>
    </row>
    <row r="3169" spans="32:40">
      <c r="AF3169" s="25">
        <v>3168</v>
      </c>
      <c r="AG3169" s="25"/>
      <c r="AJ3169" s="25"/>
      <c r="AL3169" s="5">
        <v>3168</v>
      </c>
      <c r="AM3169" s="25">
        <v>1177662841.717592</v>
      </c>
      <c r="AN3169" s="5">
        <v>5.9031045180993615</v>
      </c>
    </row>
    <row r="3170" spans="32:40">
      <c r="AF3170" s="25">
        <v>3169</v>
      </c>
      <c r="AG3170" s="25"/>
      <c r="AJ3170" s="25"/>
      <c r="AL3170" s="5">
        <v>3169</v>
      </c>
      <c r="AM3170" s="25">
        <v>-249344284.10836416</v>
      </c>
      <c r="AN3170" s="5">
        <v>-2.0283507770532041</v>
      </c>
    </row>
    <row r="3171" spans="32:40">
      <c r="AF3171" s="25">
        <v>3170</v>
      </c>
      <c r="AG3171" s="25"/>
      <c r="AJ3171" s="25"/>
      <c r="AL3171" s="5">
        <v>3170</v>
      </c>
      <c r="AM3171" s="25">
        <v>-20988321.076683283</v>
      </c>
      <c r="AN3171" s="5">
        <v>0.83410937443110522</v>
      </c>
    </row>
    <row r="3172" spans="32:40">
      <c r="AF3172" s="25">
        <v>3171</v>
      </c>
      <c r="AG3172" s="25"/>
      <c r="AJ3172" s="25"/>
      <c r="AL3172" s="5">
        <v>3171</v>
      </c>
      <c r="AM3172" s="25">
        <v>-134102610.73158073</v>
      </c>
      <c r="AN3172" s="5">
        <v>-2.8195130131225654E-2</v>
      </c>
    </row>
    <row r="3173" spans="32:40">
      <c r="AF3173" s="25">
        <v>3172</v>
      </c>
      <c r="AG3173" s="25"/>
      <c r="AJ3173" s="25"/>
      <c r="AL3173" s="5">
        <v>3172</v>
      </c>
      <c r="AM3173" s="25">
        <v>5398181.652898252</v>
      </c>
      <c r="AN3173" s="5">
        <v>1.0345182731231897</v>
      </c>
    </row>
    <row r="3174" spans="32:40">
      <c r="AF3174" s="25">
        <v>3173</v>
      </c>
      <c r="AG3174" s="25"/>
      <c r="AJ3174" s="25"/>
      <c r="AL3174" s="5">
        <v>3173</v>
      </c>
      <c r="AM3174" s="25">
        <v>-1320395322.7650766</v>
      </c>
      <c r="AN3174" s="5">
        <v>-8.9873306199676577</v>
      </c>
    </row>
    <row r="3175" spans="32:40">
      <c r="AF3175" s="25">
        <v>3174</v>
      </c>
      <c r="AG3175" s="25"/>
      <c r="AJ3175" s="25"/>
      <c r="AL3175" s="5">
        <v>3174</v>
      </c>
      <c r="AM3175" s="25">
        <v>-445259932.04629672</v>
      </c>
      <c r="AN3175" s="5">
        <v>-1.7024056134526819</v>
      </c>
    </row>
    <row r="3176" spans="32:40">
      <c r="AF3176" s="25">
        <v>3175</v>
      </c>
      <c r="AG3176" s="25"/>
      <c r="AJ3176" s="25"/>
      <c r="AL3176" s="5">
        <v>3175</v>
      </c>
      <c r="AM3176" s="25">
        <v>-564574458.06293583</v>
      </c>
      <c r="AN3176" s="5">
        <v>-2.4864140379214414</v>
      </c>
    </row>
    <row r="3177" spans="32:40">
      <c r="AF3177" s="25">
        <v>3176</v>
      </c>
      <c r="AG3177" s="25"/>
      <c r="AJ3177" s="25"/>
      <c r="AL3177" s="5">
        <v>3176</v>
      </c>
      <c r="AM3177" s="25">
        <v>-966559960.16295862</v>
      </c>
      <c r="AN3177" s="5">
        <v>-3.199326585743878</v>
      </c>
    </row>
    <row r="3178" spans="32:40">
      <c r="AF3178" s="25">
        <v>3177</v>
      </c>
      <c r="AG3178" s="25"/>
      <c r="AJ3178" s="25"/>
      <c r="AL3178" s="5">
        <v>3177</v>
      </c>
      <c r="AM3178" s="25">
        <v>-840963767.78763461</v>
      </c>
      <c r="AN3178" s="5">
        <v>-3.0003382240879475</v>
      </c>
    </row>
    <row r="3179" spans="32:40">
      <c r="AF3179" s="25">
        <v>3178</v>
      </c>
      <c r="AG3179" s="25"/>
      <c r="AJ3179" s="25"/>
      <c r="AL3179" s="5">
        <v>3178</v>
      </c>
      <c r="AM3179" s="25">
        <v>-424040445.63821977</v>
      </c>
      <c r="AN3179" s="5">
        <v>-0.88400712473631993</v>
      </c>
    </row>
    <row r="3180" spans="32:40">
      <c r="AF3180" s="25">
        <v>3179</v>
      </c>
      <c r="AG3180" s="25"/>
      <c r="AJ3180" s="25"/>
      <c r="AL3180" s="5">
        <v>3179</v>
      </c>
      <c r="AM3180" s="25">
        <v>40712154.821824729</v>
      </c>
      <c r="AN3180" s="5">
        <v>1.3038167837968917</v>
      </c>
    </row>
    <row r="3181" spans="32:40">
      <c r="AF3181" s="25">
        <v>3180</v>
      </c>
      <c r="AG3181" s="25"/>
      <c r="AJ3181" s="25"/>
      <c r="AL3181" s="5">
        <v>3180</v>
      </c>
      <c r="AM3181" s="25">
        <v>1180607818.3865948</v>
      </c>
      <c r="AN3181" s="5">
        <v>9.9099053645427073</v>
      </c>
    </row>
    <row r="3182" spans="32:40">
      <c r="AF3182" s="25">
        <v>3181</v>
      </c>
      <c r="AG3182" s="25"/>
      <c r="AJ3182" s="25"/>
      <c r="AL3182" s="5">
        <v>3181</v>
      </c>
      <c r="AM3182" s="25">
        <v>-697616575.32079041</v>
      </c>
      <c r="AN3182" s="5">
        <v>-6.3150028562566378</v>
      </c>
    </row>
    <row r="3183" spans="32:40">
      <c r="AF3183" s="25">
        <v>3182</v>
      </c>
      <c r="AG3183" s="25"/>
      <c r="AJ3183" s="25"/>
      <c r="AL3183" s="5">
        <v>3182</v>
      </c>
      <c r="AM3183" s="25">
        <v>-312342352.30918545</v>
      </c>
      <c r="AN3183" s="5">
        <v>-0.20349032285798255</v>
      </c>
    </row>
    <row r="3184" spans="32:40">
      <c r="AF3184" s="25">
        <v>3183</v>
      </c>
      <c r="AG3184" s="25"/>
      <c r="AJ3184" s="25"/>
      <c r="AL3184" s="5">
        <v>3183</v>
      </c>
      <c r="AM3184" s="25">
        <v>-1562156362.4442751</v>
      </c>
      <c r="AN3184" s="5">
        <v>-5.1306249320080619</v>
      </c>
    </row>
    <row r="3185" spans="32:40">
      <c r="AF3185" s="25">
        <v>3184</v>
      </c>
      <c r="AG3185" s="25"/>
      <c r="AJ3185" s="25"/>
      <c r="AL3185" s="5">
        <v>3184</v>
      </c>
      <c r="AM3185" s="25">
        <v>-638329314.52857232</v>
      </c>
      <c r="AN3185" s="5">
        <v>-1.7104142770309034</v>
      </c>
    </row>
    <row r="3186" spans="32:40">
      <c r="AF3186" s="25">
        <v>3185</v>
      </c>
      <c r="AG3186" s="25"/>
      <c r="AJ3186" s="25"/>
      <c r="AL3186" s="5">
        <v>3185</v>
      </c>
      <c r="AM3186" s="25">
        <v>417130801.60634005</v>
      </c>
      <c r="AN3186" s="5">
        <v>4.0726419528688984</v>
      </c>
    </row>
    <row r="3187" spans="32:40">
      <c r="AF3187" s="25">
        <v>3186</v>
      </c>
      <c r="AG3187" s="25"/>
      <c r="AJ3187" s="25"/>
      <c r="AL3187" s="5">
        <v>3186</v>
      </c>
      <c r="AM3187" s="25">
        <v>-384434504.13445038</v>
      </c>
      <c r="AN3187" s="5">
        <v>-1.1937533375421949</v>
      </c>
    </row>
    <row r="3188" spans="32:40">
      <c r="AF3188" s="25">
        <v>3187</v>
      </c>
      <c r="AG3188" s="25"/>
      <c r="AJ3188" s="25"/>
      <c r="AL3188" s="5">
        <v>3187</v>
      </c>
      <c r="AM3188" s="25">
        <v>471297156.76907218</v>
      </c>
      <c r="AN3188" s="5">
        <v>4.80843225327152</v>
      </c>
    </row>
    <row r="3189" spans="32:40">
      <c r="AF3189" s="25">
        <v>3188</v>
      </c>
      <c r="AG3189" s="25"/>
      <c r="AJ3189" s="25"/>
      <c r="AL3189" s="5">
        <v>3188</v>
      </c>
      <c r="AM3189" s="25">
        <v>616100090.71043801</v>
      </c>
      <c r="AN3189" s="5">
        <v>5.2564118086791281</v>
      </c>
    </row>
    <row r="3190" spans="32:40">
      <c r="AF3190" s="25">
        <v>3189</v>
      </c>
      <c r="AG3190" s="25"/>
      <c r="AJ3190" s="25"/>
      <c r="AL3190" s="5">
        <v>3189</v>
      </c>
      <c r="AM3190" s="25">
        <v>5030986.7791757584</v>
      </c>
      <c r="AN3190" s="5">
        <v>1.059401151759559</v>
      </c>
    </row>
    <row r="3191" spans="32:40">
      <c r="AF3191" s="25">
        <v>3190</v>
      </c>
      <c r="AG3191" s="25"/>
      <c r="AJ3191" s="25"/>
      <c r="AL3191" s="5">
        <v>3190</v>
      </c>
      <c r="AM3191" s="25">
        <v>-895329930.33715701</v>
      </c>
      <c r="AN3191" s="5">
        <v>-2.6801141747773296</v>
      </c>
    </row>
    <row r="3192" spans="32:40">
      <c r="AF3192" s="25">
        <v>3191</v>
      </c>
      <c r="AG3192" s="25"/>
      <c r="AJ3192" s="25"/>
      <c r="AL3192" s="5">
        <v>3191</v>
      </c>
      <c r="AM3192" s="25">
        <v>819793569.70092237</v>
      </c>
      <c r="AN3192" s="5">
        <v>8.5938296487275654</v>
      </c>
    </row>
    <row r="3193" spans="32:40">
      <c r="AF3193" s="25">
        <v>3192</v>
      </c>
      <c r="AG3193" s="25"/>
      <c r="AJ3193" s="25"/>
      <c r="AL3193" s="5">
        <v>3192</v>
      </c>
      <c r="AM3193" s="25">
        <v>-833678680.38634753</v>
      </c>
      <c r="AN3193" s="5">
        <v>-3.0924204189945463</v>
      </c>
    </row>
    <row r="3194" spans="32:40">
      <c r="AF3194" s="25">
        <v>3193</v>
      </c>
      <c r="AG3194" s="25"/>
      <c r="AJ3194" s="25"/>
      <c r="AL3194" s="5">
        <v>3193</v>
      </c>
      <c r="AM3194" s="25">
        <v>361955963.56310081</v>
      </c>
      <c r="AN3194" s="5">
        <v>4.5498125919111665</v>
      </c>
    </row>
    <row r="3195" spans="32:40">
      <c r="AF3195" s="25">
        <v>3194</v>
      </c>
      <c r="AG3195" s="25"/>
      <c r="AJ3195" s="25"/>
      <c r="AL3195" s="5">
        <v>3194</v>
      </c>
      <c r="AM3195" s="25">
        <v>972254045.99334633</v>
      </c>
      <c r="AN3195" s="5">
        <v>10.742795118956181</v>
      </c>
    </row>
    <row r="3196" spans="32:40">
      <c r="AF3196" s="25">
        <v>3195</v>
      </c>
      <c r="AG3196" s="25"/>
      <c r="AJ3196" s="25"/>
      <c r="AL3196" s="5">
        <v>3195</v>
      </c>
      <c r="AM3196" s="25">
        <v>-1057840890.7187666</v>
      </c>
      <c r="AN3196" s="5">
        <v>-3.6136232483146915</v>
      </c>
    </row>
    <row r="3197" spans="32:40">
      <c r="AF3197" s="25">
        <v>3196</v>
      </c>
      <c r="AG3197" s="25"/>
      <c r="AJ3197" s="25"/>
      <c r="AL3197" s="5">
        <v>3196</v>
      </c>
      <c r="AM3197" s="25">
        <v>-1846886269.9713125</v>
      </c>
      <c r="AN3197" s="5">
        <v>-6.9576412198815261</v>
      </c>
    </row>
    <row r="3198" spans="32:40">
      <c r="AF3198" s="25">
        <v>3197</v>
      </c>
      <c r="AG3198" s="25"/>
      <c r="AJ3198" s="25"/>
      <c r="AL3198" s="5">
        <v>3197</v>
      </c>
      <c r="AM3198" s="25">
        <v>-681359974.76089835</v>
      </c>
      <c r="AN3198" s="5">
        <v>-7.7044504119200692</v>
      </c>
    </row>
    <row r="3199" spans="32:40">
      <c r="AF3199" s="25">
        <v>3198</v>
      </c>
      <c r="AG3199" s="25"/>
      <c r="AJ3199" s="25"/>
      <c r="AL3199" s="5">
        <v>3198</v>
      </c>
      <c r="AM3199" s="25">
        <v>-746215225.12091494</v>
      </c>
      <c r="AN3199" s="5">
        <v>-4.7229517997374435</v>
      </c>
    </row>
    <row r="3200" spans="32:40">
      <c r="AF3200" s="25">
        <v>3199</v>
      </c>
      <c r="AG3200" s="25"/>
      <c r="AJ3200" s="25"/>
      <c r="AL3200" s="5">
        <v>3199</v>
      </c>
      <c r="AM3200" s="25">
        <v>-186216853.06306106</v>
      </c>
      <c r="AN3200" s="5">
        <v>0.16050765907212855</v>
      </c>
    </row>
    <row r="3201" spans="32:40">
      <c r="AF3201" s="25">
        <v>3200</v>
      </c>
      <c r="AG3201" s="25"/>
      <c r="AJ3201" s="25"/>
      <c r="AL3201" s="5">
        <v>3200</v>
      </c>
      <c r="AM3201" s="25">
        <v>-521608748.48825037</v>
      </c>
      <c r="AN3201" s="5">
        <v>-2.9146165888655102</v>
      </c>
    </row>
    <row r="3202" spans="32:40">
      <c r="AF3202" s="25">
        <v>3201</v>
      </c>
      <c r="AG3202" s="25"/>
      <c r="AJ3202" s="25"/>
      <c r="AL3202" s="5">
        <v>3201</v>
      </c>
      <c r="AM3202" s="25">
        <v>-949921413.66881168</v>
      </c>
      <c r="AN3202" s="5">
        <v>-6.5620287866294333</v>
      </c>
    </row>
    <row r="3203" spans="32:40">
      <c r="AF3203" s="25">
        <v>3202</v>
      </c>
      <c r="AG3203" s="25"/>
      <c r="AJ3203" s="25"/>
      <c r="AL3203" s="5">
        <v>3202</v>
      </c>
      <c r="AM3203" s="25">
        <v>1776502084.7761958</v>
      </c>
      <c r="AN3203" s="5">
        <v>10.305573526318884</v>
      </c>
    </row>
    <row r="3204" spans="32:40">
      <c r="AF3204" s="25">
        <v>3203</v>
      </c>
      <c r="AG3204" s="25"/>
      <c r="AJ3204" s="25"/>
      <c r="AL3204" s="5">
        <v>3203</v>
      </c>
      <c r="AM3204" s="25">
        <v>-1215365249.5100706</v>
      </c>
      <c r="AN3204" s="5">
        <v>-5.6142799575859685</v>
      </c>
    </row>
    <row r="3205" spans="32:40">
      <c r="AF3205" s="25">
        <v>3204</v>
      </c>
      <c r="AG3205" s="25"/>
      <c r="AJ3205" s="25"/>
      <c r="AL3205" s="5">
        <v>3204</v>
      </c>
      <c r="AM3205" s="25">
        <v>284977520.77608997</v>
      </c>
      <c r="AN3205" s="5">
        <v>4.6942203403912472</v>
      </c>
    </row>
    <row r="3206" spans="32:40">
      <c r="AF3206" s="25">
        <v>3205</v>
      </c>
      <c r="AG3206" s="25"/>
      <c r="AJ3206" s="25"/>
      <c r="AL3206" s="5">
        <v>3205</v>
      </c>
      <c r="AM3206" s="25">
        <v>-264994940.52418053</v>
      </c>
      <c r="AN3206" s="5">
        <v>-0.16610862137670629</v>
      </c>
    </row>
    <row r="3207" spans="32:40">
      <c r="AF3207" s="25">
        <v>3206</v>
      </c>
      <c r="AG3207" s="25"/>
      <c r="AJ3207" s="25"/>
      <c r="AL3207" s="5">
        <v>3206</v>
      </c>
      <c r="AM3207" s="25">
        <v>-290454449.08234435</v>
      </c>
      <c r="AN3207" s="5">
        <v>-1.3863314360558212</v>
      </c>
    </row>
    <row r="3208" spans="32:40">
      <c r="AF3208" s="25">
        <v>3207</v>
      </c>
      <c r="AG3208" s="25"/>
      <c r="AJ3208" s="25"/>
      <c r="AL3208" s="5">
        <v>3207</v>
      </c>
      <c r="AM3208" s="25">
        <v>-1593864579.9263368</v>
      </c>
      <c r="AN3208" s="5">
        <v>-6.4818282039517401</v>
      </c>
    </row>
    <row r="3209" spans="32:40">
      <c r="AF3209" s="25">
        <v>3208</v>
      </c>
      <c r="AG3209" s="25"/>
      <c r="AJ3209" s="25"/>
      <c r="AL3209" s="5">
        <v>3208</v>
      </c>
      <c r="AM3209" s="25">
        <v>297349754.74951464</v>
      </c>
      <c r="AN3209" s="5">
        <v>4.5211451465716426</v>
      </c>
    </row>
    <row r="3210" spans="32:40">
      <c r="AF3210" s="25">
        <v>3209</v>
      </c>
      <c r="AG3210" s="25"/>
      <c r="AJ3210" s="25"/>
      <c r="AL3210" s="5">
        <v>3209</v>
      </c>
      <c r="AM3210" s="25">
        <v>-329982004.17738569</v>
      </c>
      <c r="AN3210" s="5">
        <v>-2.5671068264201717</v>
      </c>
    </row>
    <row r="3211" spans="32:40">
      <c r="AF3211" s="25">
        <v>3210</v>
      </c>
      <c r="AG3211" s="25"/>
      <c r="AJ3211" s="25"/>
      <c r="AL3211" s="5">
        <v>3210</v>
      </c>
      <c r="AM3211" s="25">
        <v>500038261.14161879</v>
      </c>
      <c r="AN3211" s="5">
        <v>3.1729624273837684</v>
      </c>
    </row>
    <row r="3212" spans="32:40">
      <c r="AF3212" s="25">
        <v>3211</v>
      </c>
      <c r="AG3212" s="25"/>
      <c r="AJ3212" s="25"/>
      <c r="AL3212" s="5">
        <v>3211</v>
      </c>
      <c r="AM3212" s="25">
        <v>-780149073.70256031</v>
      </c>
      <c r="AN3212" s="5">
        <v>-2.3291228954598431</v>
      </c>
    </row>
    <row r="3213" spans="32:40">
      <c r="AF3213" s="25">
        <v>3212</v>
      </c>
      <c r="AG3213" s="25"/>
      <c r="AJ3213" s="25"/>
      <c r="AL3213" s="5">
        <v>3212</v>
      </c>
      <c r="AM3213" s="25">
        <v>-1348764929.9376378</v>
      </c>
      <c r="AN3213" s="5">
        <v>-6.0534225567971154</v>
      </c>
    </row>
    <row r="3214" spans="32:40">
      <c r="AF3214" s="25">
        <v>3213</v>
      </c>
      <c r="AG3214" s="25"/>
      <c r="AJ3214" s="25"/>
      <c r="AL3214" s="5">
        <v>3213</v>
      </c>
      <c r="AM3214" s="25">
        <v>663408332.33856714</v>
      </c>
      <c r="AN3214" s="5">
        <v>8.1421241835419949</v>
      </c>
    </row>
    <row r="3215" spans="32:40">
      <c r="AF3215" s="25">
        <v>3214</v>
      </c>
      <c r="AG3215" s="25"/>
      <c r="AJ3215" s="25"/>
      <c r="AL3215" s="5">
        <v>3214</v>
      </c>
      <c r="AM3215" s="25">
        <v>-149284246.57286936</v>
      </c>
      <c r="AN3215" s="5">
        <v>-8.2837638291797161E-2</v>
      </c>
    </row>
    <row r="3216" spans="32:40">
      <c r="AF3216" s="25">
        <v>3215</v>
      </c>
      <c r="AG3216" s="25"/>
      <c r="AJ3216" s="25"/>
      <c r="AL3216" s="5">
        <v>3215</v>
      </c>
      <c r="AM3216" s="25">
        <v>-945649879.41419315</v>
      </c>
      <c r="AN3216" s="5">
        <v>-9.7133609191782213</v>
      </c>
    </row>
    <row r="3217" spans="32:40">
      <c r="AF3217" s="25">
        <v>3216</v>
      </c>
      <c r="AG3217" s="25"/>
      <c r="AJ3217" s="25"/>
      <c r="AL3217" s="5">
        <v>3216</v>
      </c>
      <c r="AM3217" s="25">
        <v>-706110407.97185063</v>
      </c>
      <c r="AN3217" s="5">
        <v>-2.1478183670037345</v>
      </c>
    </row>
    <row r="3218" spans="32:40">
      <c r="AF3218" s="25">
        <v>3217</v>
      </c>
      <c r="AG3218" s="25"/>
      <c r="AJ3218" s="25"/>
      <c r="AL3218" s="5">
        <v>3217</v>
      </c>
      <c r="AM3218" s="25">
        <v>-185263429.87288845</v>
      </c>
      <c r="AN3218" s="5">
        <v>-0.84592220582630795</v>
      </c>
    </row>
    <row r="3219" spans="32:40">
      <c r="AF3219" s="25">
        <v>3218</v>
      </c>
      <c r="AG3219" s="25"/>
      <c r="AJ3219" s="25"/>
      <c r="AL3219" s="5">
        <v>3218</v>
      </c>
      <c r="AM3219" s="25">
        <v>-1891870670.9557834</v>
      </c>
      <c r="AN3219" s="5">
        <v>-6.6642426427665207</v>
      </c>
    </row>
    <row r="3220" spans="32:40">
      <c r="AF3220" s="25">
        <v>3219</v>
      </c>
      <c r="AG3220" s="25"/>
      <c r="AJ3220" s="25"/>
      <c r="AL3220" s="5">
        <v>3219</v>
      </c>
      <c r="AM3220" s="25">
        <v>-394604328.82485145</v>
      </c>
      <c r="AN3220" s="5">
        <v>-0.60141743311115148</v>
      </c>
    </row>
    <row r="3221" spans="32:40">
      <c r="AF3221" s="25">
        <v>3220</v>
      </c>
      <c r="AG3221" s="25"/>
      <c r="AJ3221" s="25"/>
      <c r="AL3221" s="5">
        <v>3220</v>
      </c>
      <c r="AM3221" s="25">
        <v>274236589.6194796</v>
      </c>
      <c r="AN3221" s="5">
        <v>2.6666080922948741</v>
      </c>
    </row>
    <row r="3222" spans="32:40">
      <c r="AF3222" s="25">
        <v>3221</v>
      </c>
      <c r="AG3222" s="25"/>
      <c r="AJ3222" s="25"/>
      <c r="AL3222" s="5">
        <v>3221</v>
      </c>
      <c r="AM3222" s="25">
        <v>532201745.67366076</v>
      </c>
      <c r="AN3222" s="5">
        <v>3.315894432890004</v>
      </c>
    </row>
    <row r="3223" spans="32:40">
      <c r="AF3223" s="25">
        <v>3222</v>
      </c>
      <c r="AG3223" s="25"/>
      <c r="AJ3223" s="25"/>
      <c r="AL3223" s="5">
        <v>3222</v>
      </c>
      <c r="AM3223" s="25">
        <v>-616104899.92004895</v>
      </c>
      <c r="AN3223" s="5">
        <v>-2.0943611475494994</v>
      </c>
    </row>
    <row r="3224" spans="32:40">
      <c r="AF3224" s="25">
        <v>3223</v>
      </c>
      <c r="AG3224" s="25"/>
      <c r="AJ3224" s="25"/>
      <c r="AL3224" s="5">
        <v>3223</v>
      </c>
      <c r="AM3224" s="25">
        <v>-1059239466.3782501</v>
      </c>
      <c r="AN3224" s="5">
        <v>-12.403883462564574</v>
      </c>
    </row>
    <row r="3225" spans="32:40">
      <c r="AF3225" s="25">
        <v>3224</v>
      </c>
      <c r="AG3225" s="25"/>
      <c r="AJ3225" s="25"/>
      <c r="AL3225" s="5">
        <v>3224</v>
      </c>
      <c r="AM3225" s="25">
        <v>-900721008.24394512</v>
      </c>
      <c r="AN3225" s="5">
        <v>-3.1065365930893276</v>
      </c>
    </row>
    <row r="3226" spans="32:40">
      <c r="AF3226" s="25">
        <v>3225</v>
      </c>
      <c r="AG3226" s="25"/>
      <c r="AJ3226" s="25"/>
      <c r="AL3226" s="5">
        <v>3225</v>
      </c>
      <c r="AM3226" s="25">
        <v>-10358087.799384564</v>
      </c>
      <c r="AN3226" s="5">
        <v>0.94746099689292063</v>
      </c>
    </row>
    <row r="3227" spans="32:40">
      <c r="AF3227" s="25">
        <v>3226</v>
      </c>
      <c r="AG3227" s="25"/>
      <c r="AJ3227" s="25"/>
      <c r="AL3227" s="5">
        <v>3226</v>
      </c>
      <c r="AM3227" s="25">
        <v>769029956.85598779</v>
      </c>
      <c r="AN3227" s="5">
        <v>3.9542478294553485</v>
      </c>
    </row>
    <row r="3228" spans="32:40">
      <c r="AF3228" s="25">
        <v>3227</v>
      </c>
      <c r="AG3228" s="25"/>
      <c r="AJ3228" s="25"/>
      <c r="AL3228" s="5">
        <v>3227</v>
      </c>
      <c r="AM3228" s="25">
        <v>766609154.32733965</v>
      </c>
      <c r="AN3228" s="5">
        <v>5.4086027227605253</v>
      </c>
    </row>
    <row r="3229" spans="32:40">
      <c r="AF3229" s="25">
        <v>3228</v>
      </c>
      <c r="AG3229" s="25"/>
      <c r="AJ3229" s="25"/>
      <c r="AL3229" s="5">
        <v>3228</v>
      </c>
      <c r="AM3229" s="25">
        <v>-1831267749.4206538</v>
      </c>
      <c r="AN3229" s="5">
        <v>-6.9004955993392638</v>
      </c>
    </row>
    <row r="3230" spans="32:40">
      <c r="AF3230" s="25">
        <v>3229</v>
      </c>
      <c r="AG3230" s="25"/>
      <c r="AJ3230" s="25"/>
      <c r="AL3230" s="5">
        <v>3229</v>
      </c>
      <c r="AM3230" s="25">
        <v>868260209.37333059</v>
      </c>
      <c r="AN3230" s="5">
        <v>14.484997914475775</v>
      </c>
    </row>
    <row r="3231" spans="32:40">
      <c r="AF3231" s="25">
        <v>3230</v>
      </c>
      <c r="AG3231" s="25"/>
      <c r="AJ3231" s="25"/>
      <c r="AL3231" s="5">
        <v>3230</v>
      </c>
      <c r="AM3231" s="25">
        <v>-904991135.03417635</v>
      </c>
      <c r="AN3231" s="5">
        <v>-9.0143240065658965</v>
      </c>
    </row>
    <row r="3232" spans="32:40">
      <c r="AF3232" s="25">
        <v>3231</v>
      </c>
      <c r="AG3232" s="25"/>
      <c r="AJ3232" s="25"/>
      <c r="AL3232" s="5">
        <v>3231</v>
      </c>
      <c r="AM3232" s="25">
        <v>696231686.28573239</v>
      </c>
      <c r="AN3232" s="5">
        <v>6.7229106932261287</v>
      </c>
    </row>
    <row r="3233" spans="32:40">
      <c r="AF3233" s="25">
        <v>3232</v>
      </c>
      <c r="AG3233" s="25"/>
      <c r="AJ3233" s="25"/>
      <c r="AL3233" s="5">
        <v>3232</v>
      </c>
      <c r="AM3233" s="25">
        <v>-1273812939.7058489</v>
      </c>
      <c r="AN3233" s="5">
        <v>-4.3607578964335643</v>
      </c>
    </row>
    <row r="3234" spans="32:40">
      <c r="AF3234" s="25">
        <v>3233</v>
      </c>
      <c r="AG3234" s="25"/>
      <c r="AJ3234" s="25"/>
      <c r="AL3234" s="5">
        <v>3233</v>
      </c>
      <c r="AM3234" s="25">
        <v>-445308141.78303361</v>
      </c>
      <c r="AN3234" s="5">
        <v>-1.4581117357490527</v>
      </c>
    </row>
    <row r="3235" spans="32:40">
      <c r="AF3235" s="25">
        <v>3234</v>
      </c>
      <c r="AG3235" s="25"/>
      <c r="AJ3235" s="25"/>
      <c r="AL3235" s="5">
        <v>3234</v>
      </c>
      <c r="AM3235" s="25">
        <v>-561596267.61397851</v>
      </c>
      <c r="AN3235" s="5">
        <v>-6.022643027201557</v>
      </c>
    </row>
    <row r="3236" spans="32:40">
      <c r="AF3236" s="25">
        <v>3235</v>
      </c>
      <c r="AG3236" s="25"/>
      <c r="AJ3236" s="25"/>
      <c r="AL3236" s="5">
        <v>3235</v>
      </c>
      <c r="AM3236" s="25">
        <v>339254634.80317676</v>
      </c>
      <c r="AN3236" s="5">
        <v>2.6322196380628027</v>
      </c>
    </row>
    <row r="3237" spans="32:40">
      <c r="AF3237" s="25">
        <v>3236</v>
      </c>
      <c r="AG3237" s="25"/>
      <c r="AJ3237" s="25"/>
      <c r="AL3237" s="5">
        <v>3236</v>
      </c>
      <c r="AM3237" s="25">
        <v>-1259309888.6127512</v>
      </c>
      <c r="AN3237" s="5">
        <v>-8.877476743380333</v>
      </c>
    </row>
    <row r="3238" spans="32:40">
      <c r="AF3238" s="25">
        <v>3237</v>
      </c>
      <c r="AG3238" s="25"/>
      <c r="AJ3238" s="25"/>
      <c r="AL3238" s="5">
        <v>3237</v>
      </c>
      <c r="AM3238" s="25">
        <v>159952471.4968417</v>
      </c>
      <c r="AN3238" s="5">
        <v>2.3070805619427719</v>
      </c>
    </row>
    <row r="3239" spans="32:40">
      <c r="AF3239" s="25">
        <v>3238</v>
      </c>
      <c r="AG3239" s="25"/>
      <c r="AJ3239" s="25"/>
      <c r="AL3239" s="5">
        <v>3238</v>
      </c>
      <c r="AM3239" s="25">
        <v>1322627306.7007875</v>
      </c>
      <c r="AN3239" s="5">
        <v>7.2437086404047362</v>
      </c>
    </row>
    <row r="3240" spans="32:40">
      <c r="AF3240" s="25">
        <v>3239</v>
      </c>
      <c r="AG3240" s="25"/>
      <c r="AJ3240" s="25"/>
      <c r="AL3240" s="5">
        <v>3239</v>
      </c>
      <c r="AM3240" s="25">
        <v>-28756077.528746128</v>
      </c>
      <c r="AN3240" s="5">
        <v>0.8539176071636192</v>
      </c>
    </row>
    <row r="3241" spans="32:40">
      <c r="AF3241" s="25">
        <v>3240</v>
      </c>
      <c r="AG3241" s="25"/>
      <c r="AJ3241" s="25"/>
      <c r="AL3241" s="5">
        <v>3240</v>
      </c>
      <c r="AM3241" s="25">
        <v>813872743.36797953</v>
      </c>
      <c r="AN3241" s="5">
        <v>4.2000697283380743</v>
      </c>
    </row>
    <row r="3242" spans="32:40">
      <c r="AF3242" s="25">
        <v>3241</v>
      </c>
      <c r="AG3242" s="25"/>
      <c r="AJ3242" s="25"/>
      <c r="AL3242" s="5">
        <v>3241</v>
      </c>
      <c r="AM3242" s="25">
        <v>557372553.59165144</v>
      </c>
      <c r="AN3242" s="5">
        <v>3.3924269294915765</v>
      </c>
    </row>
    <row r="3243" spans="32:40">
      <c r="AF3243" s="25">
        <v>3242</v>
      </c>
      <c r="AG3243" s="25"/>
      <c r="AJ3243" s="25"/>
      <c r="AL3243" s="5">
        <v>3242</v>
      </c>
      <c r="AM3243" s="25">
        <v>-237876678.52693889</v>
      </c>
      <c r="AN3243" s="5">
        <v>-2.2483671708648578</v>
      </c>
    </row>
    <row r="3244" spans="32:40">
      <c r="AF3244" s="25">
        <v>3243</v>
      </c>
      <c r="AG3244" s="25"/>
      <c r="AJ3244" s="25"/>
      <c r="AL3244" s="5">
        <v>3243</v>
      </c>
      <c r="AM3244" s="25">
        <v>38542959.100672096</v>
      </c>
      <c r="AN3244" s="5">
        <v>1.2922345760681455</v>
      </c>
    </row>
    <row r="3245" spans="32:40">
      <c r="AF3245" s="25">
        <v>3244</v>
      </c>
      <c r="AG3245" s="25"/>
      <c r="AJ3245" s="25"/>
      <c r="AL3245" s="5">
        <v>3244</v>
      </c>
      <c r="AM3245" s="25">
        <v>-216870776.53540099</v>
      </c>
      <c r="AN3245" s="5">
        <v>0.13314828201243181</v>
      </c>
    </row>
    <row r="3246" spans="32:40">
      <c r="AF3246" s="25">
        <v>3245</v>
      </c>
      <c r="AG3246" s="25"/>
      <c r="AJ3246" s="25"/>
      <c r="AL3246" s="5">
        <v>3245</v>
      </c>
      <c r="AM3246" s="25">
        <v>-647377152.92288542</v>
      </c>
      <c r="AN3246" s="5">
        <v>-3.6416269959950296</v>
      </c>
    </row>
    <row r="3247" spans="32:40">
      <c r="AF3247" s="25">
        <v>3246</v>
      </c>
      <c r="AG3247" s="25"/>
      <c r="AJ3247" s="25"/>
      <c r="AL3247" s="5">
        <v>3246</v>
      </c>
      <c r="AM3247" s="25">
        <v>-924420346.41174519</v>
      </c>
      <c r="AN3247" s="5">
        <v>-4.5127879615456035</v>
      </c>
    </row>
    <row r="3248" spans="32:40">
      <c r="AF3248" s="25">
        <v>3247</v>
      </c>
      <c r="AG3248" s="25"/>
      <c r="AJ3248" s="25"/>
      <c r="AL3248" s="5">
        <v>3247</v>
      </c>
      <c r="AM3248" s="25">
        <v>-575999861.95735478</v>
      </c>
      <c r="AN3248" s="5">
        <v>-1.5467900768916796</v>
      </c>
    </row>
    <row r="3249" spans="32:40">
      <c r="AF3249" s="25">
        <v>3248</v>
      </c>
      <c r="AG3249" s="25"/>
      <c r="AJ3249" s="25"/>
      <c r="AL3249" s="5">
        <v>3248</v>
      </c>
      <c r="AM3249" s="25">
        <v>-521317005.80896485</v>
      </c>
      <c r="AN3249" s="5">
        <v>-1.2363549556291669</v>
      </c>
    </row>
    <row r="3250" spans="32:40">
      <c r="AF3250" s="25">
        <v>3249</v>
      </c>
      <c r="AG3250" s="25"/>
      <c r="AJ3250" s="25"/>
      <c r="AL3250" s="5">
        <v>3249</v>
      </c>
      <c r="AM3250" s="25">
        <v>-636970.88115948439</v>
      </c>
      <c r="AN3250" s="5">
        <v>0.99731358773458245</v>
      </c>
    </row>
    <row r="3251" spans="32:40">
      <c r="AF3251" s="25">
        <v>3250</v>
      </c>
      <c r="AG3251" s="25"/>
      <c r="AJ3251" s="25"/>
      <c r="AL3251" s="5">
        <v>3250</v>
      </c>
      <c r="AM3251" s="25">
        <v>329491698.52137071</v>
      </c>
      <c r="AN3251" s="5">
        <v>4.8090909905496906</v>
      </c>
    </row>
    <row r="3252" spans="32:40">
      <c r="AF3252" s="25">
        <v>3251</v>
      </c>
      <c r="AG3252" s="25"/>
      <c r="AJ3252" s="25"/>
      <c r="AL3252" s="5">
        <v>3251</v>
      </c>
      <c r="AM3252" s="25">
        <v>283231510.83643454</v>
      </c>
      <c r="AN3252" s="5">
        <v>2.9339046437157976</v>
      </c>
    </row>
    <row r="3253" spans="32:40">
      <c r="AF3253" s="25">
        <v>3252</v>
      </c>
      <c r="AG3253" s="25"/>
      <c r="AJ3253" s="25"/>
      <c r="AL3253" s="5">
        <v>3252</v>
      </c>
      <c r="AM3253" s="25">
        <v>36645286.553266019</v>
      </c>
      <c r="AN3253" s="5">
        <v>1.1542433708704884</v>
      </c>
    </row>
    <row r="3254" spans="32:40">
      <c r="AF3254" s="25">
        <v>3253</v>
      </c>
      <c r="AG3254" s="25"/>
      <c r="AJ3254" s="25"/>
      <c r="AL3254" s="5">
        <v>3253</v>
      </c>
      <c r="AM3254" s="25">
        <v>333724403.04739356</v>
      </c>
      <c r="AN3254" s="5">
        <v>2.3740229326536118</v>
      </c>
    </row>
    <row r="3255" spans="32:40">
      <c r="AF3255" s="25">
        <v>3254</v>
      </c>
      <c r="AG3255" s="25"/>
      <c r="AJ3255" s="25"/>
      <c r="AL3255" s="5">
        <v>3254</v>
      </c>
      <c r="AM3255" s="25">
        <v>496887448.94953966</v>
      </c>
      <c r="AN3255" s="5">
        <v>4.5194716801462471</v>
      </c>
    </row>
    <row r="3256" spans="32:40">
      <c r="AF3256" s="25">
        <v>3255</v>
      </c>
      <c r="AG3256" s="25"/>
      <c r="AJ3256" s="25"/>
      <c r="AL3256" s="5">
        <v>3255</v>
      </c>
      <c r="AM3256" s="25">
        <v>516240682.44120693</v>
      </c>
      <c r="AN3256" s="5">
        <v>3.0096514222188304</v>
      </c>
    </row>
    <row r="3257" spans="32:40">
      <c r="AF3257" s="25">
        <v>3256</v>
      </c>
      <c r="AG3257" s="25"/>
      <c r="AJ3257" s="25"/>
      <c r="AL3257" s="5">
        <v>3256</v>
      </c>
      <c r="AM3257" s="25">
        <v>-745045099.12549269</v>
      </c>
      <c r="AN3257" s="5">
        <v>-3.7653814538760551</v>
      </c>
    </row>
    <row r="3258" spans="32:40">
      <c r="AF3258" s="25">
        <v>3257</v>
      </c>
      <c r="AG3258" s="25"/>
      <c r="AJ3258" s="25"/>
      <c r="AL3258" s="5">
        <v>3257</v>
      </c>
      <c r="AM3258" s="25">
        <v>464146029.27599394</v>
      </c>
      <c r="AN3258" s="5">
        <v>3.2311344414651253</v>
      </c>
    </row>
    <row r="3259" spans="32:40">
      <c r="AF3259" s="25">
        <v>3258</v>
      </c>
      <c r="AG3259" s="25"/>
      <c r="AJ3259" s="25"/>
      <c r="AL3259" s="5">
        <v>3258</v>
      </c>
      <c r="AM3259" s="25">
        <v>-499006047.88329005</v>
      </c>
      <c r="AN3259" s="5">
        <v>-1.0385869096190907</v>
      </c>
    </row>
    <row r="3260" spans="32:40">
      <c r="AF3260" s="25">
        <v>3259</v>
      </c>
      <c r="AG3260" s="25"/>
      <c r="AJ3260" s="25"/>
      <c r="AL3260" s="5">
        <v>3259</v>
      </c>
      <c r="AM3260" s="25">
        <v>-1031589336.8993877</v>
      </c>
      <c r="AN3260" s="5">
        <v>-3.4607354397059544</v>
      </c>
    </row>
    <row r="3261" spans="32:40">
      <c r="AF3261" s="25">
        <v>3260</v>
      </c>
      <c r="AG3261" s="25"/>
      <c r="AJ3261" s="25"/>
      <c r="AL3261" s="5">
        <v>3260</v>
      </c>
      <c r="AM3261" s="25">
        <v>-891393017.25516248</v>
      </c>
      <c r="AN3261" s="5">
        <v>-5.3931320905055316</v>
      </c>
    </row>
    <row r="3262" spans="32:40">
      <c r="AF3262" s="25">
        <v>3261</v>
      </c>
      <c r="AG3262" s="25"/>
      <c r="AJ3262" s="25"/>
      <c r="AL3262" s="5">
        <v>3261</v>
      </c>
      <c r="AM3262" s="25">
        <v>506087845.3549155</v>
      </c>
      <c r="AN3262" s="5">
        <v>3.243901866524066</v>
      </c>
    </row>
    <row r="3263" spans="32:40">
      <c r="AF3263" s="25">
        <v>3262</v>
      </c>
      <c r="AG3263" s="25"/>
      <c r="AJ3263" s="25"/>
      <c r="AL3263" s="5">
        <v>3262</v>
      </c>
      <c r="AM3263" s="25">
        <v>461845745.94444168</v>
      </c>
      <c r="AN3263" s="5">
        <v>4.6324798139645669</v>
      </c>
    </row>
    <row r="3264" spans="32:40">
      <c r="AF3264" s="25">
        <v>3263</v>
      </c>
      <c r="AG3264" s="25"/>
      <c r="AJ3264" s="25"/>
      <c r="AL3264" s="5">
        <v>3263</v>
      </c>
      <c r="AM3264" s="25">
        <v>-276093855.92164803</v>
      </c>
      <c r="AN3264" s="5">
        <v>-0.51760540459042603</v>
      </c>
    </row>
    <row r="3265" spans="32:40">
      <c r="AF3265" s="25">
        <v>3264</v>
      </c>
      <c r="AG3265" s="25"/>
      <c r="AJ3265" s="25"/>
      <c r="AL3265" s="5">
        <v>3264</v>
      </c>
      <c r="AM3265" s="25">
        <v>-852234291.28507686</v>
      </c>
      <c r="AN3265" s="5">
        <v>-9.2543630257215188</v>
      </c>
    </row>
    <row r="3266" spans="32:40">
      <c r="AF3266" s="25">
        <v>3265</v>
      </c>
      <c r="AG3266" s="25"/>
      <c r="AJ3266" s="25"/>
      <c r="AL3266" s="5">
        <v>3265</v>
      </c>
      <c r="AM3266" s="25">
        <v>-1181154139.3744273</v>
      </c>
      <c r="AN3266" s="5">
        <v>-7.2232750401576382</v>
      </c>
    </row>
    <row r="3267" spans="32:40">
      <c r="AF3267" s="25">
        <v>3266</v>
      </c>
      <c r="AG3267" s="25"/>
      <c r="AJ3267" s="25"/>
      <c r="AL3267" s="5">
        <v>3266</v>
      </c>
      <c r="AM3267" s="25">
        <v>615325295.6087625</v>
      </c>
      <c r="AN3267" s="5">
        <v>10.105655505579909</v>
      </c>
    </row>
    <row r="3268" spans="32:40">
      <c r="AF3268" s="25">
        <v>3267</v>
      </c>
      <c r="AG3268" s="25"/>
      <c r="AJ3268" s="25"/>
      <c r="AL3268" s="5">
        <v>3267</v>
      </c>
      <c r="AM3268" s="25">
        <v>-693106156.15122986</v>
      </c>
      <c r="AN3268" s="5">
        <v>-2.4787978502407566</v>
      </c>
    </row>
    <row r="3269" spans="32:40">
      <c r="AF3269" s="25">
        <v>3268</v>
      </c>
      <c r="AG3269" s="25"/>
      <c r="AJ3269" s="25"/>
      <c r="AL3269" s="5">
        <v>3268</v>
      </c>
      <c r="AM3269" s="25">
        <v>-1399613686.9615607</v>
      </c>
      <c r="AN3269" s="5">
        <v>-13.564549521893817</v>
      </c>
    </row>
    <row r="3270" spans="32:40">
      <c r="AF3270" s="25">
        <v>3269</v>
      </c>
      <c r="AG3270" s="25"/>
      <c r="AJ3270" s="25"/>
      <c r="AL3270" s="5">
        <v>3269</v>
      </c>
      <c r="AM3270" s="25">
        <v>-1256886897.1366918</v>
      </c>
      <c r="AN3270" s="5">
        <v>-6.6704930771147417</v>
      </c>
    </row>
    <row r="3271" spans="32:40">
      <c r="AF3271" s="25">
        <v>3270</v>
      </c>
      <c r="AG3271" s="25"/>
      <c r="AJ3271" s="25"/>
      <c r="AL3271" s="5">
        <v>3270</v>
      </c>
      <c r="AM3271" s="25">
        <v>-2271474806.4283566</v>
      </c>
      <c r="AN3271" s="5">
        <v>-13.59754137375573</v>
      </c>
    </row>
    <row r="3272" spans="32:40">
      <c r="AF3272" s="25">
        <v>3271</v>
      </c>
      <c r="AG3272" s="25"/>
      <c r="AJ3272" s="25"/>
      <c r="AL3272" s="5">
        <v>3271</v>
      </c>
      <c r="AM3272" s="25">
        <v>-98258039.65431717</v>
      </c>
      <c r="AN3272" s="5">
        <v>-0.13034111946235705</v>
      </c>
    </row>
    <row r="3273" spans="32:40">
      <c r="AF3273" s="25">
        <v>3272</v>
      </c>
      <c r="AG3273" s="25"/>
      <c r="AJ3273" s="25"/>
      <c r="AL3273" s="5">
        <v>3272</v>
      </c>
      <c r="AM3273" s="25">
        <v>129646066.13913041</v>
      </c>
      <c r="AN3273" s="5">
        <v>1.5732206726996738</v>
      </c>
    </row>
    <row r="3274" spans="32:40">
      <c r="AF3274" s="25">
        <v>3273</v>
      </c>
      <c r="AG3274" s="25"/>
      <c r="AJ3274" s="25"/>
      <c r="AL3274" s="5">
        <v>3273</v>
      </c>
      <c r="AM3274" s="25">
        <v>-520048067.04000986</v>
      </c>
      <c r="AN3274" s="5">
        <v>-1.1915831411720723</v>
      </c>
    </row>
    <row r="3275" spans="32:40">
      <c r="AF3275" s="25">
        <v>3274</v>
      </c>
      <c r="AG3275" s="25"/>
      <c r="AJ3275" s="25"/>
      <c r="AL3275" s="5">
        <v>3274</v>
      </c>
      <c r="AM3275" s="25">
        <v>1657001270.2100697</v>
      </c>
      <c r="AN3275" s="5">
        <v>16.81703073912502</v>
      </c>
    </row>
    <row r="3276" spans="32:40">
      <c r="AF3276" s="25">
        <v>3275</v>
      </c>
      <c r="AG3276" s="25"/>
      <c r="AJ3276" s="25"/>
      <c r="AL3276" s="5">
        <v>3275</v>
      </c>
      <c r="AM3276" s="25">
        <v>-351290408.00851196</v>
      </c>
      <c r="AN3276" s="5">
        <v>-0.44293694130066219</v>
      </c>
    </row>
    <row r="3277" spans="32:40">
      <c r="AF3277" s="25">
        <v>3276</v>
      </c>
      <c r="AG3277" s="25"/>
      <c r="AJ3277" s="25"/>
      <c r="AL3277" s="5">
        <v>3276</v>
      </c>
      <c r="AM3277" s="25">
        <v>-343731398.56538403</v>
      </c>
      <c r="AN3277" s="5">
        <v>-1.8229563630879861</v>
      </c>
    </row>
    <row r="3278" spans="32:40">
      <c r="AF3278" s="25">
        <v>3277</v>
      </c>
      <c r="AG3278" s="25"/>
      <c r="AJ3278" s="25"/>
      <c r="AL3278" s="5">
        <v>3277</v>
      </c>
      <c r="AM3278" s="25">
        <v>-478967142.51446468</v>
      </c>
      <c r="AN3278" s="5">
        <v>-1.0165975999619483</v>
      </c>
    </row>
    <row r="3279" spans="32:40">
      <c r="AF3279" s="25">
        <v>3278</v>
      </c>
      <c r="AG3279" s="25"/>
      <c r="AJ3279" s="25"/>
      <c r="AL3279" s="5">
        <v>3278</v>
      </c>
      <c r="AM3279" s="25">
        <v>-1264164437.0304236</v>
      </c>
      <c r="AN3279" s="5">
        <v>-4.3538290815105789</v>
      </c>
    </row>
    <row r="3280" spans="32:40">
      <c r="AF3280" s="25">
        <v>3279</v>
      </c>
      <c r="AG3280" s="25"/>
      <c r="AJ3280" s="25"/>
      <c r="AL3280" s="5">
        <v>3279</v>
      </c>
      <c r="AM3280" s="25">
        <v>-230329437.12955862</v>
      </c>
      <c r="AN3280" s="5">
        <v>-1.3873024209894735</v>
      </c>
    </row>
    <row r="3281" spans="32:40">
      <c r="AF3281" s="25">
        <v>3280</v>
      </c>
      <c r="AG3281" s="25"/>
      <c r="AJ3281" s="25"/>
      <c r="AL3281" s="5">
        <v>3280</v>
      </c>
      <c r="AM3281" s="25">
        <v>-439409678.00952619</v>
      </c>
      <c r="AN3281" s="5">
        <v>-1.0171779580282392</v>
      </c>
    </row>
    <row r="3282" spans="32:40">
      <c r="AF3282" s="25">
        <v>3281</v>
      </c>
      <c r="AG3282" s="25"/>
      <c r="AJ3282" s="25"/>
      <c r="AL3282" s="5">
        <v>3281</v>
      </c>
      <c r="AM3282" s="25">
        <v>-453690275.74266458</v>
      </c>
      <c r="AN3282" s="5">
        <v>-3.3428229845692181</v>
      </c>
    </row>
    <row r="3283" spans="32:40">
      <c r="AF3283" s="25">
        <v>3282</v>
      </c>
      <c r="AG3283" s="25"/>
      <c r="AJ3283" s="25"/>
      <c r="AL3283" s="5">
        <v>3282</v>
      </c>
      <c r="AM3283" s="25">
        <v>-515361013.66033411</v>
      </c>
      <c r="AN3283" s="5">
        <v>-2.0563870784057556</v>
      </c>
    </row>
    <row r="3284" spans="32:40">
      <c r="AF3284" s="25">
        <v>3283</v>
      </c>
      <c r="AG3284" s="25"/>
      <c r="AJ3284" s="25"/>
      <c r="AL3284" s="5">
        <v>3283</v>
      </c>
      <c r="AM3284" s="25">
        <v>-411441764.64634174</v>
      </c>
      <c r="AN3284" s="5">
        <v>-0.65662241775740959</v>
      </c>
    </row>
    <row r="3285" spans="32:40">
      <c r="AF3285" s="25">
        <v>3284</v>
      </c>
      <c r="AG3285" s="25"/>
      <c r="AJ3285" s="25"/>
      <c r="AL3285" s="5">
        <v>3284</v>
      </c>
      <c r="AM3285" s="25">
        <v>1715455212.1779385</v>
      </c>
      <c r="AN3285" s="5">
        <v>14.29656667390765</v>
      </c>
    </row>
    <row r="3286" spans="32:40">
      <c r="AF3286" s="25">
        <v>3285</v>
      </c>
      <c r="AG3286" s="25"/>
      <c r="AJ3286" s="25"/>
      <c r="AL3286" s="5">
        <v>3285</v>
      </c>
      <c r="AM3286" s="25">
        <v>795975582.35573697</v>
      </c>
      <c r="AN3286" s="5">
        <v>4.0981714218751817</v>
      </c>
    </row>
    <row r="3287" spans="32:40">
      <c r="AF3287" s="25">
        <v>3286</v>
      </c>
      <c r="AG3287" s="25"/>
      <c r="AJ3287" s="25"/>
      <c r="AL3287" s="5">
        <v>3286</v>
      </c>
      <c r="AM3287" s="25">
        <v>-261064141.28528091</v>
      </c>
      <c r="AN3287" s="5">
        <v>-0.31517912624810146</v>
      </c>
    </row>
    <row r="3288" spans="32:40">
      <c r="AF3288" s="25">
        <v>3287</v>
      </c>
      <c r="AG3288" s="25"/>
      <c r="AJ3288" s="25"/>
      <c r="AL3288" s="5">
        <v>3287</v>
      </c>
      <c r="AM3288" s="25">
        <v>-621578063.87311673</v>
      </c>
      <c r="AN3288" s="5">
        <v>-1.783380408448934</v>
      </c>
    </row>
    <row r="3289" spans="32:40">
      <c r="AF3289" s="25">
        <v>3288</v>
      </c>
      <c r="AG3289" s="25"/>
      <c r="AJ3289" s="25"/>
      <c r="AL3289" s="5">
        <v>3288</v>
      </c>
      <c r="AM3289" s="25">
        <v>198209885.09429079</v>
      </c>
      <c r="AN3289" s="5">
        <v>1.9575636996604462</v>
      </c>
    </row>
    <row r="3290" spans="32:40">
      <c r="AF3290" s="25">
        <v>3289</v>
      </c>
      <c r="AG3290" s="25"/>
      <c r="AJ3290" s="25"/>
      <c r="AL3290" s="5">
        <v>3289</v>
      </c>
      <c r="AM3290" s="25">
        <v>-805068335.15899432</v>
      </c>
      <c r="AN3290" s="5">
        <v>-2.1215181857901042</v>
      </c>
    </row>
    <row r="3291" spans="32:40">
      <c r="AF3291" s="25">
        <v>3290</v>
      </c>
      <c r="AG3291" s="25"/>
      <c r="AJ3291" s="25"/>
      <c r="AL3291" s="5">
        <v>3290</v>
      </c>
      <c r="AM3291" s="25">
        <v>-1766951388.0946941</v>
      </c>
      <c r="AN3291" s="5">
        <v>-5.9356376076863935</v>
      </c>
    </row>
    <row r="3292" spans="32:40">
      <c r="AF3292" s="25">
        <v>3291</v>
      </c>
      <c r="AG3292" s="25"/>
      <c r="AJ3292" s="25"/>
      <c r="AL3292" s="5">
        <v>3291</v>
      </c>
      <c r="AM3292" s="25">
        <v>397711171.92396182</v>
      </c>
      <c r="AN3292" s="5">
        <v>3.4408994800797026</v>
      </c>
    </row>
    <row r="3293" spans="32:40">
      <c r="AF3293" s="25">
        <v>3292</v>
      </c>
      <c r="AG3293" s="25"/>
      <c r="AJ3293" s="25"/>
      <c r="AL3293" s="5">
        <v>3292</v>
      </c>
      <c r="AM3293" s="25">
        <v>-1270301881.1809404</v>
      </c>
      <c r="AN3293" s="5">
        <v>-7.5082387862597884</v>
      </c>
    </row>
    <row r="3294" spans="32:40">
      <c r="AF3294" s="25">
        <v>3293</v>
      </c>
      <c r="AG3294" s="25"/>
      <c r="AJ3294" s="25"/>
      <c r="AL3294" s="5">
        <v>3293</v>
      </c>
      <c r="AM3294" s="25">
        <v>-78144942.340956986</v>
      </c>
      <c r="AN3294" s="5">
        <v>0.68009642961542549</v>
      </c>
    </row>
    <row r="3295" spans="32:40">
      <c r="AF3295" s="25">
        <v>3294</v>
      </c>
      <c r="AG3295" s="25"/>
      <c r="AJ3295" s="25"/>
      <c r="AL3295" s="5">
        <v>3294</v>
      </c>
      <c r="AM3295" s="25">
        <v>1435787232.3616331</v>
      </c>
      <c r="AN3295" s="5">
        <v>9.8528381987325417</v>
      </c>
    </row>
    <row r="3296" spans="32:40">
      <c r="AF3296" s="25">
        <v>3295</v>
      </c>
      <c r="AG3296" s="25"/>
      <c r="AJ3296" s="25"/>
      <c r="AL3296" s="5">
        <v>3295</v>
      </c>
      <c r="AM3296" s="25">
        <v>-160928378.14679852</v>
      </c>
      <c r="AN3296" s="5">
        <v>-2.3600363970273461E-2</v>
      </c>
    </row>
    <row r="3297" spans="32:40">
      <c r="AF3297" s="25">
        <v>3296</v>
      </c>
      <c r="AG3297" s="25"/>
      <c r="AJ3297" s="25"/>
      <c r="AL3297" s="5">
        <v>3296</v>
      </c>
      <c r="AM3297" s="25">
        <v>-786079917.50681543</v>
      </c>
      <c r="AN3297" s="5">
        <v>-3.9099209716489804</v>
      </c>
    </row>
    <row r="3298" spans="32:40">
      <c r="AF3298" s="25">
        <v>3297</v>
      </c>
      <c r="AG3298" s="25"/>
      <c r="AJ3298" s="25"/>
      <c r="AL3298" s="5">
        <v>3297</v>
      </c>
      <c r="AM3298" s="25">
        <v>170568258.5234682</v>
      </c>
      <c r="AN3298" s="5">
        <v>2.2853340310612191</v>
      </c>
    </row>
    <row r="3299" spans="32:40">
      <c r="AF3299" s="25">
        <v>3298</v>
      </c>
      <c r="AG3299" s="25"/>
      <c r="AJ3299" s="25"/>
      <c r="AL3299" s="5">
        <v>3298</v>
      </c>
      <c r="AM3299" s="25">
        <v>472097893.2834577</v>
      </c>
      <c r="AN3299" s="5">
        <v>7.167007719220468</v>
      </c>
    </row>
    <row r="3300" spans="32:40">
      <c r="AF3300" s="25">
        <v>3299</v>
      </c>
      <c r="AG3300" s="25"/>
      <c r="AJ3300" s="25"/>
      <c r="AL3300" s="5">
        <v>3299</v>
      </c>
      <c r="AM3300" s="25">
        <v>402554205.39654821</v>
      </c>
      <c r="AN3300" s="5">
        <v>7.2400668702297004</v>
      </c>
    </row>
    <row r="3301" spans="32:40">
      <c r="AF3301" s="25">
        <v>3300</v>
      </c>
      <c r="AG3301" s="25"/>
      <c r="AJ3301" s="25"/>
      <c r="AL3301" s="5">
        <v>3300</v>
      </c>
      <c r="AM3301" s="25">
        <v>-1126182593.8903816</v>
      </c>
      <c r="AN3301" s="5">
        <v>-4.9430262706351193</v>
      </c>
    </row>
    <row r="3302" spans="32:40">
      <c r="AF3302" s="25">
        <v>3301</v>
      </c>
      <c r="AG3302" s="25"/>
      <c r="AJ3302" s="25"/>
      <c r="AL3302" s="5">
        <v>3301</v>
      </c>
      <c r="AM3302" s="25">
        <v>-1985661106.1730042</v>
      </c>
      <c r="AN3302" s="5">
        <v>-8.0703820396080932</v>
      </c>
    </row>
    <row r="3303" spans="32:40">
      <c r="AF3303" s="25">
        <v>3302</v>
      </c>
      <c r="AG3303" s="25"/>
      <c r="AJ3303" s="25"/>
      <c r="AL3303" s="5">
        <v>3302</v>
      </c>
      <c r="AM3303" s="25">
        <v>583256281.70039582</v>
      </c>
      <c r="AN3303" s="5">
        <v>8.7460781172477855</v>
      </c>
    </row>
    <row r="3304" spans="32:40">
      <c r="AF3304" s="25">
        <v>3303</v>
      </c>
      <c r="AG3304" s="25"/>
      <c r="AJ3304" s="25"/>
      <c r="AL3304" s="5">
        <v>3303</v>
      </c>
      <c r="AM3304" s="25">
        <v>323611750.01789147</v>
      </c>
      <c r="AN3304" s="5">
        <v>2.415617666676479</v>
      </c>
    </row>
    <row r="3305" spans="32:40">
      <c r="AF3305" s="25">
        <v>3304</v>
      </c>
      <c r="AG3305" s="25"/>
      <c r="AJ3305" s="25"/>
      <c r="AL3305" s="5">
        <v>3304</v>
      </c>
      <c r="AM3305" s="25">
        <v>313377426.21245658</v>
      </c>
      <c r="AN3305" s="5">
        <v>3.0574921041260881</v>
      </c>
    </row>
    <row r="3306" spans="32:40">
      <c r="AF3306" s="25">
        <v>3305</v>
      </c>
      <c r="AG3306" s="25"/>
      <c r="AJ3306" s="25"/>
      <c r="AL3306" s="5">
        <v>3305</v>
      </c>
      <c r="AM3306" s="25">
        <v>-581137011.5640527</v>
      </c>
      <c r="AN3306" s="5">
        <v>-2.5989450545871184</v>
      </c>
    </row>
    <row r="3307" spans="32:40">
      <c r="AF3307" s="25">
        <v>3306</v>
      </c>
      <c r="AG3307" s="25"/>
      <c r="AJ3307" s="25"/>
      <c r="AL3307" s="5">
        <v>3306</v>
      </c>
      <c r="AM3307" s="25">
        <v>-117043503.04440522</v>
      </c>
      <c r="AN3307" s="5">
        <v>0.46419596777927213</v>
      </c>
    </row>
    <row r="3308" spans="32:40">
      <c r="AF3308" s="25">
        <v>3307</v>
      </c>
      <c r="AG3308" s="25"/>
      <c r="AJ3308" s="25"/>
      <c r="AL3308" s="5">
        <v>3307</v>
      </c>
      <c r="AM3308" s="25">
        <v>305983085.81510174</v>
      </c>
      <c r="AN3308" s="5">
        <v>3.7732089072033399</v>
      </c>
    </row>
    <row r="3309" spans="32:40">
      <c r="AF3309" s="25">
        <v>3308</v>
      </c>
      <c r="AG3309" s="25"/>
      <c r="AJ3309" s="25"/>
      <c r="AL3309" s="5">
        <v>3308</v>
      </c>
      <c r="AM3309" s="25">
        <v>853894586.17272222</v>
      </c>
      <c r="AN3309" s="5">
        <v>9.66182444773772</v>
      </c>
    </row>
    <row r="3310" spans="32:40">
      <c r="AF3310" s="25">
        <v>3309</v>
      </c>
      <c r="AG3310" s="25"/>
      <c r="AJ3310" s="25"/>
      <c r="AL3310" s="5">
        <v>3309</v>
      </c>
      <c r="AM3310" s="25">
        <v>112147361.30117041</v>
      </c>
      <c r="AN3310" s="5">
        <v>1.8474962982225593</v>
      </c>
    </row>
    <row r="3311" spans="32:40">
      <c r="AF3311" s="25">
        <v>3310</v>
      </c>
      <c r="AG3311" s="25"/>
      <c r="AJ3311" s="25"/>
      <c r="AL3311" s="5">
        <v>3310</v>
      </c>
      <c r="AM3311" s="25">
        <v>374862143.64759868</v>
      </c>
      <c r="AN3311" s="5">
        <v>3.0190615021787637</v>
      </c>
    </row>
    <row r="3312" spans="32:40">
      <c r="AF3312" s="25">
        <v>3311</v>
      </c>
      <c r="AG3312" s="25"/>
      <c r="AJ3312" s="25"/>
      <c r="AL3312" s="5">
        <v>3311</v>
      </c>
      <c r="AM3312" s="25">
        <v>-87290882.957744539</v>
      </c>
      <c r="AN3312" s="5">
        <v>0.56240211437033161</v>
      </c>
    </row>
    <row r="3313" spans="32:40">
      <c r="AF3313" s="25">
        <v>3312</v>
      </c>
      <c r="AG3313" s="25"/>
      <c r="AJ3313" s="25"/>
      <c r="AL3313" s="5">
        <v>3312</v>
      </c>
      <c r="AM3313" s="25">
        <v>-433576097.25257939</v>
      </c>
      <c r="AN3313" s="5">
        <v>-1.733884538910976</v>
      </c>
    </row>
    <row r="3314" spans="32:40">
      <c r="AF3314" s="25">
        <v>3313</v>
      </c>
      <c r="AG3314" s="25"/>
      <c r="AJ3314" s="25"/>
      <c r="AL3314" s="5">
        <v>3313</v>
      </c>
      <c r="AM3314" s="25">
        <v>-906749397.1276567</v>
      </c>
      <c r="AN3314" s="5">
        <v>-6.5630993368709669</v>
      </c>
    </row>
    <row r="3315" spans="32:40">
      <c r="AF3315" s="25">
        <v>3314</v>
      </c>
      <c r="AG3315" s="25"/>
      <c r="AJ3315" s="25"/>
      <c r="AL3315" s="5">
        <v>3314</v>
      </c>
      <c r="AM3315" s="25">
        <v>-484017225.02003205</v>
      </c>
      <c r="AN3315" s="5">
        <v>-4.0934804775830242</v>
      </c>
    </row>
    <row r="3316" spans="32:40">
      <c r="AF3316" s="25">
        <v>3315</v>
      </c>
      <c r="AG3316" s="25"/>
      <c r="AJ3316" s="25"/>
      <c r="AL3316" s="5">
        <v>3315</v>
      </c>
      <c r="AM3316" s="25">
        <v>229381828.53997588</v>
      </c>
      <c r="AN3316" s="5">
        <v>3.2415018272191198</v>
      </c>
    </row>
    <row r="3317" spans="32:40">
      <c r="AF3317" s="25">
        <v>3316</v>
      </c>
      <c r="AG3317" s="25"/>
      <c r="AJ3317" s="25"/>
      <c r="AL3317" s="5">
        <v>3316</v>
      </c>
      <c r="AM3317" s="25">
        <v>-298189333.88338834</v>
      </c>
      <c r="AN3317" s="5">
        <v>-0.66711111842995563</v>
      </c>
    </row>
    <row r="3318" spans="32:40">
      <c r="AF3318" s="25">
        <v>3317</v>
      </c>
      <c r="AG3318" s="25"/>
      <c r="AJ3318" s="25"/>
      <c r="AL3318" s="5">
        <v>3317</v>
      </c>
      <c r="AM3318" s="25">
        <v>888253106.55039287</v>
      </c>
      <c r="AN3318" s="5">
        <v>7.818347230821221</v>
      </c>
    </row>
    <row r="3319" spans="32:40">
      <c r="AF3319" s="25">
        <v>3318</v>
      </c>
      <c r="AG3319" s="25"/>
      <c r="AJ3319" s="25"/>
      <c r="AL3319" s="5">
        <v>3318</v>
      </c>
      <c r="AM3319" s="25">
        <v>-1367177561.4397936</v>
      </c>
      <c r="AN3319" s="5">
        <v>-9.9660363731043926</v>
      </c>
    </row>
    <row r="3320" spans="32:40">
      <c r="AF3320" s="25">
        <v>3319</v>
      </c>
      <c r="AG3320" s="25"/>
      <c r="AJ3320" s="25"/>
      <c r="AL3320" s="5">
        <v>3319</v>
      </c>
      <c r="AM3320" s="25">
        <v>19049157.488542438</v>
      </c>
      <c r="AN3320" s="5">
        <v>1.135668745773994</v>
      </c>
    </row>
    <row r="3321" spans="32:40">
      <c r="AF3321" s="25">
        <v>3320</v>
      </c>
      <c r="AG3321" s="25"/>
      <c r="AJ3321" s="25"/>
      <c r="AL3321" s="5">
        <v>3320</v>
      </c>
      <c r="AM3321" s="25">
        <v>499687690.79201448</v>
      </c>
      <c r="AN3321" s="5">
        <v>7.3717835182163167</v>
      </c>
    </row>
    <row r="3322" spans="32:40">
      <c r="AF3322" s="25">
        <v>3321</v>
      </c>
      <c r="AG3322" s="25"/>
      <c r="AJ3322" s="25"/>
      <c r="AL3322" s="5">
        <v>3321</v>
      </c>
      <c r="AM3322" s="25">
        <v>-465901768.59640825</v>
      </c>
      <c r="AN3322" s="5">
        <v>-5.218597260612551</v>
      </c>
    </row>
    <row r="3323" spans="32:40">
      <c r="AF3323" s="25">
        <v>3322</v>
      </c>
      <c r="AG3323" s="25"/>
      <c r="AJ3323" s="25"/>
      <c r="AL3323" s="5">
        <v>3322</v>
      </c>
      <c r="AM3323" s="25">
        <v>-368202395.70868385</v>
      </c>
      <c r="AN3323" s="5">
        <v>-1.9938575093851345</v>
      </c>
    </row>
    <row r="3324" spans="32:40">
      <c r="AF3324" s="25">
        <v>3323</v>
      </c>
      <c r="AG3324" s="25"/>
      <c r="AJ3324" s="25"/>
      <c r="AL3324" s="5">
        <v>3323</v>
      </c>
      <c r="AM3324" s="25">
        <v>-957946415.74162185</v>
      </c>
      <c r="AN3324" s="5">
        <v>-3.5866335802954423</v>
      </c>
    </row>
    <row r="3325" spans="32:40">
      <c r="AF3325" s="25">
        <v>3324</v>
      </c>
      <c r="AG3325" s="25"/>
      <c r="AJ3325" s="25"/>
      <c r="AL3325" s="5">
        <v>3324</v>
      </c>
      <c r="AM3325" s="25">
        <v>-1324503301.3541224</v>
      </c>
      <c r="AN3325" s="5">
        <v>-5.5782328019552399</v>
      </c>
    </row>
    <row r="3326" spans="32:40">
      <c r="AF3326" s="25">
        <v>3325</v>
      </c>
      <c r="AG3326" s="25"/>
      <c r="AJ3326" s="25"/>
      <c r="AL3326" s="5">
        <v>3325</v>
      </c>
      <c r="AM3326" s="25">
        <v>656986089.2563827</v>
      </c>
      <c r="AN3326" s="5">
        <v>11.154225331433379</v>
      </c>
    </row>
    <row r="3327" spans="32:40">
      <c r="AF3327" s="25">
        <v>3326</v>
      </c>
      <c r="AG3327" s="25"/>
      <c r="AJ3327" s="25"/>
      <c r="AL3327" s="5">
        <v>3326</v>
      </c>
      <c r="AM3327" s="25">
        <v>-1522231104.6252203</v>
      </c>
      <c r="AN3327" s="5">
        <v>-5.0968667018496516</v>
      </c>
    </row>
    <row r="3328" spans="32:40">
      <c r="AF3328" s="25">
        <v>3327</v>
      </c>
      <c r="AG3328" s="25"/>
      <c r="AJ3328" s="25"/>
      <c r="AL3328" s="5">
        <v>3327</v>
      </c>
      <c r="AM3328" s="25">
        <v>-456591160.58580297</v>
      </c>
      <c r="AN3328" s="5">
        <v>-1.4878986662914027</v>
      </c>
    </row>
    <row r="3329" spans="32:40">
      <c r="AF3329" s="25">
        <v>3328</v>
      </c>
      <c r="AG3329" s="25"/>
      <c r="AJ3329" s="25"/>
      <c r="AL3329" s="5">
        <v>3328</v>
      </c>
      <c r="AM3329" s="25">
        <v>-1386910441.1388276</v>
      </c>
      <c r="AN3329" s="5">
        <v>-12.508539015675533</v>
      </c>
    </row>
    <row r="3330" spans="32:40">
      <c r="AF3330" s="25">
        <v>3329</v>
      </c>
      <c r="AG3330" s="25"/>
      <c r="AJ3330" s="25"/>
      <c r="AL3330" s="5">
        <v>3329</v>
      </c>
      <c r="AM3330" s="25">
        <v>71712078.064712495</v>
      </c>
      <c r="AN3330" s="5">
        <v>1.5675285324592449</v>
      </c>
    </row>
    <row r="3331" spans="32:40">
      <c r="AF3331" s="25">
        <v>3330</v>
      </c>
      <c r="AG3331" s="25"/>
      <c r="AJ3331" s="25"/>
      <c r="AL3331" s="5">
        <v>3330</v>
      </c>
      <c r="AM3331" s="25">
        <v>-16606259.16519174</v>
      </c>
      <c r="AN3331" s="5">
        <v>0.90465871211754101</v>
      </c>
    </row>
    <row r="3332" spans="32:40">
      <c r="AF3332" s="25">
        <v>3331</v>
      </c>
      <c r="AG3332" s="25"/>
      <c r="AJ3332" s="25"/>
      <c r="AL3332" s="5">
        <v>3331</v>
      </c>
      <c r="AM3332" s="25">
        <v>114408125.62575847</v>
      </c>
      <c r="AN3332" s="5">
        <v>1.7613051513516431</v>
      </c>
    </row>
    <row r="3333" spans="32:40">
      <c r="AF3333" s="25">
        <v>3332</v>
      </c>
      <c r="AG3333" s="25"/>
      <c r="AJ3333" s="25"/>
      <c r="AL3333" s="5">
        <v>3332</v>
      </c>
      <c r="AM3333" s="25">
        <v>-355629503.54607093</v>
      </c>
      <c r="AN3333" s="5">
        <v>-0.75362216419090211</v>
      </c>
    </row>
    <row r="3334" spans="32:40">
      <c r="AF3334" s="25">
        <v>3333</v>
      </c>
      <c r="AG3334" s="25"/>
      <c r="AJ3334" s="25"/>
      <c r="AL3334" s="5">
        <v>3333</v>
      </c>
      <c r="AM3334" s="25">
        <v>-604547276.77075899</v>
      </c>
      <c r="AN3334" s="5">
        <v>-2.4152474686900338</v>
      </c>
    </row>
    <row r="3335" spans="32:40">
      <c r="AF3335" s="25">
        <v>3334</v>
      </c>
      <c r="AG3335" s="25"/>
      <c r="AJ3335" s="25"/>
      <c r="AL3335" s="5">
        <v>3334</v>
      </c>
      <c r="AM3335" s="25">
        <v>-635010709.477054</v>
      </c>
      <c r="AN3335" s="5">
        <v>-2.5401298133628289</v>
      </c>
    </row>
    <row r="3336" spans="32:40">
      <c r="AF3336" s="25">
        <v>3335</v>
      </c>
      <c r="AG3336" s="25"/>
      <c r="AJ3336" s="25"/>
      <c r="AL3336" s="5">
        <v>3335</v>
      </c>
      <c r="AM3336" s="25">
        <v>-105868017.32764</v>
      </c>
      <c r="AN3336" s="5">
        <v>0.56407008197744557</v>
      </c>
    </row>
    <row r="3337" spans="32:40">
      <c r="AF3337" s="25">
        <v>3336</v>
      </c>
      <c r="AG3337" s="25"/>
      <c r="AJ3337" s="25"/>
      <c r="AL3337" s="5">
        <v>3336</v>
      </c>
      <c r="AM3337" s="25">
        <v>-147371183.18195057</v>
      </c>
      <c r="AN3337" s="5">
        <v>-1.1091256913836041</v>
      </c>
    </row>
    <row r="3338" spans="32:40">
      <c r="AF3338" s="25">
        <v>3337</v>
      </c>
      <c r="AG3338" s="25"/>
      <c r="AJ3338" s="25"/>
      <c r="AL3338" s="5">
        <v>3337</v>
      </c>
      <c r="AM3338" s="25">
        <v>1303503057.8979611</v>
      </c>
      <c r="AN3338" s="5">
        <v>11.208370883456658</v>
      </c>
    </row>
    <row r="3339" spans="32:40">
      <c r="AF3339" s="25">
        <v>3338</v>
      </c>
      <c r="AG3339" s="25"/>
      <c r="AJ3339" s="25"/>
      <c r="AL3339" s="5">
        <v>3338</v>
      </c>
      <c r="AM3339" s="25">
        <v>-1591771931.657382</v>
      </c>
      <c r="AN3339" s="5">
        <v>-19.950544962654643</v>
      </c>
    </row>
    <row r="3340" spans="32:40">
      <c r="AF3340" s="25">
        <v>3339</v>
      </c>
      <c r="AG3340" s="25"/>
      <c r="AJ3340" s="25"/>
      <c r="AL3340" s="5">
        <v>3339</v>
      </c>
      <c r="AM3340" s="25">
        <v>-1348236385.8341975</v>
      </c>
      <c r="AN3340" s="5">
        <v>-7.1619564597912415</v>
      </c>
    </row>
    <row r="3341" spans="32:40">
      <c r="AF3341" s="25">
        <v>3340</v>
      </c>
      <c r="AG3341" s="25"/>
      <c r="AJ3341" s="25"/>
      <c r="AL3341" s="5">
        <v>3340</v>
      </c>
      <c r="AM3341" s="25">
        <v>611244289.82544506</v>
      </c>
      <c r="AN3341" s="5">
        <v>5.2123411251107221</v>
      </c>
    </row>
    <row r="3342" spans="32:40">
      <c r="AF3342" s="25">
        <v>3341</v>
      </c>
      <c r="AG3342" s="25"/>
      <c r="AJ3342" s="25"/>
      <c r="AL3342" s="5">
        <v>3341</v>
      </c>
      <c r="AM3342" s="25">
        <v>1135400599.5512319</v>
      </c>
      <c r="AN3342" s="5">
        <v>7.3638753583235204</v>
      </c>
    </row>
    <row r="3343" spans="32:40">
      <c r="AF3343" s="25">
        <v>3342</v>
      </c>
      <c r="AG3343" s="25"/>
      <c r="AJ3343" s="25"/>
      <c r="AL3343" s="5">
        <v>3342</v>
      </c>
      <c r="AM3343" s="25">
        <v>-540413054.80687773</v>
      </c>
      <c r="AN3343" s="5">
        <v>-2.1263036514983691</v>
      </c>
    </row>
    <row r="3344" spans="32:40">
      <c r="AF3344" s="25">
        <v>3343</v>
      </c>
      <c r="AG3344" s="25"/>
      <c r="AJ3344" s="25"/>
      <c r="AL3344" s="5">
        <v>3343</v>
      </c>
      <c r="AM3344" s="25">
        <v>-1111209482.7322004</v>
      </c>
      <c r="AN3344" s="5">
        <v>-4.7654783547762039</v>
      </c>
    </row>
    <row r="3345" spans="32:40">
      <c r="AF3345" s="25">
        <v>3344</v>
      </c>
      <c r="AG3345" s="25"/>
      <c r="AJ3345" s="25"/>
      <c r="AL3345" s="5">
        <v>3344</v>
      </c>
      <c r="AM3345" s="25">
        <v>50296244.284137502</v>
      </c>
      <c r="AN3345" s="5">
        <v>1.754329001782396</v>
      </c>
    </row>
    <row r="3346" spans="32:40">
      <c r="AF3346" s="25">
        <v>3345</v>
      </c>
      <c r="AG3346" s="25"/>
      <c r="AJ3346" s="25"/>
      <c r="AL3346" s="5">
        <v>3345</v>
      </c>
      <c r="AM3346" s="25">
        <v>-713223095.77536571</v>
      </c>
      <c r="AN3346" s="5">
        <v>-2.0774550724472918</v>
      </c>
    </row>
    <row r="3347" spans="32:40">
      <c r="AF3347" s="25">
        <v>3346</v>
      </c>
      <c r="AG3347" s="25"/>
      <c r="AJ3347" s="25"/>
      <c r="AL3347" s="5">
        <v>3346</v>
      </c>
      <c r="AM3347" s="25">
        <v>12149716.739281386</v>
      </c>
      <c r="AN3347" s="5">
        <v>1.0738429235536107</v>
      </c>
    </row>
    <row r="3348" spans="32:40">
      <c r="AF3348" s="25">
        <v>3347</v>
      </c>
      <c r="AG3348" s="25"/>
      <c r="AJ3348" s="25"/>
      <c r="AL3348" s="5">
        <v>3347</v>
      </c>
      <c r="AM3348" s="25">
        <v>-317417853.74760848</v>
      </c>
      <c r="AN3348" s="5">
        <v>-0.43078271036445182</v>
      </c>
    </row>
    <row r="3349" spans="32:40">
      <c r="AF3349" s="25">
        <v>3348</v>
      </c>
      <c r="AG3349" s="25"/>
      <c r="AJ3349" s="25"/>
      <c r="AL3349" s="5">
        <v>3348</v>
      </c>
      <c r="AM3349" s="25">
        <v>348090023.94208425</v>
      </c>
      <c r="AN3349" s="5">
        <v>3.2183753017827574</v>
      </c>
    </row>
    <row r="3350" spans="32:40">
      <c r="AF3350" s="25">
        <v>3349</v>
      </c>
      <c r="AG3350" s="25"/>
      <c r="AJ3350" s="25"/>
      <c r="AL3350" s="5">
        <v>3349</v>
      </c>
      <c r="AM3350" s="25">
        <v>-860920961.81639612</v>
      </c>
      <c r="AN3350" s="5">
        <v>-2.9809239067366677</v>
      </c>
    </row>
    <row r="3351" spans="32:40">
      <c r="AF3351" s="25">
        <v>3350</v>
      </c>
      <c r="AG3351" s="25"/>
      <c r="AJ3351" s="25"/>
      <c r="AL3351" s="5">
        <v>3350</v>
      </c>
      <c r="AM3351" s="25">
        <v>841261406.6385622</v>
      </c>
      <c r="AN3351" s="5">
        <v>7.2670353681461295</v>
      </c>
    </row>
    <row r="3352" spans="32:40">
      <c r="AF3352" s="25">
        <v>3351</v>
      </c>
      <c r="AG3352" s="25"/>
      <c r="AJ3352" s="25"/>
      <c r="AL3352" s="5">
        <v>3351</v>
      </c>
      <c r="AM3352" s="25">
        <v>15144759.725731134</v>
      </c>
      <c r="AN3352" s="5">
        <v>1.1762712228339127</v>
      </c>
    </row>
    <row r="3353" spans="32:40">
      <c r="AF3353" s="25">
        <v>3352</v>
      </c>
      <c r="AG3353" s="25"/>
      <c r="AJ3353" s="25"/>
      <c r="AL3353" s="5">
        <v>3352</v>
      </c>
      <c r="AM3353" s="25">
        <v>-852296383.71438789</v>
      </c>
      <c r="AN3353" s="5">
        <v>-6.9002376877669418</v>
      </c>
    </row>
    <row r="3354" spans="32:40">
      <c r="AF3354" s="25">
        <v>3353</v>
      </c>
      <c r="AG3354" s="25"/>
      <c r="AJ3354" s="25"/>
      <c r="AL3354" s="5">
        <v>3353</v>
      </c>
      <c r="AM3354" s="25">
        <v>-1119435666.2662954</v>
      </c>
      <c r="AN3354" s="5">
        <v>-4.8318582220956783</v>
      </c>
    </row>
    <row r="3355" spans="32:40">
      <c r="AF3355" s="25">
        <v>3354</v>
      </c>
      <c r="AG3355" s="25"/>
      <c r="AJ3355" s="25"/>
      <c r="AL3355" s="5">
        <v>3354</v>
      </c>
      <c r="AM3355" s="25">
        <v>-515697436.03262383</v>
      </c>
      <c r="AN3355" s="5">
        <v>-6.8663299462712502</v>
      </c>
    </row>
    <row r="3356" spans="32:40">
      <c r="AF3356" s="25">
        <v>3355</v>
      </c>
      <c r="AG3356" s="25"/>
      <c r="AJ3356" s="25"/>
      <c r="AL3356" s="5">
        <v>3355</v>
      </c>
      <c r="AM3356" s="25">
        <v>-355284835.96731746</v>
      </c>
      <c r="AN3356" s="5">
        <v>-4.4073025183634211</v>
      </c>
    </row>
    <row r="3357" spans="32:40">
      <c r="AF3357" s="25">
        <v>3356</v>
      </c>
      <c r="AG3357" s="25"/>
      <c r="AJ3357" s="25"/>
      <c r="AL3357" s="5">
        <v>3356</v>
      </c>
      <c r="AM3357" s="25">
        <v>-963724672.26777637</v>
      </c>
      <c r="AN3357" s="5">
        <v>-3.6935165725718124</v>
      </c>
    </row>
    <row r="3358" spans="32:40">
      <c r="AF3358" s="25">
        <v>3357</v>
      </c>
      <c r="AG3358" s="25"/>
      <c r="AJ3358" s="25"/>
      <c r="AL3358" s="5">
        <v>3357</v>
      </c>
      <c r="AM3358" s="25">
        <v>-387788614.87287456</v>
      </c>
      <c r="AN3358" s="5">
        <v>-1.8975454873010709</v>
      </c>
    </row>
    <row r="3359" spans="32:40">
      <c r="AF3359" s="25">
        <v>3358</v>
      </c>
      <c r="AG3359" s="25"/>
      <c r="AJ3359" s="25"/>
      <c r="AL3359" s="5">
        <v>3358</v>
      </c>
      <c r="AM3359" s="25">
        <v>321371015.23427963</v>
      </c>
      <c r="AN3359" s="5">
        <v>2.2299015022771393</v>
      </c>
    </row>
    <row r="3360" spans="32:40">
      <c r="AF3360" s="25">
        <v>3359</v>
      </c>
      <c r="AG3360" s="25"/>
      <c r="AJ3360" s="25"/>
      <c r="AL3360" s="5">
        <v>3359</v>
      </c>
      <c r="AM3360" s="25">
        <v>-382204004.614811</v>
      </c>
      <c r="AN3360" s="5">
        <v>-4.3016611151215187</v>
      </c>
    </row>
    <row r="3361" spans="32:40">
      <c r="AF3361" s="25">
        <v>3360</v>
      </c>
      <c r="AG3361" s="25"/>
      <c r="AJ3361" s="25"/>
      <c r="AL3361" s="5">
        <v>3360</v>
      </c>
      <c r="AM3361" s="25">
        <v>644147643.39597178</v>
      </c>
      <c r="AN3361" s="5">
        <v>4.6998775227206249</v>
      </c>
    </row>
    <row r="3362" spans="32:40">
      <c r="AF3362" s="25">
        <v>3361</v>
      </c>
      <c r="AG3362" s="25"/>
      <c r="AJ3362" s="25"/>
      <c r="AL3362" s="5">
        <v>3361</v>
      </c>
      <c r="AM3362" s="25">
        <v>-197643449.49049523</v>
      </c>
      <c r="AN3362" s="5">
        <v>0.22709937038480174</v>
      </c>
    </row>
    <row r="3363" spans="32:40">
      <c r="AF3363" s="25">
        <v>3362</v>
      </c>
      <c r="AG3363" s="25"/>
      <c r="AJ3363" s="25"/>
      <c r="AL3363" s="5">
        <v>3362</v>
      </c>
      <c r="AM3363" s="25">
        <v>-1219872377.8450484</v>
      </c>
      <c r="AN3363" s="5">
        <v>-3.8931590444382893</v>
      </c>
    </row>
    <row r="3364" spans="32:40">
      <c r="AF3364" s="25">
        <v>3363</v>
      </c>
      <c r="AG3364" s="25"/>
      <c r="AJ3364" s="25"/>
      <c r="AL3364" s="5">
        <v>3363</v>
      </c>
      <c r="AM3364" s="25">
        <v>-313130260.15481269</v>
      </c>
      <c r="AN3364" s="5">
        <v>-3.7231132929362407</v>
      </c>
    </row>
    <row r="3365" spans="32:40">
      <c r="AF3365" s="25">
        <v>3364</v>
      </c>
      <c r="AG3365" s="25"/>
      <c r="AJ3365" s="25"/>
      <c r="AL3365" s="5">
        <v>3364</v>
      </c>
      <c r="AM3365" s="25">
        <v>803399765.20960259</v>
      </c>
      <c r="AN3365" s="5">
        <v>5.2424425770997241</v>
      </c>
    </row>
    <row r="3366" spans="32:40">
      <c r="AF3366" s="25">
        <v>3365</v>
      </c>
      <c r="AG3366" s="25"/>
      <c r="AJ3366" s="25"/>
      <c r="AL3366" s="5">
        <v>3365</v>
      </c>
      <c r="AM3366" s="25">
        <v>109007468.33821073</v>
      </c>
      <c r="AN3366" s="5">
        <v>2.26328044127919</v>
      </c>
    </row>
    <row r="3367" spans="32:40">
      <c r="AF3367" s="25">
        <v>3366</v>
      </c>
      <c r="AG3367" s="25"/>
      <c r="AJ3367" s="25"/>
      <c r="AL3367" s="5">
        <v>3366</v>
      </c>
      <c r="AM3367" s="25">
        <v>-41297633.266293764</v>
      </c>
      <c r="AN3367" s="5">
        <v>0.81102443365964128</v>
      </c>
    </row>
    <row r="3368" spans="32:40">
      <c r="AF3368" s="25">
        <v>3367</v>
      </c>
      <c r="AG3368" s="25"/>
      <c r="AJ3368" s="25"/>
      <c r="AL3368" s="5">
        <v>3367</v>
      </c>
      <c r="AM3368" s="25">
        <v>-302192788.33008432</v>
      </c>
      <c r="AN3368" s="5">
        <v>-0.4526358725165629</v>
      </c>
    </row>
    <row r="3369" spans="32:40">
      <c r="AF3369" s="25">
        <v>3368</v>
      </c>
      <c r="AG3369" s="25"/>
      <c r="AJ3369" s="25"/>
      <c r="AL3369" s="5">
        <v>3368</v>
      </c>
      <c r="AM3369" s="25">
        <v>-136711274.36582881</v>
      </c>
      <c r="AN3369" s="5">
        <v>0.43717752921959702</v>
      </c>
    </row>
    <row r="3370" spans="32:40">
      <c r="AF3370" s="25">
        <v>3369</v>
      </c>
      <c r="AG3370" s="25"/>
      <c r="AJ3370" s="25"/>
      <c r="AL3370" s="5">
        <v>3369</v>
      </c>
      <c r="AM3370" s="25">
        <v>-131036582.61229926</v>
      </c>
      <c r="AN3370" s="5">
        <v>4.7794053501380752E-2</v>
      </c>
    </row>
    <row r="3371" spans="32:40">
      <c r="AF3371" s="25">
        <v>3370</v>
      </c>
      <c r="AG3371" s="25"/>
      <c r="AJ3371" s="25"/>
      <c r="AL3371" s="5">
        <v>3370</v>
      </c>
      <c r="AM3371" s="25">
        <v>-440593957.75521833</v>
      </c>
      <c r="AN3371" s="5">
        <v>-0.85160229838293422</v>
      </c>
    </row>
    <row r="3372" spans="32:40">
      <c r="AF3372" s="25">
        <v>3371</v>
      </c>
      <c r="AG3372" s="25"/>
      <c r="AJ3372" s="25"/>
      <c r="AL3372" s="5">
        <v>3371</v>
      </c>
      <c r="AM3372" s="25">
        <v>270274929.63389087</v>
      </c>
      <c r="AN3372" s="5">
        <v>2.0398736018314487</v>
      </c>
    </row>
    <row r="3373" spans="32:40">
      <c r="AF3373" s="25">
        <v>3372</v>
      </c>
      <c r="AG3373" s="25"/>
      <c r="AJ3373" s="25"/>
      <c r="AL3373" s="5">
        <v>3372</v>
      </c>
      <c r="AM3373" s="25">
        <v>-498624231.4441244</v>
      </c>
      <c r="AN3373" s="5">
        <v>-5.1589722514561718</v>
      </c>
    </row>
    <row r="3374" spans="32:40">
      <c r="AF3374" s="25">
        <v>3373</v>
      </c>
      <c r="AG3374" s="25"/>
      <c r="AJ3374" s="25"/>
      <c r="AL3374" s="5">
        <v>3373</v>
      </c>
      <c r="AM3374" s="25">
        <v>-720685424.28343379</v>
      </c>
      <c r="AN3374" s="5">
        <v>-2.7870821743275789</v>
      </c>
    </row>
    <row r="3375" spans="32:40">
      <c r="AF3375" s="25">
        <v>3374</v>
      </c>
      <c r="AG3375" s="25"/>
      <c r="AJ3375" s="25"/>
      <c r="AL3375" s="5">
        <v>3374</v>
      </c>
      <c r="AM3375" s="25">
        <v>-701310869.02958274</v>
      </c>
      <c r="AN3375" s="5">
        <v>-3.5436347811638869</v>
      </c>
    </row>
    <row r="3376" spans="32:40">
      <c r="AF3376" s="25">
        <v>3375</v>
      </c>
      <c r="AG3376" s="25"/>
      <c r="AJ3376" s="25"/>
      <c r="AL3376" s="5">
        <v>3375</v>
      </c>
      <c r="AM3376" s="25">
        <v>-135370827.02056131</v>
      </c>
      <c r="AN3376" s="5">
        <v>0.39259665091132123</v>
      </c>
    </row>
    <row r="3377" spans="32:40">
      <c r="AF3377" s="25">
        <v>3376</v>
      </c>
      <c r="AG3377" s="25"/>
      <c r="AJ3377" s="25"/>
      <c r="AL3377" s="5">
        <v>3376</v>
      </c>
      <c r="AM3377" s="25">
        <v>-1322229793.6975622</v>
      </c>
      <c r="AN3377" s="5">
        <v>-4.663269347370381</v>
      </c>
    </row>
    <row r="3378" spans="32:40">
      <c r="AF3378" s="25">
        <v>3377</v>
      </c>
      <c r="AG3378" s="25"/>
      <c r="AJ3378" s="25"/>
      <c r="AL3378" s="5">
        <v>3377</v>
      </c>
      <c r="AM3378" s="25">
        <v>-1328921830.9124196</v>
      </c>
      <c r="AN3378" s="5">
        <v>-8.2700706578924024</v>
      </c>
    </row>
    <row r="3379" spans="32:40">
      <c r="AF3379" s="25">
        <v>3378</v>
      </c>
      <c r="AG3379" s="25"/>
      <c r="AJ3379" s="25"/>
      <c r="AL3379" s="5">
        <v>3378</v>
      </c>
      <c r="AM3379" s="25">
        <v>172731617.73822099</v>
      </c>
      <c r="AN3379" s="5">
        <v>2.2007679216966807</v>
      </c>
    </row>
    <row r="3380" spans="32:40">
      <c r="AF3380" s="25">
        <v>3379</v>
      </c>
      <c r="AG3380" s="25"/>
      <c r="AJ3380" s="25"/>
      <c r="AL3380" s="5">
        <v>3379</v>
      </c>
      <c r="AM3380" s="25">
        <v>-18135032.582087606</v>
      </c>
      <c r="AN3380" s="5">
        <v>0.88157122235583263</v>
      </c>
    </row>
    <row r="3381" spans="32:40">
      <c r="AF3381" s="25">
        <v>3380</v>
      </c>
      <c r="AG3381" s="25"/>
      <c r="AJ3381" s="25"/>
      <c r="AL3381" s="5">
        <v>3380</v>
      </c>
      <c r="AM3381" s="25">
        <v>-758570420.26012623</v>
      </c>
      <c r="AN3381" s="5">
        <v>-3.8391518668111546</v>
      </c>
    </row>
    <row r="3382" spans="32:40">
      <c r="AF3382" s="25">
        <v>3381</v>
      </c>
      <c r="AG3382" s="25"/>
      <c r="AJ3382" s="25"/>
      <c r="AL3382" s="5">
        <v>3381</v>
      </c>
      <c r="AM3382" s="25">
        <v>2310549979.5419693</v>
      </c>
      <c r="AN3382" s="5">
        <v>27.13816379046014</v>
      </c>
    </row>
    <row r="3383" spans="32:40">
      <c r="AF3383" s="25">
        <v>3382</v>
      </c>
      <c r="AG3383" s="25"/>
      <c r="AJ3383" s="25"/>
      <c r="AL3383" s="5">
        <v>3382</v>
      </c>
      <c r="AM3383" s="25">
        <v>-753094078.83753419</v>
      </c>
      <c r="AN3383" s="5">
        <v>-8.8658670348442357</v>
      </c>
    </row>
    <row r="3384" spans="32:40">
      <c r="AF3384" s="25">
        <v>3383</v>
      </c>
      <c r="AG3384" s="25"/>
      <c r="AJ3384" s="25"/>
      <c r="AL3384" s="5">
        <v>3383</v>
      </c>
      <c r="AM3384" s="25">
        <v>1826055306.105855</v>
      </c>
      <c r="AN3384" s="5">
        <v>8.436962736038776</v>
      </c>
    </row>
    <row r="3385" spans="32:40">
      <c r="AF3385" s="25">
        <v>3384</v>
      </c>
      <c r="AG3385" s="25"/>
      <c r="AJ3385" s="25"/>
      <c r="AL3385" s="5">
        <v>3384</v>
      </c>
      <c r="AM3385" s="25">
        <v>42835550.400240153</v>
      </c>
      <c r="AN3385" s="5">
        <v>1.4196986802239977</v>
      </c>
    </row>
    <row r="3386" spans="32:40">
      <c r="AF3386" s="25">
        <v>3385</v>
      </c>
      <c r="AG3386" s="25"/>
      <c r="AJ3386" s="25"/>
      <c r="AL3386" s="5">
        <v>3385</v>
      </c>
      <c r="AM3386" s="25">
        <v>250173457.39627478</v>
      </c>
      <c r="AN3386" s="5">
        <v>3.5319654601256594</v>
      </c>
    </row>
    <row r="3387" spans="32:40">
      <c r="AF3387" s="25">
        <v>3386</v>
      </c>
      <c r="AG3387" s="25"/>
      <c r="AJ3387" s="25"/>
      <c r="AL3387" s="5">
        <v>3386</v>
      </c>
      <c r="AM3387" s="25">
        <v>367189341.45713735</v>
      </c>
      <c r="AN3387" s="5">
        <v>7.0842280298430014</v>
      </c>
    </row>
    <row r="3388" spans="32:40">
      <c r="AF3388" s="25">
        <v>3387</v>
      </c>
      <c r="AG3388" s="25"/>
      <c r="AJ3388" s="25"/>
      <c r="AL3388" s="5">
        <v>3387</v>
      </c>
      <c r="AM3388" s="25">
        <v>794877955.80950487</v>
      </c>
      <c r="AN3388" s="5">
        <v>4.2754055066838736</v>
      </c>
    </row>
    <row r="3389" spans="32:40">
      <c r="AF3389" s="25">
        <v>3388</v>
      </c>
      <c r="AG3389" s="25"/>
      <c r="AJ3389" s="25"/>
      <c r="AL3389" s="5">
        <v>3388</v>
      </c>
      <c r="AM3389" s="25">
        <v>1086827214.3420324</v>
      </c>
      <c r="AN3389" s="5">
        <v>10.12036395471692</v>
      </c>
    </row>
    <row r="3390" spans="32:40">
      <c r="AF3390" s="25">
        <v>3389</v>
      </c>
      <c r="AG3390" s="25"/>
      <c r="AJ3390" s="25"/>
      <c r="AL3390" s="5">
        <v>3389</v>
      </c>
      <c r="AM3390" s="25">
        <v>-1663917826.8432131</v>
      </c>
      <c r="AN3390" s="5">
        <v>-15.111666039758495</v>
      </c>
    </row>
    <row r="3391" spans="32:40">
      <c r="AF3391" s="25">
        <v>3390</v>
      </c>
      <c r="AG3391" s="25"/>
      <c r="AJ3391" s="25"/>
      <c r="AL3391" s="5">
        <v>3390</v>
      </c>
      <c r="AM3391" s="25">
        <v>-388576938.88013113</v>
      </c>
      <c r="AN3391" s="5">
        <v>-1.4332192183643986</v>
      </c>
    </row>
    <row r="3392" spans="32:40">
      <c r="AF3392" s="25">
        <v>3391</v>
      </c>
      <c r="AG3392" s="25"/>
      <c r="AJ3392" s="25"/>
      <c r="AL3392" s="5">
        <v>3391</v>
      </c>
      <c r="AM3392" s="25">
        <v>-794732956.32482278</v>
      </c>
      <c r="AN3392" s="5">
        <v>-2.7554630573199246</v>
      </c>
    </row>
    <row r="3393" spans="32:40">
      <c r="AF3393" s="25">
        <v>3392</v>
      </c>
      <c r="AG3393" s="25"/>
      <c r="AJ3393" s="25"/>
      <c r="AL3393" s="5">
        <v>3392</v>
      </c>
      <c r="AM3393" s="25">
        <v>-547350140.98579419</v>
      </c>
      <c r="AN3393" s="5">
        <v>-1.4463603767207316</v>
      </c>
    </row>
    <row r="3394" spans="32:40">
      <c r="AF3394" s="25">
        <v>3393</v>
      </c>
      <c r="AG3394" s="25"/>
      <c r="AJ3394" s="25"/>
      <c r="AL3394" s="5">
        <v>3393</v>
      </c>
      <c r="AM3394" s="25">
        <v>491598003.33803666</v>
      </c>
      <c r="AN3394" s="5">
        <v>4.7323961584906593</v>
      </c>
    </row>
    <row r="3395" spans="32:40">
      <c r="AF3395" s="25">
        <v>3394</v>
      </c>
      <c r="AG3395" s="25"/>
      <c r="AJ3395" s="25"/>
      <c r="AL3395" s="5">
        <v>3394</v>
      </c>
      <c r="AM3395" s="25">
        <v>-952522120.7891258</v>
      </c>
      <c r="AN3395" s="5">
        <v>-3.0655783260410594</v>
      </c>
    </row>
    <row r="3396" spans="32:40">
      <c r="AF3396" s="25">
        <v>3395</v>
      </c>
      <c r="AG3396" s="25"/>
      <c r="AJ3396" s="25"/>
      <c r="AL3396" s="5">
        <v>3395</v>
      </c>
      <c r="AM3396" s="25">
        <v>-1061019387.6283457</v>
      </c>
      <c r="AN3396" s="5">
        <v>-3.240316503788375</v>
      </c>
    </row>
    <row r="3397" spans="32:40">
      <c r="AF3397" s="25">
        <v>3396</v>
      </c>
      <c r="AG3397" s="25"/>
      <c r="AJ3397" s="25"/>
      <c r="AL3397" s="5">
        <v>3396</v>
      </c>
      <c r="AM3397" s="25">
        <v>-857324724.43157399</v>
      </c>
      <c r="AN3397" s="5">
        <v>-2.4920335096769266</v>
      </c>
    </row>
    <row r="3398" spans="32:40">
      <c r="AF3398" s="25">
        <v>3397</v>
      </c>
      <c r="AG3398" s="25"/>
      <c r="AJ3398" s="25"/>
      <c r="AL3398" s="5">
        <v>3397</v>
      </c>
      <c r="AM3398" s="25">
        <v>-152023855.31222492</v>
      </c>
      <c r="AN3398" s="5">
        <v>0.11401956823347716</v>
      </c>
    </row>
    <row r="3399" spans="32:40">
      <c r="AF3399" s="25">
        <v>3398</v>
      </c>
      <c r="AG3399" s="25"/>
      <c r="AJ3399" s="25"/>
      <c r="AL3399" s="5">
        <v>3398</v>
      </c>
      <c r="AM3399" s="25">
        <v>-1287386099.5939949</v>
      </c>
      <c r="AN3399" s="5">
        <v>-4.2624176803872196</v>
      </c>
    </row>
    <row r="3400" spans="32:40">
      <c r="AF3400" s="25">
        <v>3399</v>
      </c>
      <c r="AG3400" s="25"/>
      <c r="AJ3400" s="25"/>
      <c r="AL3400" s="5">
        <v>3399</v>
      </c>
      <c r="AM3400" s="25">
        <v>-317374993.90486336</v>
      </c>
      <c r="AN3400" s="5">
        <v>-1.7468545155256041</v>
      </c>
    </row>
    <row r="3401" spans="32:40">
      <c r="AF3401" s="25">
        <v>3400</v>
      </c>
      <c r="AG3401" s="25"/>
      <c r="AJ3401" s="25"/>
      <c r="AL3401" s="5">
        <v>3400</v>
      </c>
      <c r="AM3401" s="25">
        <v>282969546.73936033</v>
      </c>
      <c r="AN3401" s="5">
        <v>2.0999276638768967</v>
      </c>
    </row>
    <row r="3402" spans="32:40">
      <c r="AF3402" s="25">
        <v>3401</v>
      </c>
      <c r="AG3402" s="25"/>
      <c r="AJ3402" s="25"/>
      <c r="AL3402" s="5">
        <v>3401</v>
      </c>
      <c r="AM3402" s="25">
        <v>-278455841.11968714</v>
      </c>
      <c r="AN3402" s="5">
        <v>-0.25471104957135782</v>
      </c>
    </row>
    <row r="3403" spans="32:40">
      <c r="AF3403" s="25">
        <v>3402</v>
      </c>
      <c r="AG3403" s="25"/>
      <c r="AJ3403" s="25"/>
      <c r="AL3403" s="5">
        <v>3402</v>
      </c>
      <c r="AM3403" s="25">
        <v>124107747.70823562</v>
      </c>
      <c r="AN3403" s="5">
        <v>1.9766235319414491</v>
      </c>
    </row>
    <row r="3404" spans="32:40">
      <c r="AF3404" s="25">
        <v>3403</v>
      </c>
      <c r="AG3404" s="25"/>
      <c r="AJ3404" s="25"/>
      <c r="AL3404" s="5">
        <v>3403</v>
      </c>
      <c r="AM3404" s="25">
        <v>-441022853.47809386</v>
      </c>
      <c r="AN3404" s="5">
        <v>-2.6826324124409187</v>
      </c>
    </row>
    <row r="3405" spans="32:40">
      <c r="AF3405" s="25">
        <v>3404</v>
      </c>
      <c r="AG3405" s="25"/>
      <c r="AJ3405" s="25"/>
      <c r="AL3405" s="5">
        <v>3404</v>
      </c>
      <c r="AM3405" s="25">
        <v>197865406.93922678</v>
      </c>
      <c r="AN3405" s="5">
        <v>3.3037184484959767</v>
      </c>
    </row>
    <row r="3406" spans="32:40">
      <c r="AF3406" s="25">
        <v>3405</v>
      </c>
      <c r="AG3406" s="25"/>
      <c r="AJ3406" s="25"/>
      <c r="AL3406" s="5">
        <v>3405</v>
      </c>
      <c r="AM3406" s="25">
        <v>346595538.02163815</v>
      </c>
      <c r="AN3406" s="5">
        <v>3.3862938882062208</v>
      </c>
    </row>
    <row r="3407" spans="32:40">
      <c r="AF3407" s="25">
        <v>3406</v>
      </c>
      <c r="AG3407" s="25"/>
      <c r="AJ3407" s="25"/>
      <c r="AL3407" s="5">
        <v>3406</v>
      </c>
      <c r="AM3407" s="25">
        <v>450846610.71129727</v>
      </c>
      <c r="AN3407" s="5">
        <v>4.6817452115743041</v>
      </c>
    </row>
    <row r="3408" spans="32:40">
      <c r="AF3408" s="25">
        <v>3407</v>
      </c>
      <c r="AG3408" s="25"/>
      <c r="AJ3408" s="25"/>
      <c r="AL3408" s="5">
        <v>3407</v>
      </c>
      <c r="AM3408" s="25">
        <v>1011809945.7946215</v>
      </c>
      <c r="AN3408" s="5">
        <v>15.030708700905958</v>
      </c>
    </row>
    <row r="3409" spans="32:40">
      <c r="AF3409" s="25">
        <v>3408</v>
      </c>
      <c r="AG3409" s="25"/>
      <c r="AJ3409" s="25"/>
      <c r="AL3409" s="5">
        <v>3408</v>
      </c>
      <c r="AM3409" s="25">
        <v>-713951630.98197722</v>
      </c>
      <c r="AN3409" s="5">
        <v>-3.2766447959344132</v>
      </c>
    </row>
    <row r="3410" spans="32:40">
      <c r="AF3410" s="25">
        <v>3409</v>
      </c>
      <c r="AG3410" s="25"/>
      <c r="AJ3410" s="25"/>
      <c r="AL3410" s="5">
        <v>3409</v>
      </c>
      <c r="AM3410" s="25">
        <v>1099582566.6781573</v>
      </c>
      <c r="AN3410" s="5">
        <v>5.6421740234194351</v>
      </c>
    </row>
    <row r="3411" spans="32:40">
      <c r="AF3411" s="25">
        <v>3410</v>
      </c>
      <c r="AG3411" s="25"/>
      <c r="AJ3411" s="25"/>
      <c r="AL3411" s="5">
        <v>3410</v>
      </c>
      <c r="AM3411" s="25">
        <v>-48281402.656625628</v>
      </c>
      <c r="AN3411" s="5">
        <v>0.79576810127600217</v>
      </c>
    </row>
    <row r="3412" spans="32:40">
      <c r="AF3412" s="25">
        <v>3411</v>
      </c>
      <c r="AG3412" s="25"/>
      <c r="AJ3412" s="25"/>
      <c r="AL3412" s="5">
        <v>3411</v>
      </c>
      <c r="AM3412" s="25">
        <v>-573409524.18412471</v>
      </c>
      <c r="AN3412" s="5">
        <v>-4.1843513338798628</v>
      </c>
    </row>
    <row r="3413" spans="32:40">
      <c r="AF3413" s="25">
        <v>3412</v>
      </c>
      <c r="AG3413" s="25"/>
      <c r="AJ3413" s="25"/>
      <c r="AL3413" s="5">
        <v>3412</v>
      </c>
      <c r="AM3413" s="25">
        <v>-311755887.16570771</v>
      </c>
      <c r="AN3413" s="5">
        <v>-1.6621218611714033</v>
      </c>
    </row>
    <row r="3414" spans="32:40">
      <c r="AF3414" s="25">
        <v>3413</v>
      </c>
      <c r="AG3414" s="25"/>
      <c r="AJ3414" s="25"/>
      <c r="AL3414" s="5">
        <v>3413</v>
      </c>
      <c r="AM3414" s="25">
        <v>-377818151.39228594</v>
      </c>
      <c r="AN3414" s="5">
        <v>-1.5490698314693734</v>
      </c>
    </row>
    <row r="3415" spans="32:40">
      <c r="AF3415" s="25">
        <v>3414</v>
      </c>
      <c r="AG3415" s="25"/>
      <c r="AJ3415" s="25"/>
      <c r="AL3415" s="5">
        <v>3414</v>
      </c>
      <c r="AM3415" s="25">
        <v>-130920775.91016558</v>
      </c>
      <c r="AN3415" s="5">
        <v>0.37785230769938061</v>
      </c>
    </row>
    <row r="3416" spans="32:40">
      <c r="AF3416" s="25">
        <v>3415</v>
      </c>
      <c r="AG3416" s="25"/>
      <c r="AJ3416" s="25"/>
      <c r="AL3416" s="5">
        <v>3415</v>
      </c>
      <c r="AM3416" s="25">
        <v>-617290628.7131145</v>
      </c>
      <c r="AN3416" s="5">
        <v>-2.4693827608490873</v>
      </c>
    </row>
    <row r="3417" spans="32:40">
      <c r="AF3417" s="25">
        <v>3416</v>
      </c>
      <c r="AG3417" s="25"/>
      <c r="AJ3417" s="25"/>
      <c r="AL3417" s="5">
        <v>3416</v>
      </c>
      <c r="AM3417" s="25">
        <v>435268015.41189837</v>
      </c>
      <c r="AN3417" s="5">
        <v>3.1681946509966861</v>
      </c>
    </row>
    <row r="3418" spans="32:40">
      <c r="AF3418" s="25">
        <v>3417</v>
      </c>
      <c r="AG3418" s="25"/>
      <c r="AJ3418" s="25"/>
      <c r="AL3418" s="5">
        <v>3417</v>
      </c>
      <c r="AM3418" s="25">
        <v>-975288110.2043581</v>
      </c>
      <c r="AN3418" s="5">
        <v>-3.8968799084571928</v>
      </c>
    </row>
    <row r="3419" spans="32:40">
      <c r="AF3419" s="25">
        <v>3418</v>
      </c>
      <c r="AG3419" s="25"/>
      <c r="AJ3419" s="25"/>
      <c r="AL3419" s="5">
        <v>3418</v>
      </c>
      <c r="AM3419" s="25">
        <v>-32818419.515118748</v>
      </c>
      <c r="AN3419" s="5">
        <v>0.80907047036631086</v>
      </c>
    </row>
    <row r="3420" spans="32:40">
      <c r="AF3420" s="25">
        <v>3419</v>
      </c>
      <c r="AG3420" s="25"/>
      <c r="AJ3420" s="25"/>
      <c r="AL3420" s="5">
        <v>3419</v>
      </c>
      <c r="AM3420" s="25">
        <v>119165511.31784609</v>
      </c>
      <c r="AN3420" s="5">
        <v>1.5602960299877218</v>
      </c>
    </row>
    <row r="3421" spans="32:40">
      <c r="AF3421" s="25">
        <v>3420</v>
      </c>
      <c r="AG3421" s="25"/>
      <c r="AJ3421" s="25"/>
      <c r="AL3421" s="5">
        <v>3420</v>
      </c>
      <c r="AM3421" s="25">
        <v>-533905661.52327901</v>
      </c>
      <c r="AN3421" s="5">
        <v>-7.3014224313493905</v>
      </c>
    </row>
    <row r="3422" spans="32:40">
      <c r="AF3422" s="25">
        <v>3421</v>
      </c>
      <c r="AG3422" s="25"/>
      <c r="AJ3422" s="25"/>
      <c r="AL3422" s="5">
        <v>3421</v>
      </c>
      <c r="AM3422" s="25">
        <v>-342445949.23315537</v>
      </c>
      <c r="AN3422" s="5">
        <v>-0.39750571957667602</v>
      </c>
    </row>
    <row r="3423" spans="32:40">
      <c r="AF3423" s="25">
        <v>3422</v>
      </c>
      <c r="AG3423" s="25"/>
      <c r="AJ3423" s="25"/>
      <c r="AL3423" s="5">
        <v>3422</v>
      </c>
      <c r="AM3423" s="25">
        <v>-783260139.77193391</v>
      </c>
      <c r="AN3423" s="5">
        <v>-2.2008400876070411</v>
      </c>
    </row>
    <row r="3424" spans="32:40">
      <c r="AF3424" s="25">
        <v>3423</v>
      </c>
      <c r="AG3424" s="25"/>
      <c r="AJ3424" s="25"/>
      <c r="AL3424" s="5">
        <v>3423</v>
      </c>
      <c r="AM3424" s="25">
        <v>-519292284.97235382</v>
      </c>
      <c r="AN3424" s="5">
        <v>-3.9357337352240171</v>
      </c>
    </row>
    <row r="3425" spans="32:40">
      <c r="AF3425" s="25">
        <v>3424</v>
      </c>
      <c r="AG3425" s="25"/>
      <c r="AJ3425" s="25"/>
      <c r="AL3425" s="5">
        <v>3424</v>
      </c>
      <c r="AM3425" s="25">
        <v>-255730681.32783556</v>
      </c>
      <c r="AN3425" s="5">
        <v>-2.1217234171104091</v>
      </c>
    </row>
    <row r="3426" spans="32:40">
      <c r="AF3426" s="25">
        <v>3425</v>
      </c>
      <c r="AG3426" s="25"/>
      <c r="AJ3426" s="25"/>
      <c r="AL3426" s="5">
        <v>3425</v>
      </c>
      <c r="AM3426" s="25">
        <v>-1349262473.9207845</v>
      </c>
      <c r="AN3426" s="5">
        <v>-5.9371148119049018</v>
      </c>
    </row>
    <row r="3427" spans="32:40">
      <c r="AF3427" s="25">
        <v>3426</v>
      </c>
      <c r="AG3427" s="25"/>
      <c r="AJ3427" s="25"/>
      <c r="AL3427" s="5">
        <v>3426</v>
      </c>
      <c r="AM3427" s="25">
        <v>639759207.73222446</v>
      </c>
      <c r="AN3427" s="5">
        <v>4.6165821480113483</v>
      </c>
    </row>
    <row r="3428" spans="32:40">
      <c r="AF3428" s="25">
        <v>3427</v>
      </c>
      <c r="AG3428" s="25"/>
      <c r="AJ3428" s="25"/>
      <c r="AL3428" s="5">
        <v>3427</v>
      </c>
      <c r="AM3428" s="25">
        <v>1196635386.7455862</v>
      </c>
      <c r="AN3428" s="5">
        <v>17.24781156356476</v>
      </c>
    </row>
    <row r="3429" spans="32:40">
      <c r="AF3429" s="25">
        <v>3428</v>
      </c>
      <c r="AG3429" s="25"/>
      <c r="AJ3429" s="25"/>
      <c r="AL3429" s="5">
        <v>3428</v>
      </c>
      <c r="AM3429" s="25">
        <v>-245125146.57684565</v>
      </c>
      <c r="AN3429" s="5">
        <v>-0.10750939405486373</v>
      </c>
    </row>
    <row r="3430" spans="32:40">
      <c r="AF3430" s="25">
        <v>3429</v>
      </c>
      <c r="AG3430" s="25"/>
      <c r="AJ3430" s="25"/>
      <c r="AL3430" s="5">
        <v>3429</v>
      </c>
      <c r="AM3430" s="25">
        <v>476240327.77615309</v>
      </c>
      <c r="AN3430" s="5">
        <v>3.3718853061782461</v>
      </c>
    </row>
    <row r="3431" spans="32:40">
      <c r="AF3431" s="25">
        <v>3430</v>
      </c>
      <c r="AG3431" s="25"/>
      <c r="AJ3431" s="25"/>
      <c r="AL3431" s="5">
        <v>3430</v>
      </c>
      <c r="AM3431" s="25">
        <v>653733628.54584408</v>
      </c>
      <c r="AN3431" s="5">
        <v>6.7044025192943826</v>
      </c>
    </row>
    <row r="3432" spans="32:40">
      <c r="AF3432" s="25">
        <v>3431</v>
      </c>
      <c r="AG3432" s="25"/>
      <c r="AJ3432" s="25"/>
      <c r="AL3432" s="5">
        <v>3431</v>
      </c>
      <c r="AM3432" s="25">
        <v>334921895.01252669</v>
      </c>
      <c r="AN3432" s="5">
        <v>3.2331403746459051</v>
      </c>
    </row>
    <row r="3433" spans="32:40">
      <c r="AF3433" s="25">
        <v>3432</v>
      </c>
      <c r="AG3433" s="25"/>
      <c r="AJ3433" s="25"/>
      <c r="AL3433" s="5">
        <v>3432</v>
      </c>
      <c r="AM3433" s="25">
        <v>-520237837.55837536</v>
      </c>
      <c r="AN3433" s="5">
        <v>-1.0260852983648321</v>
      </c>
    </row>
    <row r="3434" spans="32:40">
      <c r="AF3434" s="25">
        <v>3433</v>
      </c>
      <c r="AG3434" s="25"/>
      <c r="AJ3434" s="25"/>
      <c r="AL3434" s="5">
        <v>3433</v>
      </c>
      <c r="AM3434" s="25">
        <v>201601476.40858346</v>
      </c>
      <c r="AN3434" s="5">
        <v>2.2597409977216731</v>
      </c>
    </row>
    <row r="3435" spans="32:40">
      <c r="AF3435" s="25">
        <v>3434</v>
      </c>
      <c r="AG3435" s="25"/>
      <c r="AJ3435" s="25"/>
      <c r="AL3435" s="5">
        <v>3434</v>
      </c>
      <c r="AM3435" s="25">
        <v>156777716.75908187</v>
      </c>
      <c r="AN3435" s="5">
        <v>1.8696359391402113</v>
      </c>
    </row>
    <row r="3436" spans="32:40">
      <c r="AF3436" s="25">
        <v>3435</v>
      </c>
      <c r="AG3436" s="25"/>
      <c r="AJ3436" s="25"/>
      <c r="AL3436" s="5">
        <v>3435</v>
      </c>
      <c r="AM3436" s="25">
        <v>145546993.87957031</v>
      </c>
      <c r="AN3436" s="5">
        <v>1.6624091996517818</v>
      </c>
    </row>
    <row r="3437" spans="32:40">
      <c r="AF3437" s="25">
        <v>3436</v>
      </c>
      <c r="AG3437" s="25"/>
      <c r="AJ3437" s="25"/>
      <c r="AL3437" s="5">
        <v>3436</v>
      </c>
      <c r="AM3437" s="25">
        <v>778360932.45126224</v>
      </c>
      <c r="AN3437" s="5">
        <v>11.372356465220127</v>
      </c>
    </row>
    <row r="3438" spans="32:40">
      <c r="AF3438" s="25">
        <v>3437</v>
      </c>
      <c r="AG3438" s="25"/>
      <c r="AJ3438" s="25"/>
      <c r="AL3438" s="5">
        <v>3437</v>
      </c>
      <c r="AM3438" s="25">
        <v>-514387008.75168687</v>
      </c>
      <c r="AN3438" s="5">
        <v>-2.4874856606769256</v>
      </c>
    </row>
    <row r="3439" spans="32:40">
      <c r="AF3439" s="25">
        <v>3438</v>
      </c>
      <c r="AG3439" s="25"/>
      <c r="AJ3439" s="25"/>
      <c r="AL3439" s="5">
        <v>3438</v>
      </c>
      <c r="AM3439" s="25">
        <v>-1333231727.3493645</v>
      </c>
      <c r="AN3439" s="5">
        <v>-10.370362909078141</v>
      </c>
    </row>
    <row r="3440" spans="32:40">
      <c r="AF3440" s="25">
        <v>3439</v>
      </c>
      <c r="AG3440" s="25"/>
      <c r="AJ3440" s="25"/>
      <c r="AL3440" s="5">
        <v>3439</v>
      </c>
      <c r="AM3440" s="25">
        <v>-920476240.66949213</v>
      </c>
      <c r="AN3440" s="5">
        <v>-5.9737027403582958</v>
      </c>
    </row>
    <row r="3441" spans="32:40">
      <c r="AF3441" s="25">
        <v>3440</v>
      </c>
      <c r="AG3441" s="25"/>
      <c r="AJ3441" s="25"/>
      <c r="AL3441" s="5">
        <v>3440</v>
      </c>
      <c r="AM3441" s="25">
        <v>-612155657.42157865</v>
      </c>
      <c r="AN3441" s="5">
        <v>-7.1641301687797068</v>
      </c>
    </row>
    <row r="3442" spans="32:40">
      <c r="AF3442" s="25">
        <v>3441</v>
      </c>
      <c r="AG3442" s="25"/>
      <c r="AJ3442" s="25"/>
      <c r="AL3442" s="5">
        <v>3441</v>
      </c>
      <c r="AM3442" s="25">
        <v>-666656853.69048202</v>
      </c>
      <c r="AN3442" s="5">
        <v>-1.7591757617185566</v>
      </c>
    </row>
    <row r="3443" spans="32:40">
      <c r="AF3443" s="25">
        <v>3442</v>
      </c>
      <c r="AG3443" s="25"/>
      <c r="AJ3443" s="25"/>
      <c r="AL3443" s="5">
        <v>3442</v>
      </c>
      <c r="AM3443" s="25">
        <v>-640309183.47602677</v>
      </c>
      <c r="AN3443" s="5">
        <v>-1.8629298733871165</v>
      </c>
    </row>
    <row r="3444" spans="32:40">
      <c r="AF3444" s="25">
        <v>3443</v>
      </c>
      <c r="AG3444" s="25"/>
      <c r="AJ3444" s="25"/>
      <c r="AL3444" s="5">
        <v>3443</v>
      </c>
      <c r="AM3444" s="25">
        <v>326930718.18672878</v>
      </c>
      <c r="AN3444" s="5">
        <v>2.7656414724097691</v>
      </c>
    </row>
    <row r="3445" spans="32:40">
      <c r="AF3445" s="25">
        <v>3444</v>
      </c>
      <c r="AG3445" s="25"/>
      <c r="AJ3445" s="25"/>
      <c r="AL3445" s="5">
        <v>3444</v>
      </c>
      <c r="AM3445" s="25">
        <v>180552570.86729011</v>
      </c>
      <c r="AN3445" s="5">
        <v>2.0587741695324557</v>
      </c>
    </row>
    <row r="3446" spans="32:40">
      <c r="AF3446" s="25">
        <v>3445</v>
      </c>
      <c r="AG3446" s="25"/>
      <c r="AJ3446" s="25"/>
      <c r="AL3446" s="5">
        <v>3445</v>
      </c>
      <c r="AM3446" s="25">
        <v>640177702.20735478</v>
      </c>
      <c r="AN3446" s="5">
        <v>5.4405733362469659</v>
      </c>
    </row>
    <row r="3447" spans="32:40">
      <c r="AF3447" s="25">
        <v>3446</v>
      </c>
      <c r="AG3447" s="25"/>
      <c r="AJ3447" s="25"/>
      <c r="AL3447" s="5">
        <v>3446</v>
      </c>
      <c r="AM3447" s="25">
        <v>-627702075.49881363</v>
      </c>
      <c r="AN3447" s="5">
        <v>-3.8387736509511061</v>
      </c>
    </row>
    <row r="3448" spans="32:40">
      <c r="AF3448" s="25">
        <v>3447</v>
      </c>
      <c r="AG3448" s="25"/>
      <c r="AJ3448" s="25"/>
      <c r="AL3448" s="5">
        <v>3447</v>
      </c>
      <c r="AM3448" s="25">
        <v>-622679558.73786581</v>
      </c>
      <c r="AN3448" s="5">
        <v>-1.9492721154209542</v>
      </c>
    </row>
    <row r="3449" spans="32:40">
      <c r="AF3449" s="25">
        <v>3448</v>
      </c>
      <c r="AG3449" s="25"/>
      <c r="AJ3449" s="25"/>
      <c r="AL3449" s="5">
        <v>3448</v>
      </c>
      <c r="AM3449" s="25">
        <v>15768289.309193611</v>
      </c>
      <c r="AN3449" s="5">
        <v>1.0775082406294505</v>
      </c>
    </row>
    <row r="3450" spans="32:40">
      <c r="AF3450" s="25">
        <v>3449</v>
      </c>
      <c r="AG3450" s="25"/>
      <c r="AJ3450" s="25"/>
      <c r="AL3450" s="5">
        <v>3449</v>
      </c>
      <c r="AM3450" s="25">
        <v>-351430634.01788157</v>
      </c>
      <c r="AN3450" s="5">
        <v>-2.5246497479420351</v>
      </c>
    </row>
    <row r="3451" spans="32:40">
      <c r="AF3451" s="25">
        <v>3450</v>
      </c>
      <c r="AG3451" s="25"/>
      <c r="AJ3451" s="25"/>
      <c r="AL3451" s="5">
        <v>3450</v>
      </c>
      <c r="AM3451" s="25">
        <v>272021132.25413507</v>
      </c>
      <c r="AN3451" s="5">
        <v>4.7907676501043106</v>
      </c>
    </row>
    <row r="3452" spans="32:40">
      <c r="AF3452" s="25">
        <v>3451</v>
      </c>
      <c r="AG3452" s="25"/>
      <c r="AJ3452" s="25"/>
      <c r="AL3452" s="5">
        <v>3451</v>
      </c>
      <c r="AM3452" s="25">
        <v>16719962.416629255</v>
      </c>
      <c r="AN3452" s="5">
        <v>1.0657773865942872</v>
      </c>
    </row>
    <row r="3453" spans="32:40">
      <c r="AF3453" s="25">
        <v>3452</v>
      </c>
      <c r="AG3453" s="25"/>
      <c r="AJ3453" s="25"/>
      <c r="AL3453" s="5">
        <v>3452</v>
      </c>
      <c r="AM3453" s="25">
        <v>259271399.85598013</v>
      </c>
      <c r="AN3453" s="5">
        <v>3.5546481754568453</v>
      </c>
    </row>
    <row r="3454" spans="32:40">
      <c r="AF3454" s="25">
        <v>3453</v>
      </c>
      <c r="AG3454" s="25"/>
      <c r="AJ3454" s="25"/>
      <c r="AL3454" s="5">
        <v>3453</v>
      </c>
      <c r="AM3454" s="25">
        <v>-230210672.09403202</v>
      </c>
      <c r="AN3454" s="5">
        <v>-1.2842264651597399</v>
      </c>
    </row>
    <row r="3455" spans="32:40">
      <c r="AF3455" s="25">
        <v>3454</v>
      </c>
      <c r="AG3455" s="25"/>
      <c r="AJ3455" s="25"/>
      <c r="AL3455" s="5">
        <v>3454</v>
      </c>
      <c r="AM3455" s="25">
        <v>447214260.19456911</v>
      </c>
      <c r="AN3455" s="5">
        <v>4.3678992286055074</v>
      </c>
    </row>
    <row r="3456" spans="32:40">
      <c r="AF3456" s="25">
        <v>3455</v>
      </c>
      <c r="AG3456" s="25"/>
      <c r="AJ3456" s="25"/>
      <c r="AL3456" s="5">
        <v>3455</v>
      </c>
      <c r="AM3456" s="25">
        <v>-489729547.17374587</v>
      </c>
      <c r="AN3456" s="5">
        <v>-3.226449721495102</v>
      </c>
    </row>
    <row r="3457" spans="32:40">
      <c r="AF3457" s="25">
        <v>3456</v>
      </c>
      <c r="AG3457" s="25"/>
      <c r="AJ3457" s="25"/>
      <c r="AL3457" s="5">
        <v>3456</v>
      </c>
      <c r="AM3457" s="25">
        <v>-91461930.556660891</v>
      </c>
      <c r="AN3457" s="5">
        <v>-9.3180848685204334E-3</v>
      </c>
    </row>
    <row r="3458" spans="32:40">
      <c r="AF3458" s="25">
        <v>3457</v>
      </c>
      <c r="AG3458" s="25"/>
      <c r="AJ3458" s="25"/>
      <c r="AL3458" s="5">
        <v>3457</v>
      </c>
      <c r="AM3458" s="25">
        <v>-595398546.25718689</v>
      </c>
      <c r="AN3458" s="5">
        <v>-1.4940788208864531</v>
      </c>
    </row>
    <row r="3459" spans="32:40">
      <c r="AF3459" s="25">
        <v>3458</v>
      </c>
      <c r="AG3459" s="25"/>
      <c r="AJ3459" s="25"/>
      <c r="AL3459" s="5">
        <v>3458</v>
      </c>
      <c r="AM3459" s="25">
        <v>6431347.9359911978</v>
      </c>
      <c r="AN3459" s="5">
        <v>1.0256229480473475</v>
      </c>
    </row>
    <row r="3460" spans="32:40">
      <c r="AF3460" s="25">
        <v>3459</v>
      </c>
      <c r="AG3460" s="25"/>
      <c r="AJ3460" s="25"/>
      <c r="AL3460" s="5">
        <v>3459</v>
      </c>
      <c r="AM3460" s="25">
        <v>463765052.73605072</v>
      </c>
      <c r="AN3460" s="5">
        <v>3.9450393793920986</v>
      </c>
    </row>
    <row r="3461" spans="32:40">
      <c r="AF3461" s="25">
        <v>3460</v>
      </c>
      <c r="AG3461" s="25"/>
      <c r="AJ3461" s="25"/>
      <c r="AL3461" s="5">
        <v>3460</v>
      </c>
      <c r="AM3461" s="25">
        <v>552022436.66961026</v>
      </c>
      <c r="AN3461" s="5">
        <v>5.1764798377351751</v>
      </c>
    </row>
    <row r="3462" spans="32:40">
      <c r="AF3462" s="25">
        <v>3461</v>
      </c>
      <c r="AG3462" s="25"/>
      <c r="AJ3462" s="25"/>
      <c r="AL3462" s="5">
        <v>3461</v>
      </c>
      <c r="AM3462" s="25">
        <v>644039537.8705529</v>
      </c>
      <c r="AN3462" s="5">
        <v>4.6869820189233016</v>
      </c>
    </row>
    <row r="3463" spans="32:40">
      <c r="AF3463" s="25">
        <v>3462</v>
      </c>
      <c r="AG3463" s="25"/>
      <c r="AJ3463" s="25"/>
      <c r="AL3463" s="5">
        <v>3462</v>
      </c>
      <c r="AM3463" s="25">
        <v>-952224251.86216712</v>
      </c>
      <c r="AN3463" s="5">
        <v>-6.1788190727435035</v>
      </c>
    </row>
    <row r="3464" spans="32:40">
      <c r="AF3464" s="25">
        <v>3463</v>
      </c>
      <c r="AG3464" s="25"/>
      <c r="AJ3464" s="25"/>
      <c r="AL3464" s="5">
        <v>3463</v>
      </c>
      <c r="AM3464" s="25">
        <v>57806998.474091828</v>
      </c>
      <c r="AN3464" s="5">
        <v>1.7682480575776374</v>
      </c>
    </row>
    <row r="3465" spans="32:40">
      <c r="AF3465" s="25">
        <v>3464</v>
      </c>
      <c r="AG3465" s="25"/>
      <c r="AJ3465" s="25"/>
      <c r="AL3465" s="5">
        <v>3464</v>
      </c>
      <c r="AM3465" s="25">
        <v>156074656.06615344</v>
      </c>
      <c r="AN3465" s="5">
        <v>3.453575962812208</v>
      </c>
    </row>
    <row r="3466" spans="32:40">
      <c r="AF3466" s="25">
        <v>3465</v>
      </c>
      <c r="AG3466" s="25"/>
      <c r="AJ3466" s="25"/>
      <c r="AL3466" s="5">
        <v>3465</v>
      </c>
      <c r="AM3466" s="25">
        <v>-865143646.10912633</v>
      </c>
      <c r="AN3466" s="5">
        <v>-7.3722282151799181</v>
      </c>
    </row>
    <row r="3467" spans="32:40">
      <c r="AF3467" s="25">
        <v>3466</v>
      </c>
      <c r="AG3467" s="25"/>
      <c r="AJ3467" s="25"/>
      <c r="AL3467" s="5">
        <v>3466</v>
      </c>
      <c r="AM3467" s="25">
        <v>525234742.01700795</v>
      </c>
      <c r="AN3467" s="5">
        <v>4.2166274063573592</v>
      </c>
    </row>
    <row r="3468" spans="32:40">
      <c r="AF3468" s="25">
        <v>3467</v>
      </c>
      <c r="AG3468" s="25"/>
      <c r="AJ3468" s="25"/>
      <c r="AL3468" s="5">
        <v>3467</v>
      </c>
      <c r="AM3468" s="25">
        <v>-1397893149.4805038</v>
      </c>
      <c r="AN3468" s="5">
        <v>-12.133106865735039</v>
      </c>
    </row>
    <row r="3469" spans="32:40">
      <c r="AF3469" s="25">
        <v>3468</v>
      </c>
      <c r="AG3469" s="25"/>
      <c r="AJ3469" s="25"/>
      <c r="AL3469" s="5">
        <v>3468</v>
      </c>
      <c r="AM3469" s="25">
        <v>751772526.54684186</v>
      </c>
      <c r="AN3469" s="5">
        <v>12.559974791560316</v>
      </c>
    </row>
    <row r="3470" spans="32:40">
      <c r="AF3470" s="25">
        <v>3469</v>
      </c>
      <c r="AG3470" s="25"/>
      <c r="AJ3470" s="25"/>
      <c r="AL3470" s="5">
        <v>3469</v>
      </c>
      <c r="AM3470" s="25">
        <v>-490941809.19732863</v>
      </c>
      <c r="AN3470" s="5">
        <v>-2.8510579706955506</v>
      </c>
    </row>
    <row r="3471" spans="32:40">
      <c r="AF3471" s="25">
        <v>3470</v>
      </c>
      <c r="AG3471" s="25"/>
      <c r="AJ3471" s="25"/>
      <c r="AL3471" s="5">
        <v>3470</v>
      </c>
      <c r="AM3471" s="25">
        <v>283065230.58155531</v>
      </c>
      <c r="AN3471" s="5">
        <v>2.2746325543052763</v>
      </c>
    </row>
    <row r="3472" spans="32:40">
      <c r="AF3472" s="25">
        <v>3471</v>
      </c>
      <c r="AG3472" s="25"/>
      <c r="AJ3472" s="25"/>
      <c r="AL3472" s="5">
        <v>3471</v>
      </c>
      <c r="AM3472" s="25">
        <v>-926401105.00007987</v>
      </c>
      <c r="AN3472" s="5">
        <v>-2.5548697552070618</v>
      </c>
    </row>
    <row r="3473" spans="32:40">
      <c r="AF3473" s="25">
        <v>3472</v>
      </c>
      <c r="AG3473" s="25"/>
      <c r="AJ3473" s="25"/>
      <c r="AL3473" s="5">
        <v>3472</v>
      </c>
      <c r="AM3473" s="25">
        <v>-686205737.28029346</v>
      </c>
      <c r="AN3473" s="5">
        <v>-2.6503455116351637</v>
      </c>
    </row>
    <row r="3474" spans="32:40">
      <c r="AF3474" s="25">
        <v>3473</v>
      </c>
      <c r="AG3474" s="25"/>
      <c r="AJ3474" s="25"/>
      <c r="AL3474" s="5">
        <v>3473</v>
      </c>
      <c r="AM3474" s="25">
        <v>486112526.86957395</v>
      </c>
      <c r="AN3474" s="5">
        <v>3.5108952577327019</v>
      </c>
    </row>
    <row r="3475" spans="32:40">
      <c r="AF3475" s="25">
        <v>3474</v>
      </c>
      <c r="AG3475" s="25"/>
      <c r="AJ3475" s="25"/>
      <c r="AL3475" s="5">
        <v>3474</v>
      </c>
      <c r="AM3475" s="25">
        <v>-552369207.97038043</v>
      </c>
      <c r="AN3475" s="5">
        <v>-1.5001862087084197</v>
      </c>
    </row>
    <row r="3476" spans="32:40">
      <c r="AF3476" s="25">
        <v>3475</v>
      </c>
      <c r="AG3476" s="25"/>
      <c r="AJ3476" s="25"/>
      <c r="AL3476" s="5">
        <v>3475</v>
      </c>
      <c r="AM3476" s="25">
        <v>-391227316.62810177</v>
      </c>
      <c r="AN3476" s="5">
        <v>-0.54026631250160506</v>
      </c>
    </row>
    <row r="3477" spans="32:40">
      <c r="AF3477" s="25">
        <v>3476</v>
      </c>
      <c r="AG3477" s="25"/>
      <c r="AJ3477" s="25"/>
      <c r="AL3477" s="5">
        <v>3476</v>
      </c>
      <c r="AM3477" s="25">
        <v>334253481.618806</v>
      </c>
      <c r="AN3477" s="5">
        <v>3.2933465304591794</v>
      </c>
    </row>
    <row r="3478" spans="32:40">
      <c r="AF3478" s="25">
        <v>3477</v>
      </c>
      <c r="AG3478" s="25"/>
      <c r="AJ3478" s="25"/>
      <c r="AL3478" s="5">
        <v>3477</v>
      </c>
      <c r="AM3478" s="25">
        <v>-546671227.34343672</v>
      </c>
      <c r="AN3478" s="5">
        <v>-2.2770136993661882</v>
      </c>
    </row>
    <row r="3479" spans="32:40">
      <c r="AF3479" s="25">
        <v>3478</v>
      </c>
      <c r="AG3479" s="25"/>
      <c r="AJ3479" s="25"/>
      <c r="AL3479" s="5">
        <v>3478</v>
      </c>
      <c r="AM3479" s="25">
        <v>-265391814.41215175</v>
      </c>
      <c r="AN3479" s="5">
        <v>-0.25909442597607163</v>
      </c>
    </row>
    <row r="3480" spans="32:40">
      <c r="AF3480" s="25">
        <v>3479</v>
      </c>
      <c r="AG3480" s="25"/>
      <c r="AJ3480" s="25"/>
      <c r="AL3480" s="5">
        <v>3479</v>
      </c>
      <c r="AM3480" s="25">
        <v>1065515759.8132849</v>
      </c>
      <c r="AN3480" s="5">
        <v>10.221261666747063</v>
      </c>
    </row>
    <row r="3481" spans="32:40">
      <c r="AF3481" s="25">
        <v>3480</v>
      </c>
      <c r="AG3481" s="25"/>
      <c r="AJ3481" s="25"/>
      <c r="AL3481" s="5">
        <v>3480</v>
      </c>
      <c r="AM3481" s="25">
        <v>-949628701.81603324</v>
      </c>
      <c r="AN3481" s="5">
        <v>-2.6862187443440857</v>
      </c>
    </row>
    <row r="3482" spans="32:40">
      <c r="AF3482" s="25">
        <v>3481</v>
      </c>
      <c r="AG3482" s="25"/>
      <c r="AJ3482" s="25"/>
      <c r="AL3482" s="5">
        <v>3481</v>
      </c>
      <c r="AM3482" s="25">
        <v>-1575856727.9092894</v>
      </c>
      <c r="AN3482" s="5">
        <v>-6.8735545041935371</v>
      </c>
    </row>
    <row r="3483" spans="32:40">
      <c r="AF3483" s="25">
        <v>3482</v>
      </c>
      <c r="AG3483" s="25"/>
      <c r="AJ3483" s="25"/>
      <c r="AL3483" s="5">
        <v>3482</v>
      </c>
      <c r="AM3483" s="25">
        <v>866204851.40468788</v>
      </c>
      <c r="AN3483" s="5">
        <v>9.2317164386262931</v>
      </c>
    </row>
    <row r="3484" spans="32:40">
      <c r="AF3484" s="25">
        <v>3483</v>
      </c>
      <c r="AG3484" s="25"/>
      <c r="AJ3484" s="25"/>
      <c r="AL3484" s="5">
        <v>3483</v>
      </c>
      <c r="AM3484" s="25">
        <v>-591474115.02071714</v>
      </c>
      <c r="AN3484" s="5">
        <v>-4.7227407774651242</v>
      </c>
    </row>
    <row r="3485" spans="32:40">
      <c r="AF3485" s="25">
        <v>3484</v>
      </c>
      <c r="AG3485" s="25"/>
      <c r="AJ3485" s="25"/>
      <c r="AL3485" s="5">
        <v>3484</v>
      </c>
      <c r="AM3485" s="25">
        <v>-947727989.45650482</v>
      </c>
      <c r="AN3485" s="5">
        <v>-4.8103521114898902</v>
      </c>
    </row>
    <row r="3486" spans="32:40">
      <c r="AF3486" s="25">
        <v>3485</v>
      </c>
      <c r="AG3486" s="25"/>
      <c r="AJ3486" s="25"/>
      <c r="AL3486" s="5">
        <v>3485</v>
      </c>
      <c r="AM3486" s="25">
        <v>394873708.87948859</v>
      </c>
      <c r="AN3486" s="5">
        <v>4.239395892772877</v>
      </c>
    </row>
    <row r="3487" spans="32:40">
      <c r="AF3487" s="25">
        <v>3486</v>
      </c>
      <c r="AG3487" s="25"/>
      <c r="AJ3487" s="25"/>
      <c r="AL3487" s="5">
        <v>3486</v>
      </c>
      <c r="AM3487" s="25">
        <v>-636357703.31031406</v>
      </c>
      <c r="AN3487" s="5">
        <v>-3.5478952537646267</v>
      </c>
    </row>
    <row r="3488" spans="32:40">
      <c r="AF3488" s="25">
        <v>3487</v>
      </c>
      <c r="AG3488" s="25"/>
      <c r="AJ3488" s="25"/>
      <c r="AL3488" s="5">
        <v>3487</v>
      </c>
      <c r="AM3488" s="25">
        <v>-784719093.93682837</v>
      </c>
      <c r="AN3488" s="5">
        <v>-6.0773756215718286</v>
      </c>
    </row>
    <row r="3489" spans="32:40">
      <c r="AF3489" s="25">
        <v>3488</v>
      </c>
      <c r="AG3489" s="25"/>
      <c r="AJ3489" s="25"/>
      <c r="AL3489" s="5">
        <v>3488</v>
      </c>
      <c r="AM3489" s="25">
        <v>-372437687.69508767</v>
      </c>
      <c r="AN3489" s="5">
        <v>-2.9398950421875734</v>
      </c>
    </row>
    <row r="3490" spans="32:40">
      <c r="AF3490" s="25">
        <v>3489</v>
      </c>
      <c r="AG3490" s="25"/>
      <c r="AJ3490" s="25"/>
      <c r="AL3490" s="5">
        <v>3489</v>
      </c>
      <c r="AM3490" s="25">
        <v>1259831374.1544137</v>
      </c>
      <c r="AN3490" s="5">
        <v>6.2593666071920735</v>
      </c>
    </row>
    <row r="3491" spans="32:40">
      <c r="AF3491" s="25">
        <v>3490</v>
      </c>
      <c r="AG3491" s="25"/>
      <c r="AJ3491" s="25"/>
      <c r="AL3491" s="5">
        <v>3490</v>
      </c>
      <c r="AM3491" s="25">
        <v>125940482.08458006</v>
      </c>
      <c r="AN3491" s="5">
        <v>1.7088685472764344</v>
      </c>
    </row>
    <row r="3492" spans="32:40">
      <c r="AF3492" s="25">
        <v>3491</v>
      </c>
      <c r="AG3492" s="25"/>
      <c r="AJ3492" s="25"/>
      <c r="AL3492" s="5">
        <v>3491</v>
      </c>
      <c r="AM3492" s="25">
        <v>765930846.68600762</v>
      </c>
      <c r="AN3492" s="5">
        <v>9.3000154702766125</v>
      </c>
    </row>
    <row r="3493" spans="32:40">
      <c r="AF3493" s="25">
        <v>3492</v>
      </c>
      <c r="AG3493" s="25"/>
      <c r="AJ3493" s="25"/>
      <c r="AL3493" s="5">
        <v>3492</v>
      </c>
      <c r="AM3493" s="25">
        <v>-209175404.31550989</v>
      </c>
      <c r="AN3493" s="5">
        <v>6.4997139024026401E-2</v>
      </c>
    </row>
    <row r="3494" spans="32:40">
      <c r="AF3494" s="25">
        <v>3493</v>
      </c>
      <c r="AG3494" s="25"/>
      <c r="AJ3494" s="25"/>
      <c r="AL3494" s="5">
        <v>3493</v>
      </c>
      <c r="AM3494" s="25">
        <v>5789129.0434987545</v>
      </c>
      <c r="AN3494" s="5">
        <v>1.0463536920447856</v>
      </c>
    </row>
    <row r="3495" spans="32:40">
      <c r="AF3495" s="25">
        <v>3494</v>
      </c>
      <c r="AG3495" s="25"/>
      <c r="AJ3495" s="25"/>
      <c r="AL3495" s="5">
        <v>3494</v>
      </c>
      <c r="AM3495" s="25">
        <v>-283761844.06389475</v>
      </c>
      <c r="AN3495" s="5">
        <v>-0.80803533982283648</v>
      </c>
    </row>
    <row r="3496" spans="32:40">
      <c r="AF3496" s="25">
        <v>3495</v>
      </c>
      <c r="AG3496" s="25"/>
      <c r="AJ3496" s="25"/>
      <c r="AL3496" s="5">
        <v>3495</v>
      </c>
      <c r="AM3496" s="25">
        <v>-864243288.20703602</v>
      </c>
      <c r="AN3496" s="5">
        <v>-5.1474103575142749</v>
      </c>
    </row>
    <row r="3497" spans="32:40">
      <c r="AF3497" s="25">
        <v>3496</v>
      </c>
      <c r="AG3497" s="25"/>
      <c r="AJ3497" s="25"/>
      <c r="AL3497" s="5">
        <v>3496</v>
      </c>
      <c r="AM3497" s="25">
        <v>-1101909967.829071</v>
      </c>
      <c r="AN3497" s="5">
        <v>-3.6243893955539255</v>
      </c>
    </row>
    <row r="3498" spans="32:40">
      <c r="AF3498" s="25">
        <v>3497</v>
      </c>
      <c r="AG3498" s="25"/>
      <c r="AJ3498" s="25"/>
      <c r="AL3498" s="5">
        <v>3497</v>
      </c>
      <c r="AM3498" s="25">
        <v>-6270701.6841157079</v>
      </c>
      <c r="AN3498" s="5">
        <v>0.97062724341399109</v>
      </c>
    </row>
    <row r="3499" spans="32:40">
      <c r="AF3499" s="25">
        <v>3498</v>
      </c>
      <c r="AG3499" s="25"/>
      <c r="AJ3499" s="25"/>
      <c r="AL3499" s="5">
        <v>3498</v>
      </c>
      <c r="AM3499" s="25">
        <v>-434649559.66192687</v>
      </c>
      <c r="AN3499" s="5">
        <v>-3.4100015358428948</v>
      </c>
    </row>
    <row r="3500" spans="32:40">
      <c r="AF3500" s="25">
        <v>3499</v>
      </c>
      <c r="AG3500" s="25"/>
      <c r="AJ3500" s="25"/>
      <c r="AL3500" s="5">
        <v>3499</v>
      </c>
      <c r="AM3500" s="25">
        <v>234117615.74744737</v>
      </c>
      <c r="AN3500" s="5">
        <v>2.5780640014296363</v>
      </c>
    </row>
    <row r="3501" spans="32:40">
      <c r="AF3501" s="25">
        <v>3500</v>
      </c>
      <c r="AG3501" s="25"/>
      <c r="AJ3501" s="25"/>
      <c r="AL3501" s="5">
        <v>3500</v>
      </c>
      <c r="AM3501" s="25">
        <v>-317811535.47743636</v>
      </c>
      <c r="AN3501" s="5">
        <v>-0.30269867223744856</v>
      </c>
    </row>
    <row r="3502" spans="32:40">
      <c r="AF3502" s="25">
        <v>3501</v>
      </c>
      <c r="AG3502" s="25"/>
      <c r="AJ3502" s="25"/>
      <c r="AL3502" s="5">
        <v>3501</v>
      </c>
      <c r="AM3502" s="25">
        <v>-806418265.4253546</v>
      </c>
      <c r="AN3502" s="5">
        <v>-2.1155522950929391</v>
      </c>
    </row>
    <row r="3503" spans="32:40">
      <c r="AF3503" s="25">
        <v>3502</v>
      </c>
      <c r="AG3503" s="25"/>
      <c r="AJ3503" s="25"/>
      <c r="AL3503" s="5">
        <v>3502</v>
      </c>
      <c r="AM3503" s="25">
        <v>-1306627468.7274539</v>
      </c>
      <c r="AN3503" s="5">
        <v>-5.8423431475124907</v>
      </c>
    </row>
    <row r="3504" spans="32:40">
      <c r="AF3504" s="25">
        <v>3503</v>
      </c>
      <c r="AG3504" s="25"/>
      <c r="AJ3504" s="25"/>
      <c r="AL3504" s="5">
        <v>3503</v>
      </c>
      <c r="AM3504" s="25">
        <v>397305564.92159861</v>
      </c>
      <c r="AN3504" s="5">
        <v>3.4704353235615781</v>
      </c>
    </row>
    <row r="3505" spans="32:40">
      <c r="AF3505" s="25">
        <v>3504</v>
      </c>
      <c r="AG3505" s="25"/>
      <c r="AJ3505" s="25"/>
      <c r="AL3505" s="5">
        <v>3504</v>
      </c>
      <c r="AM3505" s="25">
        <v>-1643282236.742703</v>
      </c>
      <c r="AN3505" s="5">
        <v>-5.6374328234992106</v>
      </c>
    </row>
    <row r="3506" spans="32:40">
      <c r="AF3506" s="25">
        <v>3505</v>
      </c>
      <c r="AG3506" s="25"/>
      <c r="AJ3506" s="25"/>
      <c r="AL3506" s="5">
        <v>3505</v>
      </c>
      <c r="AM3506" s="25">
        <v>-481185406.95851803</v>
      </c>
      <c r="AN3506" s="5">
        <v>-3.3971129029687437</v>
      </c>
    </row>
    <row r="3507" spans="32:40">
      <c r="AF3507" s="25">
        <v>3506</v>
      </c>
      <c r="AG3507" s="25"/>
      <c r="AJ3507" s="25"/>
      <c r="AL3507" s="5">
        <v>3506</v>
      </c>
      <c r="AM3507" s="25">
        <v>-1226985985.8481638</v>
      </c>
      <c r="AN3507" s="5">
        <v>-7.2629872395900135</v>
      </c>
    </row>
    <row r="3508" spans="32:40">
      <c r="AF3508" s="25">
        <v>3507</v>
      </c>
      <c r="AG3508" s="25"/>
      <c r="AJ3508" s="25"/>
      <c r="AL3508" s="5">
        <v>3507</v>
      </c>
      <c r="AM3508" s="25">
        <v>-45242048.083733141</v>
      </c>
      <c r="AN3508" s="5">
        <v>0.81460745625210362</v>
      </c>
    </row>
    <row r="3509" spans="32:40">
      <c r="AF3509" s="25">
        <v>3508</v>
      </c>
      <c r="AG3509" s="25"/>
      <c r="AJ3509" s="25"/>
      <c r="AL3509" s="5">
        <v>3508</v>
      </c>
      <c r="AM3509" s="25">
        <v>575199679.27342367</v>
      </c>
      <c r="AN3509" s="5">
        <v>5.0801140330483436</v>
      </c>
    </row>
    <row r="3510" spans="32:40">
      <c r="AF3510" s="25">
        <v>3509</v>
      </c>
      <c r="AG3510" s="25"/>
      <c r="AJ3510" s="25"/>
      <c r="AL3510" s="5">
        <v>3509</v>
      </c>
      <c r="AM3510" s="25">
        <v>584336363.34508801</v>
      </c>
      <c r="AN3510" s="5">
        <v>5.8338570211490577</v>
      </c>
    </row>
    <row r="3511" spans="32:40">
      <c r="AF3511" s="25">
        <v>3510</v>
      </c>
      <c r="AG3511" s="25"/>
      <c r="AJ3511" s="25"/>
      <c r="AL3511" s="5">
        <v>3510</v>
      </c>
      <c r="AM3511" s="25">
        <v>319710732.52903771</v>
      </c>
      <c r="AN3511" s="5">
        <v>4.1505766727951627</v>
      </c>
    </row>
    <row r="3512" spans="32:40">
      <c r="AF3512" s="25">
        <v>3511</v>
      </c>
      <c r="AG3512" s="25"/>
      <c r="AJ3512" s="25"/>
      <c r="AL3512" s="5">
        <v>3511</v>
      </c>
      <c r="AM3512" s="25">
        <v>449821163.47970068</v>
      </c>
      <c r="AN3512" s="5">
        <v>2.7503587943090402</v>
      </c>
    </row>
    <row r="3513" spans="32:40">
      <c r="AF3513" s="25">
        <v>3512</v>
      </c>
      <c r="AG3513" s="25"/>
      <c r="AJ3513" s="25"/>
      <c r="AL3513" s="5">
        <v>3512</v>
      </c>
      <c r="AM3513" s="25">
        <v>-806809957.03200138</v>
      </c>
      <c r="AN3513" s="5">
        <v>-4.2955476419929743</v>
      </c>
    </row>
    <row r="3514" spans="32:40">
      <c r="AF3514" s="25">
        <v>3513</v>
      </c>
      <c r="AG3514" s="25"/>
      <c r="AJ3514" s="25"/>
      <c r="AL3514" s="5">
        <v>3513</v>
      </c>
      <c r="AM3514" s="25">
        <v>46771021.883585393</v>
      </c>
      <c r="AN3514" s="5">
        <v>1.6277638678939335</v>
      </c>
    </row>
    <row r="3515" spans="32:40">
      <c r="AF3515" s="25">
        <v>3514</v>
      </c>
      <c r="AG3515" s="25"/>
      <c r="AJ3515" s="25"/>
      <c r="AL3515" s="5">
        <v>3514</v>
      </c>
      <c r="AM3515" s="25">
        <v>5176271.2954772115</v>
      </c>
      <c r="AN3515" s="5">
        <v>1.0202737530020414</v>
      </c>
    </row>
    <row r="3516" spans="32:40">
      <c r="AF3516" s="25">
        <v>3515</v>
      </c>
      <c r="AG3516" s="25"/>
      <c r="AJ3516" s="25"/>
      <c r="AL3516" s="5">
        <v>3515</v>
      </c>
      <c r="AM3516" s="25">
        <v>-196164058.11739886</v>
      </c>
      <c r="AN3516" s="5">
        <v>-2.1162819017627554</v>
      </c>
    </row>
    <row r="3517" spans="32:40">
      <c r="AF3517" s="25">
        <v>3516</v>
      </c>
      <c r="AG3517" s="25"/>
      <c r="AJ3517" s="25"/>
      <c r="AL3517" s="5">
        <v>3516</v>
      </c>
      <c r="AM3517" s="25">
        <v>-1189339913.1304312</v>
      </c>
      <c r="AN3517" s="5">
        <v>-4.6343663923556395</v>
      </c>
    </row>
    <row r="3518" spans="32:40">
      <c r="AF3518" s="25">
        <v>3517</v>
      </c>
      <c r="AG3518" s="25"/>
      <c r="AJ3518" s="25"/>
      <c r="AL3518" s="5">
        <v>3517</v>
      </c>
      <c r="AM3518" s="25">
        <v>-1025389495.6889751</v>
      </c>
      <c r="AN3518" s="5">
        <v>-5.3865645966094675</v>
      </c>
    </row>
    <row r="3519" spans="32:40">
      <c r="AF3519" s="25">
        <v>3518</v>
      </c>
      <c r="AG3519" s="25"/>
      <c r="AJ3519" s="25"/>
      <c r="AL3519" s="5">
        <v>3518</v>
      </c>
      <c r="AM3519" s="25">
        <v>-235641483.4454124</v>
      </c>
      <c r="AN3519" s="5">
        <v>-2.0770503722852413E-2</v>
      </c>
    </row>
    <row r="3520" spans="32:40">
      <c r="AF3520" s="25">
        <v>3519</v>
      </c>
      <c r="AG3520" s="25"/>
      <c r="AJ3520" s="25"/>
      <c r="AL3520" s="5">
        <v>3519</v>
      </c>
      <c r="AM3520" s="25">
        <v>-444686572.90310961</v>
      </c>
      <c r="AN3520" s="5">
        <v>-2.617832684089036</v>
      </c>
    </row>
    <row r="3521" spans="32:40">
      <c r="AF3521" s="25">
        <v>3520</v>
      </c>
      <c r="AG3521" s="25"/>
      <c r="AJ3521" s="25"/>
      <c r="AL3521" s="5">
        <v>3520</v>
      </c>
      <c r="AM3521" s="25">
        <v>-876633906.43706834</v>
      </c>
      <c r="AN3521" s="5">
        <v>-7.3997685114434271</v>
      </c>
    </row>
    <row r="3522" spans="32:40">
      <c r="AF3522" s="25">
        <v>3521</v>
      </c>
      <c r="AG3522" s="25"/>
      <c r="AJ3522" s="25"/>
      <c r="AL3522" s="5">
        <v>3521</v>
      </c>
      <c r="AM3522" s="25">
        <v>-375195972.85371149</v>
      </c>
      <c r="AN3522" s="5">
        <v>-0.7953066494009442</v>
      </c>
    </row>
    <row r="3523" spans="32:40">
      <c r="AF3523" s="25">
        <v>3522</v>
      </c>
      <c r="AG3523" s="25"/>
      <c r="AJ3523" s="25"/>
      <c r="AL3523" s="5">
        <v>3522</v>
      </c>
      <c r="AM3523" s="25">
        <v>-1169348399.4527931</v>
      </c>
      <c r="AN3523" s="5">
        <v>-4.492323884026395</v>
      </c>
    </row>
    <row r="3524" spans="32:40">
      <c r="AF3524" s="25">
        <v>3523</v>
      </c>
      <c r="AG3524" s="25"/>
      <c r="AJ3524" s="25"/>
      <c r="AL3524" s="5">
        <v>3523</v>
      </c>
      <c r="AM3524" s="25">
        <v>1382747006.0762889</v>
      </c>
      <c r="AN3524" s="5">
        <v>6.7177894649729453</v>
      </c>
    </row>
    <row r="3525" spans="32:40">
      <c r="AF3525" s="25">
        <v>3524</v>
      </c>
      <c r="AG3525" s="25"/>
      <c r="AJ3525" s="25"/>
      <c r="AL3525" s="5">
        <v>3524</v>
      </c>
      <c r="AM3525" s="25">
        <v>-350082767.38006508</v>
      </c>
      <c r="AN3525" s="5">
        <v>-1.9917488367268019</v>
      </c>
    </row>
    <row r="3526" spans="32:40">
      <c r="AF3526" s="25">
        <v>3525</v>
      </c>
      <c r="AG3526" s="25"/>
      <c r="AJ3526" s="25"/>
      <c r="AL3526" s="5">
        <v>3525</v>
      </c>
      <c r="AM3526" s="25">
        <v>-776606221.71455848</v>
      </c>
      <c r="AN3526" s="5">
        <v>-6.1806351156407304</v>
      </c>
    </row>
    <row r="3527" spans="32:40">
      <c r="AF3527" s="25">
        <v>3526</v>
      </c>
      <c r="AG3527" s="25"/>
      <c r="AJ3527" s="25"/>
      <c r="AL3527" s="5">
        <v>3526</v>
      </c>
      <c r="AM3527" s="25">
        <v>-575045799.04293716</v>
      </c>
      <c r="AN3527" s="5">
        <v>-2.6551251863381098</v>
      </c>
    </row>
    <row r="3528" spans="32:40">
      <c r="AF3528" s="25">
        <v>3527</v>
      </c>
      <c r="AG3528" s="25"/>
      <c r="AJ3528" s="25"/>
      <c r="AL3528" s="5">
        <v>3527</v>
      </c>
      <c r="AM3528" s="25">
        <v>-938714269.37453961</v>
      </c>
      <c r="AN3528" s="5">
        <v>-2.5484970923285095</v>
      </c>
    </row>
    <row r="3529" spans="32:40">
      <c r="AF3529" s="25">
        <v>3528</v>
      </c>
      <c r="AG3529" s="25"/>
      <c r="AJ3529" s="25"/>
      <c r="AL3529" s="5">
        <v>3528</v>
      </c>
      <c r="AM3529" s="25">
        <v>61236449.534852505</v>
      </c>
      <c r="AN3529" s="5">
        <v>1.334257662196729</v>
      </c>
    </row>
    <row r="3530" spans="32:40">
      <c r="AF3530" s="25">
        <v>3529</v>
      </c>
      <c r="AG3530" s="25"/>
      <c r="AJ3530" s="25"/>
      <c r="AL3530" s="5">
        <v>3529</v>
      </c>
      <c r="AM3530" s="25">
        <v>-720800700.56649673</v>
      </c>
      <c r="AN3530" s="5">
        <v>-1.7740180084596837</v>
      </c>
    </row>
    <row r="3531" spans="32:40">
      <c r="AF3531" s="25">
        <v>3530</v>
      </c>
      <c r="AG3531" s="25"/>
      <c r="AJ3531" s="25"/>
      <c r="AL3531" s="5">
        <v>3530</v>
      </c>
      <c r="AM3531" s="25">
        <v>-551222065.64098859</v>
      </c>
      <c r="AN3531" s="5">
        <v>-1.1162558446859954</v>
      </c>
    </row>
    <row r="3532" spans="32:40">
      <c r="AF3532" s="25">
        <v>3531</v>
      </c>
      <c r="AG3532" s="25"/>
      <c r="AJ3532" s="25"/>
      <c r="AL3532" s="5">
        <v>3531</v>
      </c>
      <c r="AM3532" s="25">
        <v>128141155.142524</v>
      </c>
      <c r="AN3532" s="5">
        <v>2.1253784412883827</v>
      </c>
    </row>
    <row r="3533" spans="32:40">
      <c r="AF3533" s="25">
        <v>3532</v>
      </c>
      <c r="AG3533" s="25"/>
      <c r="AJ3533" s="25"/>
      <c r="AL3533" s="5">
        <v>3532</v>
      </c>
      <c r="AM3533" s="25">
        <v>56932101.983894169</v>
      </c>
      <c r="AN3533" s="5">
        <v>1.3188785502324365</v>
      </c>
    </row>
    <row r="3534" spans="32:40">
      <c r="AF3534" s="25">
        <v>3533</v>
      </c>
      <c r="AG3534" s="25"/>
      <c r="AJ3534" s="25"/>
      <c r="AL3534" s="5">
        <v>3533</v>
      </c>
      <c r="AM3534" s="25">
        <v>-275680811.18501973</v>
      </c>
      <c r="AN3534" s="5">
        <v>-1.7272830156243959</v>
      </c>
    </row>
    <row r="3535" spans="32:40">
      <c r="AF3535" s="25">
        <v>3534</v>
      </c>
      <c r="AG3535" s="25"/>
      <c r="AJ3535" s="25"/>
      <c r="AL3535" s="5">
        <v>3534</v>
      </c>
      <c r="AM3535" s="25">
        <v>-122937808.88289535</v>
      </c>
      <c r="AN3535" s="5">
        <v>0.51646432042281643</v>
      </c>
    </row>
    <row r="3536" spans="32:40">
      <c r="AF3536" s="25">
        <v>3535</v>
      </c>
      <c r="AG3536" s="25"/>
      <c r="AJ3536" s="25"/>
      <c r="AL3536" s="5">
        <v>3535</v>
      </c>
      <c r="AM3536" s="25">
        <v>223690406.08999124</v>
      </c>
      <c r="AN3536" s="5">
        <v>2.7503718908508414</v>
      </c>
    </row>
    <row r="3537" spans="32:40">
      <c r="AF3537" s="25">
        <v>3536</v>
      </c>
      <c r="AG3537" s="25"/>
      <c r="AJ3537" s="25"/>
      <c r="AL3537" s="5">
        <v>3536</v>
      </c>
      <c r="AM3537" s="25">
        <v>-353324016.47924697</v>
      </c>
      <c r="AN3537" s="5">
        <v>-0.68156614115939973</v>
      </c>
    </row>
    <row r="3538" spans="32:40">
      <c r="AF3538" s="25">
        <v>3537</v>
      </c>
      <c r="AG3538" s="25"/>
      <c r="AJ3538" s="25"/>
      <c r="AL3538" s="5">
        <v>3537</v>
      </c>
      <c r="AM3538" s="25">
        <v>-674696797.76025152</v>
      </c>
      <c r="AN3538" s="5">
        <v>-5.1680268059765089</v>
      </c>
    </row>
    <row r="3539" spans="32:40">
      <c r="AF3539" s="25">
        <v>3538</v>
      </c>
      <c r="AG3539" s="25"/>
      <c r="AJ3539" s="25"/>
      <c r="AL3539" s="5">
        <v>3538</v>
      </c>
      <c r="AM3539" s="25">
        <v>371896528.53948414</v>
      </c>
      <c r="AN3539" s="5">
        <v>2.9242011098834833</v>
      </c>
    </row>
    <row r="3540" spans="32:40">
      <c r="AF3540" s="25">
        <v>3539</v>
      </c>
      <c r="AG3540" s="25"/>
      <c r="AJ3540" s="25"/>
      <c r="AL3540" s="5">
        <v>3539</v>
      </c>
      <c r="AM3540" s="25">
        <v>-1208065652.7842717</v>
      </c>
      <c r="AN3540" s="5">
        <v>-4.7293086582167208</v>
      </c>
    </row>
    <row r="3541" spans="32:40">
      <c r="AF3541" s="25">
        <v>3540</v>
      </c>
      <c r="AG3541" s="25"/>
      <c r="AJ3541" s="25"/>
      <c r="AL3541" s="5">
        <v>3540</v>
      </c>
      <c r="AM3541" s="25">
        <v>132555406.56549805</v>
      </c>
      <c r="AN3541" s="5">
        <v>1.532208568723376</v>
      </c>
    </row>
    <row r="3542" spans="32:40">
      <c r="AF3542" s="25">
        <v>3541</v>
      </c>
      <c r="AG3542" s="25"/>
      <c r="AJ3542" s="25"/>
      <c r="AL3542" s="5">
        <v>3541</v>
      </c>
      <c r="AM3542" s="25">
        <v>-659959679.86944175</v>
      </c>
      <c r="AN3542" s="5">
        <v>-3.0555590612484229</v>
      </c>
    </row>
    <row r="3543" spans="32:40">
      <c r="AF3543" s="25">
        <v>3542</v>
      </c>
      <c r="AG3543" s="25"/>
      <c r="AJ3543" s="25"/>
      <c r="AL3543" s="5">
        <v>3542</v>
      </c>
      <c r="AM3543" s="25">
        <v>-793010792.77624643</v>
      </c>
      <c r="AN3543" s="5">
        <v>-4.7852413244798209</v>
      </c>
    </row>
    <row r="3544" spans="32:40">
      <c r="AF3544" s="25">
        <v>3543</v>
      </c>
      <c r="AG3544" s="25"/>
      <c r="AJ3544" s="25"/>
      <c r="AL3544" s="5">
        <v>3543</v>
      </c>
      <c r="AM3544" s="25">
        <v>-466713624.74760979</v>
      </c>
      <c r="AN3544" s="5">
        <v>-1.9968677356465814</v>
      </c>
    </row>
    <row r="3545" spans="32:40">
      <c r="AF3545" s="25">
        <v>3544</v>
      </c>
      <c r="AG3545" s="25"/>
      <c r="AJ3545" s="25"/>
      <c r="AL3545" s="5">
        <v>3544</v>
      </c>
      <c r="AM3545" s="25">
        <v>-662658660.18560827</v>
      </c>
      <c r="AN3545" s="5">
        <v>-4.2206576885687745</v>
      </c>
    </row>
    <row r="3546" spans="32:40">
      <c r="AF3546" s="25">
        <v>3545</v>
      </c>
      <c r="AG3546" s="25"/>
      <c r="AJ3546" s="25"/>
      <c r="AL3546" s="5">
        <v>3545</v>
      </c>
      <c r="AM3546" s="25">
        <v>-180378760.61687049</v>
      </c>
      <c r="AN3546" s="5">
        <v>0.3007337648806595</v>
      </c>
    </row>
    <row r="3547" spans="32:40">
      <c r="AF3547" s="25">
        <v>3546</v>
      </c>
      <c r="AG3547" s="25"/>
      <c r="AJ3547" s="25"/>
      <c r="AL3547" s="5">
        <v>3546</v>
      </c>
      <c r="AM3547" s="25">
        <v>-855124069.97451782</v>
      </c>
      <c r="AN3547" s="5">
        <v>-4.985673582527272</v>
      </c>
    </row>
    <row r="3548" spans="32:40">
      <c r="AF3548" s="25">
        <v>3547</v>
      </c>
      <c r="AG3548" s="25"/>
      <c r="AJ3548" s="25"/>
      <c r="AL3548" s="5">
        <v>3547</v>
      </c>
      <c r="AM3548" s="25">
        <v>1153888497.3745565</v>
      </c>
      <c r="AN3548" s="5">
        <v>6.255640054709481</v>
      </c>
    </row>
    <row r="3549" spans="32:40">
      <c r="AF3549" s="25">
        <v>3548</v>
      </c>
      <c r="AG3549" s="25"/>
      <c r="AJ3549" s="25"/>
      <c r="AL3549" s="5">
        <v>3548</v>
      </c>
      <c r="AM3549" s="25">
        <v>-557278300.84001565</v>
      </c>
      <c r="AN3549" s="5">
        <v>-1.7444162934781504</v>
      </c>
    </row>
    <row r="3550" spans="32:40">
      <c r="AF3550" s="25">
        <v>3549</v>
      </c>
      <c r="AG3550" s="25"/>
      <c r="AJ3550" s="25"/>
      <c r="AL3550" s="5">
        <v>3549</v>
      </c>
      <c r="AM3550" s="25">
        <v>-314973538.90056109</v>
      </c>
      <c r="AN3550" s="5">
        <v>-2.8856996035914331</v>
      </c>
    </row>
    <row r="3551" spans="32:40">
      <c r="AF3551" s="25">
        <v>3550</v>
      </c>
      <c r="AG3551" s="25"/>
      <c r="AJ3551" s="25"/>
      <c r="AL3551" s="5">
        <v>3550</v>
      </c>
      <c r="AM3551" s="25">
        <v>1219253817.3508978</v>
      </c>
      <c r="AN3551" s="5">
        <v>8.0114252523564993</v>
      </c>
    </row>
    <row r="3552" spans="32:40">
      <c r="AF3552" s="25">
        <v>3551</v>
      </c>
      <c r="AG3552" s="25"/>
      <c r="AJ3552" s="25"/>
      <c r="AL3552" s="5">
        <v>3551</v>
      </c>
      <c r="AM3552" s="25">
        <v>-812106621.51193845</v>
      </c>
      <c r="AN3552" s="5">
        <v>-4.9585358190716704</v>
      </c>
    </row>
    <row r="3553" spans="32:40">
      <c r="AF3553" s="25">
        <v>3552</v>
      </c>
      <c r="AG3553" s="25"/>
      <c r="AJ3553" s="25"/>
      <c r="AL3553" s="5">
        <v>3552</v>
      </c>
      <c r="AM3553" s="25">
        <v>1084342693.3464007</v>
      </c>
      <c r="AN3553" s="5">
        <v>10.573036913578777</v>
      </c>
    </row>
    <row r="3554" spans="32:40">
      <c r="AF3554" s="25">
        <v>3553</v>
      </c>
      <c r="AG3554" s="25"/>
      <c r="AJ3554" s="25"/>
      <c r="AL3554" s="5">
        <v>3553</v>
      </c>
      <c r="AM3554" s="25">
        <v>204960607.58529782</v>
      </c>
      <c r="AN3554" s="5">
        <v>3.2614734697615897</v>
      </c>
    </row>
    <row r="3555" spans="32:40">
      <c r="AF3555" s="25">
        <v>3554</v>
      </c>
      <c r="AG3555" s="25"/>
      <c r="AJ3555" s="25"/>
      <c r="AL3555" s="5">
        <v>3554</v>
      </c>
      <c r="AM3555" s="25">
        <v>-721186884.86483192</v>
      </c>
      <c r="AN3555" s="5">
        <v>-9.6222680748846123</v>
      </c>
    </row>
    <row r="3556" spans="32:40">
      <c r="AF3556" s="25">
        <v>3555</v>
      </c>
      <c r="AG3556" s="25"/>
      <c r="AJ3556" s="25"/>
      <c r="AL3556" s="5">
        <v>3555</v>
      </c>
      <c r="AM3556" s="25">
        <v>-395649189.94510967</v>
      </c>
      <c r="AN3556" s="5">
        <v>-2.7610440875145033</v>
      </c>
    </row>
    <row r="3557" spans="32:40">
      <c r="AF3557" s="25">
        <v>3556</v>
      </c>
      <c r="AG3557" s="25"/>
      <c r="AJ3557" s="25"/>
      <c r="AL3557" s="5">
        <v>3556</v>
      </c>
      <c r="AM3557" s="25">
        <v>424181458.64871895</v>
      </c>
      <c r="AN3557" s="5">
        <v>2.8520746451347234</v>
      </c>
    </row>
    <row r="3558" spans="32:40">
      <c r="AF3558" s="25">
        <v>3557</v>
      </c>
      <c r="AG3558" s="25"/>
      <c r="AJ3558" s="25"/>
      <c r="AL3558" s="5">
        <v>3557</v>
      </c>
      <c r="AM3558" s="25">
        <v>-86518427.023261368</v>
      </c>
      <c r="AN3558" s="5">
        <v>0.63390071517082303</v>
      </c>
    </row>
    <row r="3559" spans="32:40">
      <c r="AF3559" s="25">
        <v>3558</v>
      </c>
      <c r="AG3559" s="25"/>
      <c r="AJ3559" s="25"/>
      <c r="AL3559" s="5">
        <v>3558</v>
      </c>
      <c r="AM3559" s="25">
        <v>-658354608.25126541</v>
      </c>
      <c r="AN3559" s="5">
        <v>-3.5664216821202404</v>
      </c>
    </row>
    <row r="3560" spans="32:40">
      <c r="AF3560" s="25">
        <v>3559</v>
      </c>
      <c r="AG3560" s="25"/>
      <c r="AJ3560" s="25"/>
      <c r="AL3560" s="5">
        <v>3559</v>
      </c>
      <c r="AM3560" s="25">
        <v>-1503394003.4155669</v>
      </c>
      <c r="AN3560" s="5">
        <v>-8.8351092117308543</v>
      </c>
    </row>
    <row r="3561" spans="32:40">
      <c r="AF3561" s="25">
        <v>3560</v>
      </c>
      <c r="AG3561" s="25"/>
      <c r="AJ3561" s="25"/>
      <c r="AL3561" s="5">
        <v>3560</v>
      </c>
      <c r="AM3561" s="25">
        <v>-540366734.83842778</v>
      </c>
      <c r="AN3561" s="5">
        <v>-1.3408802045030901</v>
      </c>
    </row>
    <row r="3562" spans="32:40">
      <c r="AF3562" s="25">
        <v>3561</v>
      </c>
      <c r="AG3562" s="25"/>
      <c r="AJ3562" s="25"/>
      <c r="AL3562" s="5">
        <v>3561</v>
      </c>
      <c r="AM3562" s="25">
        <v>-238125124.64101979</v>
      </c>
      <c r="AN3562" s="5">
        <v>1.2004223856638676E-2</v>
      </c>
    </row>
    <row r="3563" spans="32:40">
      <c r="AF3563" s="25">
        <v>3562</v>
      </c>
      <c r="AG3563" s="25"/>
      <c r="AJ3563" s="25"/>
      <c r="AL3563" s="5">
        <v>3562</v>
      </c>
      <c r="AM3563" s="25">
        <v>1399742876.7948744</v>
      </c>
      <c r="AN3563" s="5">
        <v>11.132539802649251</v>
      </c>
    </row>
    <row r="3564" spans="32:40">
      <c r="AF3564" s="25">
        <v>3563</v>
      </c>
      <c r="AG3564" s="25"/>
      <c r="AJ3564" s="25"/>
      <c r="AL3564" s="5">
        <v>3563</v>
      </c>
      <c r="AM3564" s="25">
        <v>-87671449.093496531</v>
      </c>
      <c r="AN3564" s="5">
        <v>0.36192347073827952</v>
      </c>
    </row>
    <row r="3565" spans="32:40">
      <c r="AF3565" s="25">
        <v>3564</v>
      </c>
      <c r="AG3565" s="25"/>
      <c r="AJ3565" s="25"/>
      <c r="AL3565" s="5">
        <v>3564</v>
      </c>
      <c r="AM3565" s="25">
        <v>-637909191.08621693</v>
      </c>
      <c r="AN3565" s="5">
        <v>-3.5445397288745428</v>
      </c>
    </row>
    <row r="3566" spans="32:40">
      <c r="AF3566" s="25">
        <v>3565</v>
      </c>
      <c r="AG3566" s="25"/>
      <c r="AJ3566" s="25"/>
      <c r="AL3566" s="5">
        <v>3565</v>
      </c>
      <c r="AM3566" s="25">
        <v>993993268.43478656</v>
      </c>
      <c r="AN3566" s="5">
        <v>15.092391680436405</v>
      </c>
    </row>
    <row r="3567" spans="32:40">
      <c r="AF3567" s="25">
        <v>3566</v>
      </c>
      <c r="AG3567" s="25"/>
      <c r="AJ3567" s="25"/>
      <c r="AL3567" s="5">
        <v>3566</v>
      </c>
      <c r="AM3567" s="25">
        <v>520251674.78166717</v>
      </c>
      <c r="AN3567" s="5">
        <v>5.2583558233960934</v>
      </c>
    </row>
    <row r="3568" spans="32:40">
      <c r="AF3568" s="25">
        <v>3567</v>
      </c>
      <c r="AG3568" s="25"/>
      <c r="AJ3568" s="25"/>
      <c r="AL3568" s="5">
        <v>3567</v>
      </c>
      <c r="AM3568" s="25">
        <v>831613951.85631371</v>
      </c>
      <c r="AN3568" s="5">
        <v>10.53695437415999</v>
      </c>
    </row>
    <row r="3569" spans="32:40">
      <c r="AF3569" s="25">
        <v>3568</v>
      </c>
      <c r="AG3569" s="25"/>
      <c r="AJ3569" s="25"/>
      <c r="AL3569" s="5">
        <v>3568</v>
      </c>
      <c r="AM3569" s="25">
        <v>-188029151.58386329</v>
      </c>
      <c r="AN3569" s="5">
        <v>0.16929574000239075</v>
      </c>
    </row>
    <row r="3570" spans="32:40">
      <c r="AF3570" s="25">
        <v>3569</v>
      </c>
      <c r="AG3570" s="25"/>
      <c r="AJ3570" s="25"/>
      <c r="AL3570" s="5">
        <v>3569</v>
      </c>
      <c r="AM3570" s="25">
        <v>519350081.27791297</v>
      </c>
      <c r="AN3570" s="5">
        <v>4.3264609036557875</v>
      </c>
    </row>
    <row r="3571" spans="32:40">
      <c r="AF3571" s="25">
        <v>3570</v>
      </c>
      <c r="AG3571" s="25"/>
      <c r="AJ3571" s="25"/>
      <c r="AL3571" s="5">
        <v>3570</v>
      </c>
      <c r="AM3571" s="25">
        <v>-41786497.029544473</v>
      </c>
      <c r="AN3571" s="5">
        <v>0.79688054769713279</v>
      </c>
    </row>
    <row r="3572" spans="32:40">
      <c r="AF3572" s="25">
        <v>3571</v>
      </c>
      <c r="AG3572" s="25"/>
      <c r="AJ3572" s="25"/>
      <c r="AL3572" s="5">
        <v>3571</v>
      </c>
      <c r="AM3572" s="25">
        <v>-468992232.66666418</v>
      </c>
      <c r="AN3572" s="5">
        <v>-5.4944222923534882</v>
      </c>
    </row>
    <row r="3573" spans="32:40">
      <c r="AF3573" s="25">
        <v>3572</v>
      </c>
      <c r="AG3573" s="25"/>
      <c r="AJ3573" s="25"/>
      <c r="AL3573" s="5">
        <v>3572</v>
      </c>
      <c r="AM3573" s="25">
        <v>-285595023.84199715</v>
      </c>
      <c r="AN3573" s="5">
        <v>-1.8679924431811459</v>
      </c>
    </row>
    <row r="3574" spans="32:40">
      <c r="AF3574" s="25">
        <v>3573</v>
      </c>
      <c r="AG3574" s="25"/>
      <c r="AJ3574" s="25"/>
      <c r="AL3574" s="5">
        <v>3573</v>
      </c>
      <c r="AM3574" s="25">
        <v>-1388131924.2831712</v>
      </c>
      <c r="AN3574" s="5">
        <v>-5.8594656073822957</v>
      </c>
    </row>
    <row r="3575" spans="32:40">
      <c r="AF3575" s="25">
        <v>3574</v>
      </c>
      <c r="AG3575" s="25"/>
      <c r="AJ3575" s="25"/>
      <c r="AL3575" s="5">
        <v>3574</v>
      </c>
      <c r="AM3575" s="25">
        <v>-1049149861.3814921</v>
      </c>
      <c r="AN3575" s="5">
        <v>-4.230910148468948</v>
      </c>
    </row>
    <row r="3576" spans="32:40">
      <c r="AF3576" s="25">
        <v>3575</v>
      </c>
      <c r="AG3576" s="25"/>
      <c r="AJ3576" s="25"/>
      <c r="AL3576" s="5">
        <v>3575</v>
      </c>
      <c r="AM3576" s="25">
        <v>528311414.12143308</v>
      </c>
      <c r="AN3576" s="5">
        <v>3.2338954219879312</v>
      </c>
    </row>
    <row r="3577" spans="32:40">
      <c r="AF3577" s="25">
        <v>3576</v>
      </c>
      <c r="AG3577" s="25"/>
      <c r="AJ3577" s="25"/>
      <c r="AL3577" s="5">
        <v>3576</v>
      </c>
      <c r="AM3577" s="25">
        <v>-32429787.949064553</v>
      </c>
      <c r="AN3577" s="5">
        <v>0.61987525464031845</v>
      </c>
    </row>
    <row r="3578" spans="32:40">
      <c r="AF3578" s="25">
        <v>3577</v>
      </c>
      <c r="AG3578" s="25"/>
      <c r="AJ3578" s="25"/>
      <c r="AL3578" s="5">
        <v>3577</v>
      </c>
      <c r="AM3578" s="25">
        <v>-16693862.738977849</v>
      </c>
      <c r="AN3578" s="5">
        <v>0.92095393206095666</v>
      </c>
    </row>
    <row r="3579" spans="32:40">
      <c r="AF3579" s="25">
        <v>3578</v>
      </c>
      <c r="AG3579" s="25"/>
      <c r="AJ3579" s="25"/>
      <c r="AL3579" s="5">
        <v>3578</v>
      </c>
      <c r="AM3579" s="25">
        <v>-413868718.28600895</v>
      </c>
      <c r="AN3579" s="5">
        <v>-1.0007107528872783</v>
      </c>
    </row>
    <row r="3580" spans="32:40">
      <c r="AF3580" s="25">
        <v>3579</v>
      </c>
      <c r="AG3580" s="25"/>
      <c r="AJ3580" s="25"/>
      <c r="AL3580" s="5">
        <v>3579</v>
      </c>
      <c r="AM3580" s="25">
        <v>-1031354357.4043109</v>
      </c>
      <c r="AN3580" s="5">
        <v>-5.6679508886314238</v>
      </c>
    </row>
    <row r="3581" spans="32:40">
      <c r="AF3581" s="25">
        <v>3580</v>
      </c>
      <c r="AG3581" s="25"/>
      <c r="AJ3581" s="25"/>
      <c r="AL3581" s="5">
        <v>3580</v>
      </c>
      <c r="AM3581" s="25">
        <v>-742319013.55505347</v>
      </c>
      <c r="AN3581" s="5">
        <v>-5.4426698509794171</v>
      </c>
    </row>
    <row r="3582" spans="32:40">
      <c r="AF3582" s="25">
        <v>3581</v>
      </c>
      <c r="AG3582" s="25"/>
      <c r="AJ3582" s="25"/>
      <c r="AL3582" s="5">
        <v>3581</v>
      </c>
      <c r="AM3582" s="25">
        <v>-1263482922.9225783</v>
      </c>
      <c r="AN3582" s="5">
        <v>-6.2655580265147215</v>
      </c>
    </row>
    <row r="3583" spans="32:40">
      <c r="AF3583" s="25">
        <v>3582</v>
      </c>
      <c r="AG3583" s="25"/>
      <c r="AJ3583" s="25"/>
      <c r="AL3583" s="5">
        <v>3582</v>
      </c>
      <c r="AM3583" s="25">
        <v>425081799.31932712</v>
      </c>
      <c r="AN3583" s="5">
        <v>4.7283688003695108</v>
      </c>
    </row>
    <row r="3584" spans="32:40">
      <c r="AF3584" s="25">
        <v>3583</v>
      </c>
      <c r="AG3584" s="25"/>
      <c r="AJ3584" s="25"/>
      <c r="AL3584" s="5">
        <v>3583</v>
      </c>
      <c r="AM3584" s="25">
        <v>-827259936.97918737</v>
      </c>
      <c r="AN3584" s="5">
        <v>-4.9359675810956523</v>
      </c>
    </row>
    <row r="3585" spans="32:40">
      <c r="AF3585" s="25">
        <v>3584</v>
      </c>
      <c r="AG3585" s="25"/>
      <c r="AJ3585" s="25"/>
      <c r="AL3585" s="5">
        <v>3584</v>
      </c>
      <c r="AM3585" s="25">
        <v>-283089489.81789774</v>
      </c>
      <c r="AN3585" s="5">
        <v>-1.3155361835640551</v>
      </c>
    </row>
    <row r="3586" spans="32:40">
      <c r="AF3586" s="25">
        <v>3585</v>
      </c>
      <c r="AG3586" s="25"/>
      <c r="AJ3586" s="25"/>
      <c r="AL3586" s="5">
        <v>3585</v>
      </c>
      <c r="AM3586" s="25">
        <v>-543323640.4810909</v>
      </c>
      <c r="AN3586" s="5">
        <v>-3.5426155631453984</v>
      </c>
    </row>
    <row r="3587" spans="32:40">
      <c r="AF3587" s="25">
        <v>3586</v>
      </c>
      <c r="AG3587" s="25"/>
      <c r="AJ3587" s="25"/>
      <c r="AL3587" s="5">
        <v>3586</v>
      </c>
      <c r="AM3587" s="25">
        <v>-119786197.2229636</v>
      </c>
      <c r="AN3587" s="5">
        <v>-5.3624291005206675E-3</v>
      </c>
    </row>
    <row r="3588" spans="32:40">
      <c r="AF3588" s="25">
        <v>3587</v>
      </c>
      <c r="AG3588" s="25"/>
      <c r="AJ3588" s="25"/>
      <c r="AL3588" s="5">
        <v>3587</v>
      </c>
      <c r="AM3588" s="25">
        <v>-774348233.86387181</v>
      </c>
      <c r="AN3588" s="5">
        <v>-3.1374472361171932</v>
      </c>
    </row>
    <row r="3589" spans="32:40">
      <c r="AF3589" s="25">
        <v>3588</v>
      </c>
      <c r="AG3589" s="25"/>
      <c r="AJ3589" s="25"/>
      <c r="AL3589" s="5">
        <v>3588</v>
      </c>
      <c r="AM3589" s="25">
        <v>-643813748.98888958</v>
      </c>
      <c r="AN3589" s="5">
        <v>-5.4892548123406941</v>
      </c>
    </row>
    <row r="3590" spans="32:40">
      <c r="AF3590" s="25">
        <v>3589</v>
      </c>
      <c r="AG3590" s="25"/>
      <c r="AJ3590" s="25"/>
      <c r="AL3590" s="5">
        <v>3589</v>
      </c>
      <c r="AM3590" s="25">
        <v>-57024703.014164299</v>
      </c>
      <c r="AN3590" s="5">
        <v>0.27663279062758533</v>
      </c>
    </row>
    <row r="3591" spans="32:40">
      <c r="AF3591" s="25">
        <v>3590</v>
      </c>
      <c r="AG3591" s="25"/>
      <c r="AJ3591" s="25"/>
      <c r="AL3591" s="5">
        <v>3590</v>
      </c>
      <c r="AM3591" s="25">
        <v>-270309275.51913798</v>
      </c>
      <c r="AN3591" s="5">
        <v>-0.26775826309112316</v>
      </c>
    </row>
    <row r="3592" spans="32:40">
      <c r="AF3592" s="25">
        <v>3591</v>
      </c>
      <c r="AG3592" s="25"/>
      <c r="AJ3592" s="25"/>
      <c r="AL3592" s="5">
        <v>3591</v>
      </c>
      <c r="AM3592" s="25">
        <v>2581995302.902308</v>
      </c>
      <c r="AN3592" s="5">
        <v>27.549991394508119</v>
      </c>
    </row>
    <row r="3593" spans="32:40">
      <c r="AF3593" s="25">
        <v>3592</v>
      </c>
      <c r="AG3593" s="25"/>
      <c r="AJ3593" s="25"/>
      <c r="AL3593" s="5">
        <v>3592</v>
      </c>
      <c r="AM3593" s="25">
        <v>-303960706.90582746</v>
      </c>
      <c r="AN3593" s="5">
        <v>-0.80650848243488771</v>
      </c>
    </row>
    <row r="3594" spans="32:40">
      <c r="AF3594" s="25">
        <v>3593</v>
      </c>
      <c r="AG3594" s="25"/>
      <c r="AJ3594" s="25"/>
      <c r="AL3594" s="5">
        <v>3593</v>
      </c>
      <c r="AM3594" s="25">
        <v>-775187360.45193076</v>
      </c>
      <c r="AN3594" s="5">
        <v>-4.5054881528451665</v>
      </c>
    </row>
    <row r="3595" spans="32:40">
      <c r="AF3595" s="25">
        <v>3594</v>
      </c>
      <c r="AG3595" s="25"/>
      <c r="AJ3595" s="25"/>
      <c r="AL3595" s="5">
        <v>3594</v>
      </c>
      <c r="AM3595" s="25">
        <v>980501073.2505064</v>
      </c>
      <c r="AN3595" s="5">
        <v>13.557781722344227</v>
      </c>
    </row>
    <row r="3596" spans="32:40">
      <c r="AF3596" s="25">
        <v>3595</v>
      </c>
      <c r="AG3596" s="25"/>
      <c r="AJ3596" s="25"/>
      <c r="AL3596" s="5">
        <v>3595</v>
      </c>
      <c r="AM3596" s="25">
        <v>-890554057.85306787</v>
      </c>
      <c r="AN3596" s="5">
        <v>-4.6498625448371627</v>
      </c>
    </row>
    <row r="3597" spans="32:40">
      <c r="AF3597" s="25">
        <v>3596</v>
      </c>
      <c r="AG3597" s="25"/>
      <c r="AJ3597" s="25"/>
      <c r="AL3597" s="5">
        <v>3596</v>
      </c>
      <c r="AM3597" s="25">
        <v>-1178675462.7889185</v>
      </c>
      <c r="AN3597" s="5">
        <v>-8.3473036925067561</v>
      </c>
    </row>
    <row r="3598" spans="32:40">
      <c r="AF3598" s="25">
        <v>3597</v>
      </c>
      <c r="AG3598" s="25"/>
      <c r="AJ3598" s="25"/>
      <c r="AL3598" s="5">
        <v>3597</v>
      </c>
      <c r="AM3598" s="25">
        <v>-833767707.92406881</v>
      </c>
      <c r="AN3598" s="5">
        <v>-2.5783439084856798</v>
      </c>
    </row>
    <row r="3599" spans="32:40">
      <c r="AF3599" s="25">
        <v>3598</v>
      </c>
      <c r="AG3599" s="25"/>
      <c r="AJ3599" s="25"/>
      <c r="AL3599" s="5">
        <v>3598</v>
      </c>
      <c r="AM3599" s="25">
        <v>-1209554969.9501283</v>
      </c>
      <c r="AN3599" s="5">
        <v>-4.5459510994385166</v>
      </c>
    </row>
    <row r="3600" spans="32:40">
      <c r="AF3600" s="25">
        <v>3599</v>
      </c>
      <c r="AG3600" s="25"/>
      <c r="AJ3600" s="25"/>
      <c r="AL3600" s="5">
        <v>3599</v>
      </c>
      <c r="AM3600" s="25">
        <v>-300297530.62014037</v>
      </c>
      <c r="AN3600" s="5">
        <v>-3.1683445681679987</v>
      </c>
    </row>
    <row r="3601" spans="32:40">
      <c r="AF3601" s="25">
        <v>3600</v>
      </c>
      <c r="AG3601" s="25"/>
      <c r="AJ3601" s="25"/>
      <c r="AL3601" s="5">
        <v>3600</v>
      </c>
      <c r="AM3601" s="25">
        <v>906321467.5880276</v>
      </c>
      <c r="AN3601" s="5">
        <v>13.242651557734364</v>
      </c>
    </row>
    <row r="3602" spans="32:40">
      <c r="AF3602" s="25">
        <v>3601</v>
      </c>
      <c r="AG3602" s="25"/>
      <c r="AJ3602" s="25"/>
      <c r="AL3602" s="5">
        <v>3601</v>
      </c>
      <c r="AM3602" s="25">
        <v>167895670.87216863</v>
      </c>
      <c r="AN3602" s="5">
        <v>2.5945371904741137</v>
      </c>
    </row>
    <row r="3603" spans="32:40">
      <c r="AF3603" s="25">
        <v>3602</v>
      </c>
      <c r="AG3603" s="25"/>
      <c r="AJ3603" s="25"/>
      <c r="AL3603" s="5">
        <v>3602</v>
      </c>
      <c r="AM3603" s="25">
        <v>-874235059.10344839</v>
      </c>
      <c r="AN3603" s="5">
        <v>-4.4277604378450039</v>
      </c>
    </row>
    <row r="3604" spans="32:40">
      <c r="AF3604" s="25">
        <v>3603</v>
      </c>
      <c r="AG3604" s="25"/>
      <c r="AJ3604" s="25"/>
      <c r="AL3604" s="5">
        <v>3603</v>
      </c>
      <c r="AM3604" s="25">
        <v>-419006534.75884539</v>
      </c>
      <c r="AN3604" s="5">
        <v>-0.9889730999441777</v>
      </c>
    </row>
    <row r="3605" spans="32:40">
      <c r="AF3605" s="25">
        <v>3604</v>
      </c>
      <c r="AG3605" s="25"/>
      <c r="AJ3605" s="25"/>
      <c r="AL3605" s="5">
        <v>3604</v>
      </c>
      <c r="AM3605" s="25">
        <v>938142056.54067302</v>
      </c>
      <c r="AN3605" s="5">
        <v>10.090486848096583</v>
      </c>
    </row>
    <row r="3606" spans="32:40">
      <c r="AF3606" s="25">
        <v>3605</v>
      </c>
      <c r="AG3606" s="25"/>
      <c r="AJ3606" s="25"/>
      <c r="AL3606" s="5">
        <v>3605</v>
      </c>
      <c r="AM3606" s="25">
        <v>-1549607714.9580431</v>
      </c>
      <c r="AN3606" s="5">
        <v>-6.3105833250125221</v>
      </c>
    </row>
    <row r="3607" spans="32:40">
      <c r="AF3607" s="25">
        <v>3606</v>
      </c>
      <c r="AG3607" s="25"/>
      <c r="AJ3607" s="25"/>
      <c r="AL3607" s="5">
        <v>3606</v>
      </c>
      <c r="AM3607" s="25">
        <v>337471160.30329841</v>
      </c>
      <c r="AN3607" s="5">
        <v>3.0589578521203116</v>
      </c>
    </row>
    <row r="3608" spans="32:40">
      <c r="AF3608" s="25">
        <v>3607</v>
      </c>
      <c r="AG3608" s="25"/>
      <c r="AJ3608" s="25"/>
      <c r="AL3608" s="5">
        <v>3607</v>
      </c>
      <c r="AM3608" s="25">
        <v>-431425427.42728615</v>
      </c>
      <c r="AN3608" s="5">
        <v>-3.4992222466079403</v>
      </c>
    </row>
    <row r="3609" spans="32:40">
      <c r="AF3609" s="25">
        <v>3608</v>
      </c>
      <c r="AG3609" s="25"/>
      <c r="AJ3609" s="25"/>
      <c r="AL3609" s="5">
        <v>3608</v>
      </c>
      <c r="AM3609" s="25">
        <v>-1082735220.149231</v>
      </c>
      <c r="AN3609" s="5">
        <v>-4.0914710820510569</v>
      </c>
    </row>
    <row r="3610" spans="32:40">
      <c r="AF3610" s="25">
        <v>3609</v>
      </c>
      <c r="AG3610" s="25"/>
      <c r="AJ3610" s="25"/>
      <c r="AL3610" s="5">
        <v>3609</v>
      </c>
      <c r="AM3610" s="25">
        <v>856045398.97139215</v>
      </c>
      <c r="AN3610" s="5">
        <v>8.9747542017978255</v>
      </c>
    </row>
    <row r="3611" spans="32:40">
      <c r="AF3611" s="25">
        <v>3610</v>
      </c>
      <c r="AG3611" s="25"/>
      <c r="AJ3611" s="25"/>
      <c r="AL3611" s="5">
        <v>3610</v>
      </c>
      <c r="AM3611" s="25">
        <v>-735300873.0023967</v>
      </c>
      <c r="AN3611" s="5">
        <v>-2.0983883699721413</v>
      </c>
    </row>
    <row r="3612" spans="32:40">
      <c r="AF3612" s="25">
        <v>3611</v>
      </c>
      <c r="AG3612" s="25"/>
      <c r="AJ3612" s="25"/>
      <c r="AL3612" s="5">
        <v>3611</v>
      </c>
      <c r="AM3612" s="25">
        <v>-940868516.68740892</v>
      </c>
      <c r="AN3612" s="5">
        <v>-5.2754201494212172</v>
      </c>
    </row>
    <row r="3613" spans="32:40">
      <c r="AF3613" s="25">
        <v>3612</v>
      </c>
      <c r="AG3613" s="25"/>
      <c r="AJ3613" s="25"/>
      <c r="AL3613" s="5">
        <v>3612</v>
      </c>
      <c r="AM3613" s="25">
        <v>-629610502.2454052</v>
      </c>
      <c r="AN3613" s="5">
        <v>-3.2054703032896477</v>
      </c>
    </row>
    <row r="3614" spans="32:40">
      <c r="AF3614" s="25">
        <v>3613</v>
      </c>
      <c r="AG3614" s="25"/>
      <c r="AJ3614" s="25"/>
      <c r="AL3614" s="5">
        <v>3613</v>
      </c>
      <c r="AM3614" s="25">
        <v>-1698048395.5805285</v>
      </c>
      <c r="AN3614" s="5">
        <v>-8.1552776594169352</v>
      </c>
    </row>
    <row r="3615" spans="32:40">
      <c r="AF3615" s="25">
        <v>3614</v>
      </c>
      <c r="AG3615" s="25"/>
      <c r="AJ3615" s="25"/>
      <c r="AL3615" s="5">
        <v>3614</v>
      </c>
      <c r="AM3615" s="25">
        <v>421973405.90254772</v>
      </c>
      <c r="AN3615" s="5">
        <v>7.6599656114482286</v>
      </c>
    </row>
    <row r="3616" spans="32:40">
      <c r="AF3616" s="25">
        <v>3615</v>
      </c>
      <c r="AG3616" s="25"/>
      <c r="AJ3616" s="25"/>
      <c r="AL3616" s="5">
        <v>3615</v>
      </c>
      <c r="AM3616" s="25">
        <v>813296391.43672514</v>
      </c>
      <c r="AN3616" s="5">
        <v>4.2037882115601359</v>
      </c>
    </row>
    <row r="3617" spans="32:40">
      <c r="AF3617" s="25">
        <v>3616</v>
      </c>
      <c r="AG3617" s="25"/>
      <c r="AJ3617" s="25"/>
      <c r="AL3617" s="5">
        <v>3616</v>
      </c>
      <c r="AM3617" s="25">
        <v>669906931.48126888</v>
      </c>
      <c r="AN3617" s="5">
        <v>7.3828266989909439</v>
      </c>
    </row>
    <row r="3618" spans="32:40">
      <c r="AF3618" s="25">
        <v>3617</v>
      </c>
      <c r="AG3618" s="25"/>
      <c r="AJ3618" s="25"/>
      <c r="AL3618" s="5">
        <v>3617</v>
      </c>
      <c r="AM3618" s="25">
        <v>-1064344597.608114</v>
      </c>
      <c r="AN3618" s="5">
        <v>-4.0801682201641229</v>
      </c>
    </row>
    <row r="3619" spans="32:40">
      <c r="AF3619" s="25">
        <v>3618</v>
      </c>
      <c r="AG3619" s="25"/>
      <c r="AJ3619" s="25"/>
      <c r="AL3619" s="5">
        <v>3618</v>
      </c>
      <c r="AM3619" s="25">
        <v>-700606604.90057552</v>
      </c>
      <c r="AN3619" s="5">
        <v>-7.6939476818323902</v>
      </c>
    </row>
    <row r="3620" spans="32:40">
      <c r="AF3620" s="25">
        <v>3619</v>
      </c>
      <c r="AG3620" s="25"/>
      <c r="AJ3620" s="25"/>
      <c r="AL3620" s="5">
        <v>3619</v>
      </c>
      <c r="AM3620" s="25">
        <v>-154708875.4202666</v>
      </c>
      <c r="AN3620" s="5">
        <v>-0.10480218152870739</v>
      </c>
    </row>
    <row r="3621" spans="32:40">
      <c r="AF3621" s="25">
        <v>3620</v>
      </c>
      <c r="AG3621" s="25"/>
      <c r="AJ3621" s="25"/>
      <c r="AL3621" s="5">
        <v>3620</v>
      </c>
      <c r="AM3621" s="25">
        <v>70562214.929837763</v>
      </c>
      <c r="AN3621" s="5">
        <v>1.7820512810491089</v>
      </c>
    </row>
    <row r="3622" spans="32:40">
      <c r="AF3622" s="25">
        <v>3621</v>
      </c>
      <c r="AG3622" s="25"/>
      <c r="AJ3622" s="25"/>
      <c r="AL3622" s="5">
        <v>3621</v>
      </c>
      <c r="AM3622" s="25">
        <v>-531690533.24309891</v>
      </c>
      <c r="AN3622" s="5">
        <v>-1.0999179527128693</v>
      </c>
    </row>
    <row r="3623" spans="32:40">
      <c r="AF3623" s="25">
        <v>3622</v>
      </c>
      <c r="AG3623" s="25"/>
      <c r="AJ3623" s="25"/>
      <c r="AL3623" s="5">
        <v>3622</v>
      </c>
      <c r="AM3623" s="25">
        <v>-538698201.96364641</v>
      </c>
      <c r="AN3623" s="5">
        <v>-1.6428842391905081</v>
      </c>
    </row>
    <row r="3624" spans="32:40">
      <c r="AF3624" s="25">
        <v>3623</v>
      </c>
      <c r="AG3624" s="25"/>
      <c r="AJ3624" s="25"/>
      <c r="AL3624" s="5">
        <v>3623</v>
      </c>
      <c r="AM3624" s="25">
        <v>-377124540.08062673</v>
      </c>
      <c r="AN3624" s="5">
        <v>-1.671318612504314</v>
      </c>
    </row>
    <row r="3625" spans="32:40">
      <c r="AF3625" s="25">
        <v>3624</v>
      </c>
      <c r="AG3625" s="25"/>
      <c r="AJ3625" s="25"/>
      <c r="AL3625" s="5">
        <v>3624</v>
      </c>
      <c r="AM3625" s="25">
        <v>507164158.15298152</v>
      </c>
      <c r="AN3625" s="5">
        <v>4.7937311164820482</v>
      </c>
    </row>
    <row r="3626" spans="32:40">
      <c r="AF3626" s="25">
        <v>3625</v>
      </c>
      <c r="AG3626" s="25"/>
      <c r="AJ3626" s="25"/>
      <c r="AL3626" s="5">
        <v>3625</v>
      </c>
      <c r="AM3626" s="25">
        <v>330851148.7677772</v>
      </c>
      <c r="AN3626" s="5">
        <v>2.2705381651840679</v>
      </c>
    </row>
    <row r="3627" spans="32:40">
      <c r="AF3627" s="25">
        <v>3626</v>
      </c>
      <c r="AG3627" s="25"/>
      <c r="AJ3627" s="25"/>
      <c r="AL3627" s="5">
        <v>3626</v>
      </c>
      <c r="AM3627" s="25">
        <v>-793376586.57136166</v>
      </c>
      <c r="AN3627" s="5">
        <v>-2.403235144551227</v>
      </c>
    </row>
    <row r="3628" spans="32:40">
      <c r="AF3628" s="25">
        <v>3627</v>
      </c>
      <c r="AG3628" s="25"/>
      <c r="AJ3628" s="25"/>
      <c r="AL3628" s="5">
        <v>3627</v>
      </c>
      <c r="AM3628" s="25">
        <v>-520914730.30448902</v>
      </c>
      <c r="AN3628" s="5">
        <v>-2.3453628346870694</v>
      </c>
    </row>
    <row r="3629" spans="32:40">
      <c r="AF3629" s="25">
        <v>3628</v>
      </c>
      <c r="AG3629" s="25"/>
      <c r="AJ3629" s="25"/>
      <c r="AL3629" s="5">
        <v>3628</v>
      </c>
      <c r="AM3629" s="25">
        <v>-1064802795.2855566</v>
      </c>
      <c r="AN3629" s="5">
        <v>-3.9277811074448321</v>
      </c>
    </row>
    <row r="3630" spans="32:40">
      <c r="AF3630" s="25">
        <v>3629</v>
      </c>
      <c r="AG3630" s="25"/>
      <c r="AJ3630" s="25"/>
      <c r="AL3630" s="5">
        <v>3629</v>
      </c>
      <c r="AM3630" s="25">
        <v>-207675017.26714545</v>
      </c>
      <c r="AN3630" s="5">
        <v>5.4516622341498983E-2</v>
      </c>
    </row>
    <row r="3631" spans="32:40">
      <c r="AF3631" s="25">
        <v>3630</v>
      </c>
      <c r="AG3631" s="25"/>
      <c r="AJ3631" s="25"/>
      <c r="AL3631" s="5">
        <v>3630</v>
      </c>
      <c r="AM3631" s="25">
        <v>-407128136.52324915</v>
      </c>
      <c r="AN3631" s="5">
        <v>-0.57732421798429367</v>
      </c>
    </row>
    <row r="3632" spans="32:40">
      <c r="AF3632" s="25">
        <v>3631</v>
      </c>
      <c r="AG3632" s="25"/>
      <c r="AJ3632" s="25"/>
      <c r="AL3632" s="5">
        <v>3631</v>
      </c>
      <c r="AM3632" s="25">
        <v>-1078966193.0630684</v>
      </c>
      <c r="AN3632" s="5">
        <v>-3.8195599492713974</v>
      </c>
    </row>
    <row r="3633" spans="32:40">
      <c r="AF3633" s="25">
        <v>3632</v>
      </c>
      <c r="AG3633" s="25"/>
      <c r="AJ3633" s="25"/>
      <c r="AL3633" s="5">
        <v>3632</v>
      </c>
      <c r="AM3633" s="25">
        <v>-652665372.78767002</v>
      </c>
      <c r="AN3633" s="5">
        <v>-5.6410318732509221</v>
      </c>
    </row>
    <row r="3634" spans="32:40">
      <c r="AF3634" s="25">
        <v>3633</v>
      </c>
      <c r="AG3634" s="25"/>
      <c r="AJ3634" s="25"/>
      <c r="AL3634" s="5">
        <v>3633</v>
      </c>
      <c r="AM3634" s="25">
        <v>415404949.11243522</v>
      </c>
      <c r="AN3634" s="5">
        <v>4.5723915954938139</v>
      </c>
    </row>
    <row r="3635" spans="32:40">
      <c r="AF3635" s="25">
        <v>3634</v>
      </c>
      <c r="AG3635" s="25"/>
      <c r="AJ3635" s="25"/>
      <c r="AL3635" s="5">
        <v>3634</v>
      </c>
      <c r="AM3635" s="25">
        <v>427568866.88638556</v>
      </c>
      <c r="AN3635" s="5">
        <v>6.824385492965054</v>
      </c>
    </row>
    <row r="3636" spans="32:40">
      <c r="AF3636" s="25">
        <v>3635</v>
      </c>
      <c r="AG3636" s="25"/>
      <c r="AJ3636" s="25"/>
      <c r="AL3636" s="5">
        <v>3635</v>
      </c>
      <c r="AM3636" s="25">
        <v>-697545159.92102468</v>
      </c>
      <c r="AN3636" s="5">
        <v>-2.9352241336693932</v>
      </c>
    </row>
    <row r="3637" spans="32:40">
      <c r="AF3637" s="25">
        <v>3636</v>
      </c>
      <c r="AG3637" s="25"/>
      <c r="AJ3637" s="25"/>
      <c r="AL3637" s="5">
        <v>3636</v>
      </c>
      <c r="AM3637" s="25">
        <v>893845882.76674676</v>
      </c>
      <c r="AN3637" s="5">
        <v>5.007246584490777</v>
      </c>
    </row>
    <row r="3638" spans="32:40">
      <c r="AF3638" s="25">
        <v>3637</v>
      </c>
      <c r="AG3638" s="25"/>
      <c r="AJ3638" s="25"/>
      <c r="AL3638" s="5">
        <v>3637</v>
      </c>
      <c r="AM3638" s="25">
        <v>105427745.61890393</v>
      </c>
      <c r="AN3638" s="5">
        <v>1.4576870363236289</v>
      </c>
    </row>
    <row r="3639" spans="32:40">
      <c r="AF3639" s="25">
        <v>3638</v>
      </c>
      <c r="AG3639" s="25"/>
      <c r="AJ3639" s="25"/>
      <c r="AL3639" s="5">
        <v>3638</v>
      </c>
      <c r="AM3639" s="25">
        <v>-603366067.54548705</v>
      </c>
      <c r="AN3639" s="5">
        <v>-2.5033644943006865</v>
      </c>
    </row>
    <row r="3640" spans="32:40">
      <c r="AF3640" s="25">
        <v>3639</v>
      </c>
      <c r="AG3640" s="25"/>
      <c r="AJ3640" s="25"/>
      <c r="AL3640" s="5">
        <v>3639</v>
      </c>
      <c r="AM3640" s="25">
        <v>-678217505.39257252</v>
      </c>
      <c r="AN3640" s="5">
        <v>-6.1921039702404794</v>
      </c>
    </row>
    <row r="3641" spans="32:40">
      <c r="AF3641" s="25">
        <v>3640</v>
      </c>
      <c r="AG3641" s="25"/>
      <c r="AJ3641" s="25"/>
      <c r="AL3641" s="5">
        <v>3640</v>
      </c>
      <c r="AM3641" s="25">
        <v>612896511.36096752</v>
      </c>
      <c r="AN3641" s="5">
        <v>6.2686030678726379</v>
      </c>
    </row>
    <row r="3642" spans="32:40">
      <c r="AF3642" s="25">
        <v>3641</v>
      </c>
      <c r="AG3642" s="25"/>
      <c r="AJ3642" s="25"/>
      <c r="AL3642" s="5">
        <v>3641</v>
      </c>
      <c r="AM3642" s="25">
        <v>1251698341.9029822</v>
      </c>
      <c r="AN3642" s="5">
        <v>7.1392682864401316</v>
      </c>
    </row>
    <row r="3643" spans="32:40">
      <c r="AF3643" s="25">
        <v>3642</v>
      </c>
      <c r="AG3643" s="25"/>
      <c r="AJ3643" s="25"/>
      <c r="AL3643" s="5">
        <v>3642</v>
      </c>
      <c r="AM3643" s="25">
        <v>-1157944463.7545726</v>
      </c>
      <c r="AN3643" s="5">
        <v>-3.678752550834151</v>
      </c>
    </row>
    <row r="3644" spans="32:40">
      <c r="AF3644" s="25">
        <v>3643</v>
      </c>
      <c r="AG3644" s="25"/>
      <c r="AJ3644" s="25"/>
      <c r="AL3644" s="5">
        <v>3643</v>
      </c>
      <c r="AM3644" s="25">
        <v>614668405.70083714</v>
      </c>
      <c r="AN3644" s="5">
        <v>9.2825702588032808</v>
      </c>
    </row>
    <row r="3645" spans="32:40">
      <c r="AF3645" s="25">
        <v>3644</v>
      </c>
      <c r="AG3645" s="25"/>
      <c r="AJ3645" s="25"/>
      <c r="AL3645" s="5">
        <v>3644</v>
      </c>
      <c r="AM3645" s="25">
        <v>-518487303.83003092</v>
      </c>
      <c r="AN3645" s="5">
        <v>-5.2222786247433186</v>
      </c>
    </row>
    <row r="3646" spans="32:40">
      <c r="AF3646" s="25">
        <v>3645</v>
      </c>
      <c r="AG3646" s="25"/>
      <c r="AJ3646" s="25"/>
      <c r="AL3646" s="5">
        <v>3645</v>
      </c>
      <c r="AM3646" s="25">
        <v>-953747723.63688791</v>
      </c>
      <c r="AN3646" s="5">
        <v>-6.1383036790945944</v>
      </c>
    </row>
    <row r="3647" spans="32:40">
      <c r="AF3647" s="25">
        <v>3646</v>
      </c>
      <c r="AG3647" s="25"/>
      <c r="AJ3647" s="25"/>
      <c r="AL3647" s="5">
        <v>3646</v>
      </c>
      <c r="AM3647" s="25">
        <v>-630033151.64879584</v>
      </c>
      <c r="AN3647" s="5">
        <v>-2.8532532245981632</v>
      </c>
    </row>
    <row r="3648" spans="32:40">
      <c r="AF3648" s="25">
        <v>3647</v>
      </c>
      <c r="AG3648" s="25"/>
      <c r="AJ3648" s="25"/>
      <c r="AL3648" s="5">
        <v>3647</v>
      </c>
      <c r="AM3648" s="25">
        <v>576180499.39423299</v>
      </c>
      <c r="AN3648" s="5">
        <v>3.760005345149525</v>
      </c>
    </row>
    <row r="3649" spans="32:40">
      <c r="AF3649" s="25">
        <v>3648</v>
      </c>
      <c r="AG3649" s="25"/>
      <c r="AJ3649" s="25"/>
      <c r="AL3649" s="5">
        <v>3648</v>
      </c>
      <c r="AM3649" s="25">
        <v>-240782965.16818565</v>
      </c>
      <c r="AN3649" s="5">
        <v>-0.38992046670376462</v>
      </c>
    </row>
    <row r="3650" spans="32:40">
      <c r="AF3650" s="25">
        <v>3649</v>
      </c>
      <c r="AG3650" s="25"/>
      <c r="AJ3650" s="25"/>
      <c r="AL3650" s="5">
        <v>3649</v>
      </c>
      <c r="AM3650" s="25">
        <v>767057392.16349173</v>
      </c>
      <c r="AN3650" s="5">
        <v>7.2611771113961501</v>
      </c>
    </row>
    <row r="3651" spans="32:40">
      <c r="AF3651" s="25">
        <v>3650</v>
      </c>
      <c r="AG3651" s="25"/>
      <c r="AJ3651" s="25"/>
      <c r="AL3651" s="5">
        <v>3650</v>
      </c>
      <c r="AM3651" s="25">
        <v>-176503083.40643758</v>
      </c>
      <c r="AN3651" s="5">
        <v>0.1461310886484492</v>
      </c>
    </row>
    <row r="3652" spans="32:40">
      <c r="AF3652" s="25">
        <v>3651</v>
      </c>
      <c r="AG3652" s="25"/>
      <c r="AJ3652" s="25"/>
      <c r="AL3652" s="5">
        <v>3651</v>
      </c>
      <c r="AM3652" s="25">
        <v>1099776521.3672919</v>
      </c>
      <c r="AN3652" s="5">
        <v>6.3874646363250349</v>
      </c>
    </row>
    <row r="3653" spans="32:40">
      <c r="AF3653" s="25">
        <v>3652</v>
      </c>
      <c r="AG3653" s="25"/>
      <c r="AJ3653" s="25"/>
      <c r="AL3653" s="5">
        <v>3652</v>
      </c>
      <c r="AM3653" s="25">
        <v>-492956308.85873741</v>
      </c>
      <c r="AN3653" s="5">
        <v>-5.329677933765149</v>
      </c>
    </row>
    <row r="3654" spans="32:40">
      <c r="AF3654" s="25">
        <v>3653</v>
      </c>
      <c r="AG3654" s="25"/>
      <c r="AJ3654" s="25"/>
      <c r="AL3654" s="5">
        <v>3653</v>
      </c>
      <c r="AM3654" s="25">
        <v>1780198580.5885413</v>
      </c>
      <c r="AN3654" s="5">
        <v>9.9479937247139922</v>
      </c>
    </row>
    <row r="3655" spans="32:40">
      <c r="AF3655" s="25">
        <v>3654</v>
      </c>
      <c r="AG3655" s="25"/>
      <c r="AJ3655" s="25"/>
      <c r="AL3655" s="5">
        <v>3654</v>
      </c>
      <c r="AM3655" s="25">
        <v>767838867.7704494</v>
      </c>
      <c r="AN3655" s="5">
        <v>5.1968688702271528</v>
      </c>
    </row>
    <row r="3656" spans="32:40">
      <c r="AF3656" s="25">
        <v>3655</v>
      </c>
      <c r="AG3656" s="25"/>
      <c r="AJ3656" s="25"/>
      <c r="AL3656" s="5">
        <v>3655</v>
      </c>
      <c r="AM3656" s="25">
        <v>-505755623.417373</v>
      </c>
      <c r="AN3656" s="5">
        <v>-0.97243627233773822</v>
      </c>
    </row>
    <row r="3657" spans="32:40">
      <c r="AF3657" s="25">
        <v>3656</v>
      </c>
      <c r="AG3657" s="25"/>
      <c r="AJ3657" s="25"/>
      <c r="AL3657" s="5">
        <v>3656</v>
      </c>
      <c r="AM3657" s="25">
        <v>-91692278.241371602</v>
      </c>
      <c r="AN3657" s="5">
        <v>-0.44897139132942021</v>
      </c>
    </row>
    <row r="3658" spans="32:40">
      <c r="AF3658" s="25">
        <v>3657</v>
      </c>
      <c r="AG3658" s="25"/>
      <c r="AJ3658" s="25"/>
      <c r="AL3658" s="5">
        <v>3657</v>
      </c>
      <c r="AM3658" s="25">
        <v>-748073276.14763212</v>
      </c>
      <c r="AN3658" s="5">
        <v>-1.9111338681269676</v>
      </c>
    </row>
    <row r="3659" spans="32:40">
      <c r="AF3659" s="25">
        <v>3658</v>
      </c>
      <c r="AG3659" s="25"/>
      <c r="AJ3659" s="25"/>
      <c r="AL3659" s="5">
        <v>3658</v>
      </c>
      <c r="AM3659" s="25">
        <v>843480528.08920574</v>
      </c>
      <c r="AN3659" s="5">
        <v>5.9593772692730242</v>
      </c>
    </row>
    <row r="3660" spans="32:40">
      <c r="AF3660" s="25">
        <v>3659</v>
      </c>
      <c r="AG3660" s="25"/>
      <c r="AJ3660" s="25"/>
      <c r="AL3660" s="5">
        <v>3659</v>
      </c>
      <c r="AM3660" s="25">
        <v>745651013.28244066</v>
      </c>
      <c r="AN3660" s="5">
        <v>5.570604637454049</v>
      </c>
    </row>
    <row r="3661" spans="32:40">
      <c r="AF3661" s="25">
        <v>3660</v>
      </c>
      <c r="AG3661" s="25"/>
      <c r="AJ3661" s="25"/>
      <c r="AL3661" s="5">
        <v>3660</v>
      </c>
      <c r="AM3661" s="25">
        <v>995604108.89496601</v>
      </c>
      <c r="AN3661" s="5">
        <v>4.9628599381170835</v>
      </c>
    </row>
    <row r="3662" spans="32:40">
      <c r="AF3662" s="25">
        <v>3661</v>
      </c>
      <c r="AG3662" s="25"/>
      <c r="AJ3662" s="25"/>
      <c r="AL3662" s="5">
        <v>3661</v>
      </c>
      <c r="AM3662" s="25">
        <v>-354344856.08603179</v>
      </c>
      <c r="AN3662" s="5">
        <v>-0.51062831067908887</v>
      </c>
    </row>
    <row r="3663" spans="32:40">
      <c r="AF3663" s="25">
        <v>3662</v>
      </c>
      <c r="AG3663" s="25"/>
      <c r="AJ3663" s="25"/>
      <c r="AL3663" s="5">
        <v>3662</v>
      </c>
      <c r="AM3663" s="25">
        <v>410051592.55458152</v>
      </c>
      <c r="AN3663" s="5">
        <v>2.7858226470383296</v>
      </c>
    </row>
    <row r="3664" spans="32:40">
      <c r="AF3664" s="25">
        <v>3663</v>
      </c>
      <c r="AG3664" s="25"/>
      <c r="AJ3664" s="25"/>
      <c r="AL3664" s="5">
        <v>3663</v>
      </c>
      <c r="AM3664" s="25">
        <v>-284263061.82652652</v>
      </c>
      <c r="AN3664" s="5">
        <v>-0.42412632954453633</v>
      </c>
    </row>
    <row r="3665" spans="32:40">
      <c r="AF3665" s="25">
        <v>3664</v>
      </c>
      <c r="AG3665" s="25"/>
      <c r="AJ3665" s="25"/>
      <c r="AL3665" s="5">
        <v>3664</v>
      </c>
      <c r="AM3665" s="25">
        <v>-649821886.98917496</v>
      </c>
      <c r="AN3665" s="5">
        <v>-2.7909935085091599</v>
      </c>
    </row>
    <row r="3666" spans="32:40">
      <c r="AF3666" s="25">
        <v>3665</v>
      </c>
      <c r="AG3666" s="25"/>
      <c r="AJ3666" s="25"/>
      <c r="AL3666" s="5">
        <v>3665</v>
      </c>
      <c r="AM3666" s="25">
        <v>-551897035.32403576</v>
      </c>
      <c r="AN3666" s="5">
        <v>-1.9902309239878193</v>
      </c>
    </row>
    <row r="3667" spans="32:40">
      <c r="AF3667" s="25">
        <v>3666</v>
      </c>
      <c r="AG3667" s="25"/>
      <c r="AJ3667" s="25"/>
      <c r="AL3667" s="5">
        <v>3666</v>
      </c>
      <c r="AM3667" s="25">
        <v>-1303788210.6057703</v>
      </c>
      <c r="AN3667" s="5">
        <v>-4.1142118777486925</v>
      </c>
    </row>
    <row r="3668" spans="32:40">
      <c r="AF3668" s="25">
        <v>3667</v>
      </c>
      <c r="AG3668" s="25"/>
      <c r="AJ3668" s="25"/>
      <c r="AL3668" s="5">
        <v>3667</v>
      </c>
      <c r="AM3668" s="25">
        <v>-295003345.78069115</v>
      </c>
      <c r="AN3668" s="5">
        <v>-0.27885978424299457</v>
      </c>
    </row>
    <row r="3669" spans="32:40">
      <c r="AF3669" s="25">
        <v>3668</v>
      </c>
      <c r="AG3669" s="25"/>
      <c r="AJ3669" s="25"/>
      <c r="AL3669" s="5">
        <v>3668</v>
      </c>
      <c r="AM3669" s="25">
        <v>-337248344.83152151</v>
      </c>
      <c r="AN3669" s="5">
        <v>-0.7531689681328545</v>
      </c>
    </row>
    <row r="3670" spans="32:40">
      <c r="AF3670" s="25">
        <v>3669</v>
      </c>
      <c r="AG3670" s="25"/>
      <c r="AJ3670" s="25"/>
      <c r="AL3670" s="5">
        <v>3669</v>
      </c>
      <c r="AM3670" s="25">
        <v>-451085562.83354872</v>
      </c>
      <c r="AN3670" s="5">
        <v>-1.4806859250599422</v>
      </c>
    </row>
    <row r="3671" spans="32:40">
      <c r="AF3671" s="25">
        <v>3670</v>
      </c>
      <c r="AG3671" s="25"/>
      <c r="AJ3671" s="25"/>
      <c r="AL3671" s="5">
        <v>3670</v>
      </c>
      <c r="AM3671" s="25">
        <v>-1439649496.4547837</v>
      </c>
      <c r="AN3671" s="5">
        <v>-5.2880001784021937</v>
      </c>
    </row>
    <row r="3672" spans="32:40">
      <c r="AF3672" s="25">
        <v>3671</v>
      </c>
      <c r="AG3672" s="25"/>
      <c r="AJ3672" s="25"/>
      <c r="AL3672" s="5">
        <v>3671</v>
      </c>
      <c r="AM3672" s="25">
        <v>-827853466.45491195</v>
      </c>
      <c r="AN3672" s="5">
        <v>-6.2251412683681755</v>
      </c>
    </row>
    <row r="3673" spans="32:40">
      <c r="AF3673" s="25">
        <v>3672</v>
      </c>
      <c r="AG3673" s="25"/>
      <c r="AJ3673" s="25"/>
      <c r="AL3673" s="5">
        <v>3672</v>
      </c>
      <c r="AM3673" s="25">
        <v>639756867.56450653</v>
      </c>
      <c r="AN3673" s="5">
        <v>4.8484907527647785</v>
      </c>
    </row>
    <row r="3674" spans="32:40">
      <c r="AF3674" s="25">
        <v>3673</v>
      </c>
      <c r="AG3674" s="25"/>
      <c r="AJ3674" s="25"/>
      <c r="AL3674" s="5">
        <v>3673</v>
      </c>
      <c r="AM3674" s="25">
        <v>-892680144.66511273</v>
      </c>
      <c r="AN3674" s="5">
        <v>-10.271102890167082</v>
      </c>
    </row>
    <row r="3675" spans="32:40">
      <c r="AF3675" s="25">
        <v>3674</v>
      </c>
      <c r="AG3675" s="25"/>
      <c r="AJ3675" s="25"/>
      <c r="AL3675" s="5">
        <v>3674</v>
      </c>
      <c r="AM3675" s="25">
        <v>-59018112.850166917</v>
      </c>
      <c r="AN3675" s="5">
        <v>0.14997130859482277</v>
      </c>
    </row>
    <row r="3676" spans="32:40">
      <c r="AF3676" s="25">
        <v>3675</v>
      </c>
      <c r="AG3676" s="25"/>
      <c r="AJ3676" s="25"/>
      <c r="AL3676" s="5">
        <v>3675</v>
      </c>
      <c r="AM3676" s="25">
        <v>-328856146.86045867</v>
      </c>
      <c r="AN3676" s="5">
        <v>-1.6520247467542226</v>
      </c>
    </row>
    <row r="3677" spans="32:40">
      <c r="AF3677" s="25">
        <v>3676</v>
      </c>
      <c r="AG3677" s="25"/>
      <c r="AJ3677" s="25"/>
      <c r="AL3677" s="5">
        <v>3676</v>
      </c>
      <c r="AM3677" s="25">
        <v>402313648.93534511</v>
      </c>
      <c r="AN3677" s="5">
        <v>2.6806563730776265</v>
      </c>
    </row>
    <row r="3678" spans="32:40">
      <c r="AF3678" s="25">
        <v>3677</v>
      </c>
      <c r="AG3678" s="25"/>
      <c r="AJ3678" s="25"/>
      <c r="AL3678" s="5">
        <v>3677</v>
      </c>
      <c r="AM3678" s="25">
        <v>-797522383.86102748</v>
      </c>
      <c r="AN3678" s="5">
        <v>-2.8720091795489711</v>
      </c>
    </row>
    <row r="3679" spans="32:40">
      <c r="AF3679" s="25">
        <v>3678</v>
      </c>
      <c r="AG3679" s="25"/>
      <c r="AJ3679" s="25"/>
      <c r="AL3679" s="5">
        <v>3678</v>
      </c>
      <c r="AM3679" s="25">
        <v>-671121366.79965663</v>
      </c>
      <c r="AN3679" s="5">
        <v>-3.7541909123850736</v>
      </c>
    </row>
    <row r="3680" spans="32:40">
      <c r="AF3680" s="25">
        <v>3679</v>
      </c>
      <c r="AG3680" s="25"/>
      <c r="AJ3680" s="25"/>
      <c r="AL3680" s="5">
        <v>3679</v>
      </c>
      <c r="AM3680" s="25">
        <v>-634568969.57571745</v>
      </c>
      <c r="AN3680" s="5">
        <v>-4.9585368670735743</v>
      </c>
    </row>
    <row r="3681" spans="32:40">
      <c r="AF3681" s="25">
        <v>3680</v>
      </c>
      <c r="AG3681" s="25"/>
      <c r="AJ3681" s="25"/>
      <c r="AL3681" s="5">
        <v>3680</v>
      </c>
      <c r="AM3681" s="25">
        <v>-812997935.20519519</v>
      </c>
      <c r="AN3681" s="5">
        <v>-2.6677033676603585</v>
      </c>
    </row>
    <row r="3682" spans="32:40">
      <c r="AF3682" s="25">
        <v>3681</v>
      </c>
      <c r="AG3682" s="25"/>
      <c r="AJ3682" s="25"/>
      <c r="AL3682" s="5">
        <v>3681</v>
      </c>
      <c r="AM3682" s="25">
        <v>286731291.68203789</v>
      </c>
      <c r="AN3682" s="5">
        <v>2.2344101802743443</v>
      </c>
    </row>
    <row r="3683" spans="32:40">
      <c r="AF3683" s="25">
        <v>3682</v>
      </c>
      <c r="AG3683" s="25"/>
      <c r="AJ3683" s="25"/>
      <c r="AL3683" s="5">
        <v>3682</v>
      </c>
      <c r="AM3683" s="25">
        <v>-370815395.67768002</v>
      </c>
      <c r="AN3683" s="5">
        <v>-0.80292043027150528</v>
      </c>
    </row>
    <row r="3684" spans="32:40">
      <c r="AF3684" s="25">
        <v>3683</v>
      </c>
      <c r="AG3684" s="25"/>
      <c r="AJ3684" s="25"/>
      <c r="AL3684" s="5">
        <v>3683</v>
      </c>
      <c r="AM3684" s="25">
        <v>201632383.20619294</v>
      </c>
      <c r="AN3684" s="5">
        <v>2.901303329497618</v>
      </c>
    </row>
    <row r="3685" spans="32:40">
      <c r="AF3685" s="25">
        <v>3684</v>
      </c>
      <c r="AG3685" s="25"/>
      <c r="AJ3685" s="25"/>
      <c r="AL3685" s="5">
        <v>3684</v>
      </c>
      <c r="AM3685" s="25">
        <v>-303216392.6483165</v>
      </c>
      <c r="AN3685" s="5">
        <v>-0.41204656744164958</v>
      </c>
    </row>
    <row r="3686" spans="32:40">
      <c r="AF3686" s="25">
        <v>3685</v>
      </c>
      <c r="AG3686" s="25"/>
      <c r="AJ3686" s="25"/>
      <c r="AL3686" s="5">
        <v>3685</v>
      </c>
      <c r="AM3686" s="25">
        <v>-433098093.0312165</v>
      </c>
      <c r="AN3686" s="5">
        <v>-0.71165819478650039</v>
      </c>
    </row>
    <row r="3687" spans="32:40">
      <c r="AF3687" s="25">
        <v>3686</v>
      </c>
      <c r="AG3687" s="25"/>
      <c r="AJ3687" s="25"/>
      <c r="AL3687" s="5">
        <v>3686</v>
      </c>
      <c r="AM3687" s="25">
        <v>-1940702173.7014413</v>
      </c>
      <c r="AN3687" s="5">
        <v>-8.0271418368325538</v>
      </c>
    </row>
    <row r="3688" spans="32:40">
      <c r="AF3688" s="25">
        <v>3687</v>
      </c>
      <c r="AG3688" s="25"/>
      <c r="AJ3688" s="25"/>
      <c r="AL3688" s="5">
        <v>3687</v>
      </c>
      <c r="AM3688" s="25">
        <v>-573087057.97446823</v>
      </c>
      <c r="AN3688" s="5">
        <v>-3.6786463974955677</v>
      </c>
    </row>
    <row r="3689" spans="32:40">
      <c r="AF3689" s="25">
        <v>3688</v>
      </c>
      <c r="AG3689" s="25"/>
      <c r="AJ3689" s="25"/>
      <c r="AL3689" s="5">
        <v>3688</v>
      </c>
      <c r="AM3689" s="25">
        <v>-417088310.07176173</v>
      </c>
      <c r="AN3689" s="5">
        <v>-0.67016836082679321</v>
      </c>
    </row>
    <row r="3690" spans="32:40">
      <c r="AF3690" s="25">
        <v>3689</v>
      </c>
      <c r="AG3690" s="25"/>
      <c r="AJ3690" s="25"/>
      <c r="AL3690" s="5">
        <v>3689</v>
      </c>
      <c r="AM3690" s="25">
        <v>-391908935.15539455</v>
      </c>
      <c r="AN3690" s="5">
        <v>-1.918653548758213</v>
      </c>
    </row>
    <row r="3691" spans="32:40">
      <c r="AF3691" s="25">
        <v>3690</v>
      </c>
      <c r="AG3691" s="25"/>
      <c r="AJ3691" s="25"/>
      <c r="AL3691" s="5">
        <v>3690</v>
      </c>
      <c r="AM3691" s="25">
        <v>-712586293.02866292</v>
      </c>
      <c r="AN3691" s="5">
        <v>-3.2020510335035608</v>
      </c>
    </row>
    <row r="3692" spans="32:40">
      <c r="AF3692" s="25">
        <v>3691</v>
      </c>
      <c r="AG3692" s="25"/>
      <c r="AJ3692" s="25"/>
      <c r="AL3692" s="5">
        <v>3691</v>
      </c>
      <c r="AM3692" s="25">
        <v>-387372871.8962304</v>
      </c>
      <c r="AN3692" s="5">
        <v>-1.815898202359266</v>
      </c>
    </row>
    <row r="3693" spans="32:40">
      <c r="AF3693" s="25">
        <v>3692</v>
      </c>
      <c r="AG3693" s="25"/>
      <c r="AJ3693" s="25"/>
      <c r="AL3693" s="5">
        <v>3692</v>
      </c>
      <c r="AM3693" s="25">
        <v>-1035251023.6304065</v>
      </c>
      <c r="AN3693" s="5">
        <v>-3.667808462284051</v>
      </c>
    </row>
    <row r="3694" spans="32:40">
      <c r="AF3694" s="25">
        <v>3693</v>
      </c>
      <c r="AG3694" s="25"/>
      <c r="AJ3694" s="25"/>
      <c r="AL3694" s="5">
        <v>3693</v>
      </c>
      <c r="AM3694" s="25">
        <v>-734159121.03182149</v>
      </c>
      <c r="AN3694" s="5">
        <v>-8.7322429590273316</v>
      </c>
    </row>
    <row r="3695" spans="32:40">
      <c r="AF3695" s="25">
        <v>3694</v>
      </c>
      <c r="AG3695" s="25"/>
      <c r="AJ3695" s="25"/>
      <c r="AL3695" s="5">
        <v>3694</v>
      </c>
      <c r="AM3695" s="25">
        <v>420121552.26422644</v>
      </c>
      <c r="AN3695" s="5">
        <v>5.5529068251501155</v>
      </c>
    </row>
    <row r="3696" spans="32:40">
      <c r="AF3696" s="25">
        <v>3695</v>
      </c>
      <c r="AG3696" s="25"/>
      <c r="AJ3696" s="25"/>
      <c r="AL3696" s="5">
        <v>3695</v>
      </c>
      <c r="AM3696" s="25">
        <v>-212309182.24626812</v>
      </c>
      <c r="AN3696" s="5">
        <v>9.9009299022511085E-2</v>
      </c>
    </row>
    <row r="3697" spans="32:40">
      <c r="AF3697" s="25">
        <v>3696</v>
      </c>
      <c r="AG3697" s="25"/>
      <c r="AJ3697" s="25"/>
      <c r="AL3697" s="5">
        <v>3696</v>
      </c>
      <c r="AM3697" s="25">
        <v>-348660292.76785856</v>
      </c>
      <c r="AN3697" s="5">
        <v>-2.2444680012636544</v>
      </c>
    </row>
    <row r="3698" spans="32:40">
      <c r="AF3698" s="25">
        <v>3697</v>
      </c>
      <c r="AG3698" s="25"/>
      <c r="AJ3698" s="25"/>
      <c r="AL3698" s="5">
        <v>3697</v>
      </c>
      <c r="AM3698" s="25">
        <v>447894785.20371687</v>
      </c>
      <c r="AN3698" s="5">
        <v>5.3672380087413458</v>
      </c>
    </row>
    <row r="3699" spans="32:40">
      <c r="AF3699" s="25">
        <v>3698</v>
      </c>
      <c r="AG3699" s="25"/>
      <c r="AJ3699" s="25"/>
      <c r="AL3699" s="5">
        <v>3698</v>
      </c>
      <c r="AM3699" s="25">
        <v>854724225.68412876</v>
      </c>
      <c r="AN3699" s="5">
        <v>12.659612314939189</v>
      </c>
    </row>
    <row r="3700" spans="32:40">
      <c r="AF3700" s="25">
        <v>3699</v>
      </c>
      <c r="AG3700" s="25"/>
      <c r="AJ3700" s="25"/>
      <c r="AL3700" s="5">
        <v>3699</v>
      </c>
      <c r="AM3700" s="25">
        <v>42820062.396206141</v>
      </c>
      <c r="AN3700" s="5">
        <v>1.2634862033065255</v>
      </c>
    </row>
    <row r="3701" spans="32:40">
      <c r="AF3701" s="25">
        <v>3700</v>
      </c>
      <c r="AG3701" s="25"/>
      <c r="AJ3701" s="25"/>
      <c r="AL3701" s="5">
        <v>3700</v>
      </c>
      <c r="AM3701" s="25">
        <v>-330472330.85874653</v>
      </c>
      <c r="AN3701" s="5">
        <v>-4.0185770597693065</v>
      </c>
    </row>
    <row r="3702" spans="32:40">
      <c r="AF3702" s="25">
        <v>3701</v>
      </c>
      <c r="AG3702" s="25"/>
      <c r="AJ3702" s="25"/>
      <c r="AL3702" s="5">
        <v>3701</v>
      </c>
      <c r="AM3702" s="25">
        <v>-1570998220.1458306</v>
      </c>
      <c r="AN3702" s="5">
        <v>-8.3634567902031751</v>
      </c>
    </row>
    <row r="3703" spans="32:40">
      <c r="AF3703" s="25">
        <v>3702</v>
      </c>
      <c r="AG3703" s="25"/>
      <c r="AJ3703" s="25"/>
      <c r="AL3703" s="5">
        <v>3702</v>
      </c>
      <c r="AM3703" s="25">
        <v>-636980915.20202303</v>
      </c>
      <c r="AN3703" s="5">
        <v>-4.0517078620123543</v>
      </c>
    </row>
    <row r="3704" spans="32:40">
      <c r="AF3704" s="25">
        <v>3703</v>
      </c>
      <c r="AG3704" s="25"/>
      <c r="AJ3704" s="25"/>
      <c r="AL3704" s="5">
        <v>3703</v>
      </c>
      <c r="AM3704" s="25">
        <v>-853729606.40509129</v>
      </c>
      <c r="AN3704" s="5">
        <v>-2.314802113934785</v>
      </c>
    </row>
    <row r="3705" spans="32:40">
      <c r="AF3705" s="25">
        <v>3704</v>
      </c>
      <c r="AG3705" s="25"/>
      <c r="AJ3705" s="25"/>
      <c r="AL3705" s="5">
        <v>3704</v>
      </c>
      <c r="AM3705" s="25">
        <v>-597175505.54787588</v>
      </c>
      <c r="AN3705" s="5">
        <v>-1.59188793121479</v>
      </c>
    </row>
    <row r="3706" spans="32:40">
      <c r="AF3706" s="25">
        <v>3705</v>
      </c>
      <c r="AG3706" s="25"/>
      <c r="AJ3706" s="25"/>
      <c r="AL3706" s="5">
        <v>3705</v>
      </c>
      <c r="AM3706" s="25">
        <v>-616517900.81870282</v>
      </c>
      <c r="AN3706" s="5">
        <v>-2.5441990137933956</v>
      </c>
    </row>
    <row r="3707" spans="32:40">
      <c r="AF3707" s="25">
        <v>3706</v>
      </c>
      <c r="AG3707" s="25"/>
      <c r="AJ3707" s="25"/>
      <c r="AL3707" s="5">
        <v>3706</v>
      </c>
      <c r="AM3707" s="25">
        <v>-85278683.05109477</v>
      </c>
      <c r="AN3707" s="5">
        <v>0.57252155639719338</v>
      </c>
    </row>
    <row r="3708" spans="32:40">
      <c r="AF3708" s="25">
        <v>3707</v>
      </c>
      <c r="AG3708" s="25"/>
      <c r="AJ3708" s="25"/>
      <c r="AL3708" s="5">
        <v>3707</v>
      </c>
      <c r="AM3708" s="25">
        <v>-373255793.5199843</v>
      </c>
      <c r="AN3708" s="5">
        <v>-1.595778024111197</v>
      </c>
    </row>
    <row r="3709" spans="32:40">
      <c r="AF3709" s="25">
        <v>3708</v>
      </c>
      <c r="AG3709" s="25"/>
      <c r="AJ3709" s="25"/>
      <c r="AL3709" s="5">
        <v>3708</v>
      </c>
      <c r="AM3709" s="25">
        <v>-68103320.177690774</v>
      </c>
      <c r="AN3709" s="5">
        <v>0.27003936292975317</v>
      </c>
    </row>
    <row r="3710" spans="32:40">
      <c r="AF3710" s="25">
        <v>3709</v>
      </c>
      <c r="AG3710" s="25"/>
      <c r="AJ3710" s="25"/>
      <c r="AL3710" s="5">
        <v>3709</v>
      </c>
      <c r="AM3710" s="25">
        <v>-210217252.88580155</v>
      </c>
      <c r="AN3710" s="5">
        <v>-0.99954854918837877</v>
      </c>
    </row>
    <row r="3711" spans="32:40">
      <c r="AF3711" s="25">
        <v>3710</v>
      </c>
      <c r="AG3711" s="25"/>
      <c r="AJ3711" s="25"/>
      <c r="AL3711" s="5">
        <v>3710</v>
      </c>
      <c r="AM3711" s="25">
        <v>782305959.45772958</v>
      </c>
      <c r="AN3711" s="5">
        <v>10.178659172524222</v>
      </c>
    </row>
    <row r="3712" spans="32:40">
      <c r="AF3712" s="25">
        <v>3711</v>
      </c>
      <c r="AG3712" s="25"/>
      <c r="AJ3712" s="25"/>
      <c r="AL3712" s="5">
        <v>3711</v>
      </c>
      <c r="AM3712" s="25">
        <v>-1136841310.1282506</v>
      </c>
      <c r="AN3712" s="5">
        <v>-5.4349158677619629</v>
      </c>
    </row>
    <row r="3713" spans="32:40">
      <c r="AF3713" s="25">
        <v>3712</v>
      </c>
      <c r="AG3713" s="25"/>
      <c r="AJ3713" s="25"/>
      <c r="AL3713" s="5">
        <v>3712</v>
      </c>
      <c r="AM3713" s="25">
        <v>664157815.46171975</v>
      </c>
      <c r="AN3713" s="5">
        <v>4.0223772951050307</v>
      </c>
    </row>
    <row r="3714" spans="32:40">
      <c r="AF3714" s="25">
        <v>3713</v>
      </c>
      <c r="AG3714" s="25"/>
      <c r="AJ3714" s="25"/>
      <c r="AL3714" s="5">
        <v>3713</v>
      </c>
      <c r="AM3714" s="25">
        <v>-617144087.1860038</v>
      </c>
      <c r="AN3714" s="5">
        <v>-1.7579566210948463</v>
      </c>
    </row>
    <row r="3715" spans="32:40">
      <c r="AF3715" s="25">
        <v>3714</v>
      </c>
      <c r="AG3715" s="25"/>
      <c r="AJ3715" s="25"/>
      <c r="AL3715" s="5">
        <v>3714</v>
      </c>
      <c r="AM3715" s="25">
        <v>-428060601.59186888</v>
      </c>
      <c r="AN3715" s="5">
        <v>-1.1594178651440421</v>
      </c>
    </row>
    <row r="3716" spans="32:40">
      <c r="AF3716" s="25">
        <v>3715</v>
      </c>
      <c r="AG3716" s="25"/>
      <c r="AJ3716" s="25"/>
      <c r="AL3716" s="5">
        <v>3715</v>
      </c>
      <c r="AM3716" s="25">
        <v>-60500841.195893973</v>
      </c>
      <c r="AN3716" s="5">
        <v>0.68792024007844854</v>
      </c>
    </row>
    <row r="3717" spans="32:40">
      <c r="AF3717" s="25">
        <v>3716</v>
      </c>
      <c r="AG3717" s="25"/>
      <c r="AJ3717" s="25"/>
      <c r="AL3717" s="5">
        <v>3716</v>
      </c>
      <c r="AM3717" s="25">
        <v>1027930906.6001806</v>
      </c>
      <c r="AN3717" s="5">
        <v>16.131730466107662</v>
      </c>
    </row>
    <row r="3718" spans="32:40">
      <c r="AF3718" s="25">
        <v>3717</v>
      </c>
      <c r="AG3718" s="25"/>
      <c r="AJ3718" s="25"/>
      <c r="AL3718" s="5">
        <v>3717</v>
      </c>
      <c r="AM3718" s="25">
        <v>-793187094.17636704</v>
      </c>
      <c r="AN3718" s="5">
        <v>-2.1372251685725563</v>
      </c>
    </row>
    <row r="3719" spans="32:40">
      <c r="AF3719" s="25">
        <v>3718</v>
      </c>
      <c r="AG3719" s="25"/>
      <c r="AJ3719" s="25"/>
      <c r="AL3719" s="5">
        <v>3718</v>
      </c>
      <c r="AM3719" s="25">
        <v>146784811.05338252</v>
      </c>
      <c r="AN3719" s="5">
        <v>1.7933887255236451</v>
      </c>
    </row>
    <row r="3720" spans="32:40">
      <c r="AF3720" s="25">
        <v>3719</v>
      </c>
      <c r="AG3720" s="25"/>
      <c r="AJ3720" s="25"/>
      <c r="AL3720" s="5">
        <v>3719</v>
      </c>
      <c r="AM3720" s="25">
        <v>405464197.00141251</v>
      </c>
      <c r="AN3720" s="5">
        <v>3.8028600121587268</v>
      </c>
    </row>
    <row r="3721" spans="32:40">
      <c r="AF3721" s="25">
        <v>3720</v>
      </c>
      <c r="AG3721" s="25"/>
      <c r="AJ3721" s="25"/>
      <c r="AL3721" s="5">
        <v>3720</v>
      </c>
      <c r="AM3721" s="25">
        <v>-337139116.54432935</v>
      </c>
      <c r="AN3721" s="5">
        <v>-0.33795894520629766</v>
      </c>
    </row>
    <row r="3722" spans="32:40">
      <c r="AF3722" s="25">
        <v>3721</v>
      </c>
      <c r="AG3722" s="25"/>
      <c r="AJ3722" s="25"/>
      <c r="AL3722" s="5">
        <v>3721</v>
      </c>
      <c r="AM3722" s="25">
        <v>-183947787.56333035</v>
      </c>
      <c r="AN3722" s="5">
        <v>3.3319250040273612E-2</v>
      </c>
    </row>
    <row r="3723" spans="32:40">
      <c r="AF3723" s="25">
        <v>3722</v>
      </c>
      <c r="AG3723" s="25"/>
      <c r="AJ3723" s="25"/>
      <c r="AL3723" s="5">
        <v>3722</v>
      </c>
      <c r="AM3723" s="25">
        <v>-962841828.87549043</v>
      </c>
      <c r="AN3723" s="5">
        <v>-3.5150616471680998</v>
      </c>
    </row>
    <row r="3724" spans="32:40">
      <c r="AF3724" s="25">
        <v>3723</v>
      </c>
      <c r="AG3724" s="25"/>
      <c r="AJ3724" s="25"/>
      <c r="AL3724" s="5">
        <v>3723</v>
      </c>
      <c r="AM3724" s="25">
        <v>-781512400.69529843</v>
      </c>
      <c r="AN3724" s="5">
        <v>-3.682907028458303</v>
      </c>
    </row>
    <row r="3725" spans="32:40">
      <c r="AF3725" s="25">
        <v>3724</v>
      </c>
      <c r="AG3725" s="25"/>
      <c r="AJ3725" s="25"/>
      <c r="AL3725" s="5">
        <v>3724</v>
      </c>
      <c r="AM3725" s="25">
        <v>-79537294.685463816</v>
      </c>
      <c r="AN3725" s="5">
        <v>0.47603201832449582</v>
      </c>
    </row>
    <row r="3726" spans="32:40">
      <c r="AF3726" s="25">
        <v>3725</v>
      </c>
      <c r="AG3726" s="25"/>
      <c r="AJ3726" s="25"/>
      <c r="AL3726" s="5">
        <v>3725</v>
      </c>
      <c r="AM3726" s="25">
        <v>-977052413.61499906</v>
      </c>
      <c r="AN3726" s="5">
        <v>-7.6227239456355713</v>
      </c>
    </row>
    <row r="3727" spans="32:40">
      <c r="AF3727" s="25">
        <v>3726</v>
      </c>
      <c r="AG3727" s="25"/>
      <c r="AJ3727" s="25"/>
      <c r="AL3727" s="5">
        <v>3726</v>
      </c>
      <c r="AM3727" s="25">
        <v>-630463809.69467437</v>
      </c>
      <c r="AN3727" s="5">
        <v>-2.4237009610932594</v>
      </c>
    </row>
    <row r="3728" spans="32:40">
      <c r="AF3728" s="25">
        <v>3727</v>
      </c>
      <c r="AG3728" s="25"/>
      <c r="AJ3728" s="25"/>
      <c r="AL3728" s="5">
        <v>3727</v>
      </c>
      <c r="AM3728" s="25">
        <v>-837978398.12990057</v>
      </c>
      <c r="AN3728" s="5">
        <v>-3.680349083844249</v>
      </c>
    </row>
    <row r="3729" spans="32:40">
      <c r="AF3729" s="25">
        <v>3728</v>
      </c>
      <c r="AG3729" s="25"/>
      <c r="AJ3729" s="25"/>
      <c r="AL3729" s="5">
        <v>3728</v>
      </c>
      <c r="AM3729" s="25">
        <v>121224067.99617288</v>
      </c>
      <c r="AN3729" s="5">
        <v>1.9448901073745721</v>
      </c>
    </row>
    <row r="3730" spans="32:40">
      <c r="AF3730" s="25">
        <v>3729</v>
      </c>
      <c r="AG3730" s="25"/>
      <c r="AJ3730" s="25"/>
      <c r="AL3730" s="5">
        <v>3729</v>
      </c>
      <c r="AM3730" s="25">
        <v>-1082140063.9120319</v>
      </c>
      <c r="AN3730" s="5">
        <v>-4.0612567264892565</v>
      </c>
    </row>
    <row r="3731" spans="32:40">
      <c r="AF3731" s="25">
        <v>3730</v>
      </c>
      <c r="AG3731" s="25"/>
      <c r="AJ3731" s="25"/>
      <c r="AL3731" s="5">
        <v>3730</v>
      </c>
      <c r="AM3731" s="25">
        <v>-179479551.75864181</v>
      </c>
      <c r="AN3731" s="5">
        <v>1.5490449203045408E-3</v>
      </c>
    </row>
    <row r="3732" spans="32:40">
      <c r="AF3732" s="25">
        <v>3731</v>
      </c>
      <c r="AG3732" s="25"/>
      <c r="AJ3732" s="25"/>
      <c r="AL3732" s="5">
        <v>3731</v>
      </c>
      <c r="AM3732" s="25">
        <v>425648849.02098489</v>
      </c>
      <c r="AN3732" s="5">
        <v>5.0909771329175486</v>
      </c>
    </row>
    <row r="3733" spans="32:40">
      <c r="AF3733" s="25">
        <v>3732</v>
      </c>
      <c r="AG3733" s="25"/>
      <c r="AJ3733" s="25"/>
      <c r="AL3733" s="5">
        <v>3732</v>
      </c>
      <c r="AM3733" s="25">
        <v>-1565859870.0407519</v>
      </c>
      <c r="AN3733" s="5">
        <v>-12.442006567649482</v>
      </c>
    </row>
    <row r="3734" spans="32:40">
      <c r="AF3734" s="25">
        <v>3733</v>
      </c>
      <c r="AG3734" s="25"/>
      <c r="AJ3734" s="25"/>
      <c r="AL3734" s="5">
        <v>3733</v>
      </c>
      <c r="AM3734" s="25">
        <v>-575062315.18521738</v>
      </c>
      <c r="AN3734" s="5">
        <v>-1.9616108310806288</v>
      </c>
    </row>
    <row r="3735" spans="32:40">
      <c r="AF3735" s="25">
        <v>3734</v>
      </c>
      <c r="AG3735" s="25"/>
      <c r="AJ3735" s="25"/>
      <c r="AL3735" s="5">
        <v>3734</v>
      </c>
      <c r="AM3735" s="25">
        <v>-1154350872.5484288</v>
      </c>
      <c r="AN3735" s="5">
        <v>-4.9982885726465511</v>
      </c>
    </row>
    <row r="3736" spans="32:40">
      <c r="AF3736" s="25">
        <v>3735</v>
      </c>
      <c r="AG3736" s="25"/>
      <c r="AJ3736" s="25"/>
      <c r="AL3736" s="5">
        <v>3735</v>
      </c>
      <c r="AM3736" s="25">
        <v>-399451116.85544991</v>
      </c>
      <c r="AN3736" s="5">
        <v>-2.8787843205639785</v>
      </c>
    </row>
    <row r="3737" spans="32:40">
      <c r="AF3737" s="25">
        <v>3736</v>
      </c>
      <c r="AG3737" s="25"/>
      <c r="AJ3737" s="25"/>
      <c r="AL3737" s="5">
        <v>3736</v>
      </c>
      <c r="AM3737" s="25">
        <v>-560420306.33918846</v>
      </c>
      <c r="AN3737" s="5">
        <v>-6.2279687826450418</v>
      </c>
    </row>
    <row r="3738" spans="32:40">
      <c r="AF3738" s="25">
        <v>3737</v>
      </c>
      <c r="AG3738" s="25"/>
      <c r="AJ3738" s="25"/>
      <c r="AL3738" s="5">
        <v>3737</v>
      </c>
      <c r="AM3738" s="25">
        <v>-1264164359.7394929</v>
      </c>
      <c r="AN3738" s="5">
        <v>-6.8084202204942477</v>
      </c>
    </row>
    <row r="3739" spans="32:40">
      <c r="AF3739" s="25">
        <v>3738</v>
      </c>
      <c r="AG3739" s="25"/>
      <c r="AJ3739" s="25"/>
      <c r="AL3739" s="5">
        <v>3738</v>
      </c>
      <c r="AM3739" s="25">
        <v>1045453975.5128232</v>
      </c>
      <c r="AN3739" s="5">
        <v>10.451465645879278</v>
      </c>
    </row>
    <row r="3740" spans="32:40">
      <c r="AF3740" s="25">
        <v>3739</v>
      </c>
      <c r="AG3740" s="25"/>
      <c r="AJ3740" s="25"/>
      <c r="AL3740" s="5">
        <v>3739</v>
      </c>
      <c r="AM3740" s="25">
        <v>-179967754.47582537</v>
      </c>
      <c r="AN3740" s="5">
        <v>-5.0282369129437753E-2</v>
      </c>
    </row>
    <row r="3741" spans="32:40">
      <c r="AF3741" s="25">
        <v>3740</v>
      </c>
      <c r="AG3741" s="25"/>
      <c r="AJ3741" s="25"/>
      <c r="AL3741" s="5">
        <v>3740</v>
      </c>
      <c r="AM3741" s="25">
        <v>1139923041.2867472</v>
      </c>
      <c r="AN3741" s="5">
        <v>14.336632641565792</v>
      </c>
    </row>
    <row r="3742" spans="32:40">
      <c r="AF3742" s="25">
        <v>3741</v>
      </c>
      <c r="AG3742" s="25"/>
      <c r="AJ3742" s="25"/>
      <c r="AL3742" s="5">
        <v>3741</v>
      </c>
      <c r="AM3742" s="25">
        <v>-878411063.07661378</v>
      </c>
      <c r="AN3742" s="5">
        <v>-10.798784942979763</v>
      </c>
    </row>
    <row r="3743" spans="32:40">
      <c r="AF3743" s="25">
        <v>3742</v>
      </c>
      <c r="AG3743" s="25"/>
      <c r="AJ3743" s="25"/>
      <c r="AL3743" s="5">
        <v>3742</v>
      </c>
      <c r="AM3743" s="25">
        <v>1959735804.4424112</v>
      </c>
      <c r="AN3743" s="5">
        <v>22.529035631770533</v>
      </c>
    </row>
    <row r="3744" spans="32:40">
      <c r="AF3744" s="25">
        <v>3743</v>
      </c>
      <c r="AG3744" s="25"/>
      <c r="AJ3744" s="25"/>
      <c r="AL3744" s="5">
        <v>3743</v>
      </c>
      <c r="AM3744" s="25">
        <v>-693288181.18088973</v>
      </c>
      <c r="AN3744" s="5">
        <v>-2.0407018116563682</v>
      </c>
    </row>
    <row r="3745" spans="32:40">
      <c r="AF3745" s="25">
        <v>3744</v>
      </c>
      <c r="AG3745" s="25"/>
      <c r="AJ3745" s="25"/>
      <c r="AL3745" s="5">
        <v>3744</v>
      </c>
      <c r="AM3745" s="25">
        <v>-821028145.14150476</v>
      </c>
      <c r="AN3745" s="5">
        <v>-2.3054492974404934</v>
      </c>
    </row>
    <row r="3746" spans="32:40">
      <c r="AF3746" s="25">
        <v>3745</v>
      </c>
      <c r="AG3746" s="25"/>
      <c r="AJ3746" s="25"/>
      <c r="AL3746" s="5">
        <v>3745</v>
      </c>
      <c r="AM3746" s="25">
        <v>-634126932.12658167</v>
      </c>
      <c r="AN3746" s="5">
        <v>-3.8302688886186962</v>
      </c>
    </row>
    <row r="3747" spans="32:40">
      <c r="AF3747" s="25">
        <v>3746</v>
      </c>
      <c r="AG3747" s="25"/>
      <c r="AJ3747" s="25"/>
      <c r="AL3747" s="5">
        <v>3746</v>
      </c>
      <c r="AM3747" s="25">
        <v>-543767153.64140272</v>
      </c>
      <c r="AN3747" s="5">
        <v>-1.3829141481995073</v>
      </c>
    </row>
    <row r="3748" spans="32:40">
      <c r="AF3748" s="25">
        <v>3747</v>
      </c>
      <c r="AG3748" s="25"/>
      <c r="AJ3748" s="25"/>
      <c r="AL3748" s="5">
        <v>3747</v>
      </c>
      <c r="AM3748" s="25">
        <v>-623640735.65315485</v>
      </c>
      <c r="AN3748" s="5">
        <v>-1.483275576926284</v>
      </c>
    </row>
    <row r="3749" spans="32:40">
      <c r="AF3749" s="25">
        <v>3748</v>
      </c>
      <c r="AG3749" s="25"/>
      <c r="AJ3749" s="25"/>
      <c r="AL3749" s="5">
        <v>3748</v>
      </c>
      <c r="AM3749" s="25">
        <v>-148441768.67540735</v>
      </c>
      <c r="AN3749" s="5">
        <v>0.41851444444797237</v>
      </c>
    </row>
    <row r="3750" spans="32:40">
      <c r="AF3750" s="25">
        <v>3749</v>
      </c>
      <c r="AG3750" s="25"/>
      <c r="AJ3750" s="25"/>
      <c r="AL3750" s="5">
        <v>3749</v>
      </c>
      <c r="AM3750" s="25">
        <v>1149993248.6694713</v>
      </c>
      <c r="AN3750" s="5">
        <v>14.437611573364331</v>
      </c>
    </row>
    <row r="3751" spans="32:40">
      <c r="AF3751" s="25">
        <v>3750</v>
      </c>
      <c r="AG3751" s="25"/>
      <c r="AJ3751" s="25"/>
      <c r="AL3751" s="5">
        <v>3750</v>
      </c>
      <c r="AM3751" s="25">
        <v>-578643599.7855885</v>
      </c>
      <c r="AN3751" s="5">
        <v>-1.7687208832828143</v>
      </c>
    </row>
    <row r="3752" spans="32:40">
      <c r="AF3752" s="25">
        <v>3751</v>
      </c>
      <c r="AG3752" s="25"/>
      <c r="AJ3752" s="25"/>
      <c r="AL3752" s="5">
        <v>3751</v>
      </c>
      <c r="AM3752" s="25">
        <v>-576511910.3481952</v>
      </c>
      <c r="AN3752" s="5">
        <v>-1.9741344579408706</v>
      </c>
    </row>
    <row r="3753" spans="32:40">
      <c r="AF3753" s="25">
        <v>3752</v>
      </c>
      <c r="AG3753" s="25"/>
      <c r="AJ3753" s="25"/>
      <c r="AL3753" s="5">
        <v>3752</v>
      </c>
      <c r="AM3753" s="25">
        <v>-1148512688.5303645</v>
      </c>
      <c r="AN3753" s="5">
        <v>-5.0737296715004989</v>
      </c>
    </row>
    <row r="3754" spans="32:40">
      <c r="AF3754" s="25">
        <v>3753</v>
      </c>
      <c r="AG3754" s="25"/>
      <c r="AJ3754" s="25"/>
      <c r="AL3754" s="5">
        <v>3753</v>
      </c>
      <c r="AM3754" s="25">
        <v>-414474854.55539846</v>
      </c>
      <c r="AN3754" s="5">
        <v>-2.4930930219571521</v>
      </c>
    </row>
    <row r="3755" spans="32:40">
      <c r="AF3755" s="25">
        <v>3754</v>
      </c>
      <c r="AG3755" s="25"/>
      <c r="AJ3755" s="25"/>
      <c r="AL3755" s="5">
        <v>3754</v>
      </c>
      <c r="AM3755" s="25">
        <v>343496414.3404876</v>
      </c>
      <c r="AN3755" s="5">
        <v>4.0062241891143247</v>
      </c>
    </row>
    <row r="3756" spans="32:40">
      <c r="AF3756" s="25">
        <v>3755</v>
      </c>
      <c r="AG3756" s="25"/>
      <c r="AJ3756" s="25"/>
      <c r="AL3756" s="5">
        <v>3755</v>
      </c>
      <c r="AM3756" s="25">
        <v>670208699.99652612</v>
      </c>
      <c r="AN3756" s="5">
        <v>3.7144064450048613</v>
      </c>
    </row>
    <row r="3757" spans="32:40">
      <c r="AF3757" s="25">
        <v>3756</v>
      </c>
      <c r="AG3757" s="25"/>
      <c r="AJ3757" s="25"/>
      <c r="AL3757" s="5">
        <v>3756</v>
      </c>
      <c r="AM3757" s="25">
        <v>-344397545.66262007</v>
      </c>
      <c r="AN3757" s="5">
        <v>-4.7118606435703629</v>
      </c>
    </row>
    <row r="3758" spans="32:40">
      <c r="AF3758" s="25">
        <v>3757</v>
      </c>
      <c r="AG3758" s="25"/>
      <c r="AJ3758" s="25"/>
      <c r="AL3758" s="5">
        <v>3757</v>
      </c>
      <c r="AM3758" s="25">
        <v>457184258.23671383</v>
      </c>
      <c r="AN3758" s="5">
        <v>3.3979599040321689</v>
      </c>
    </row>
    <row r="3759" spans="32:40">
      <c r="AF3759" s="25">
        <v>3758</v>
      </c>
      <c r="AG3759" s="25"/>
      <c r="AJ3759" s="25"/>
      <c r="AL3759" s="5">
        <v>3758</v>
      </c>
      <c r="AM3759" s="25">
        <v>166219605.90995204</v>
      </c>
      <c r="AN3759" s="5">
        <v>2.3636012568439986</v>
      </c>
    </row>
    <row r="3760" spans="32:40">
      <c r="AF3760" s="25">
        <v>3759</v>
      </c>
      <c r="AG3760" s="25"/>
      <c r="AJ3760" s="25"/>
      <c r="AL3760" s="5">
        <v>3759</v>
      </c>
      <c r="AM3760" s="25">
        <v>-1043507863.299261</v>
      </c>
      <c r="AN3760" s="5">
        <v>-6.0936799406120405</v>
      </c>
    </row>
    <row r="3761" spans="32:40">
      <c r="AF3761" s="25">
        <v>3760</v>
      </c>
      <c r="AG3761" s="25"/>
      <c r="AJ3761" s="25"/>
      <c r="AL3761" s="5">
        <v>3760</v>
      </c>
      <c r="AM3761" s="25">
        <v>382424584.07430154</v>
      </c>
      <c r="AN3761" s="5">
        <v>2.9309979103973522</v>
      </c>
    </row>
    <row r="3762" spans="32:40">
      <c r="AF3762" s="25">
        <v>3761</v>
      </c>
      <c r="AG3762" s="25"/>
      <c r="AJ3762" s="25"/>
      <c r="AL3762" s="5">
        <v>3761</v>
      </c>
      <c r="AM3762" s="25">
        <v>583286574.20724046</v>
      </c>
      <c r="AN3762" s="5">
        <v>8.1140723675233257</v>
      </c>
    </row>
    <row r="3763" spans="32:40">
      <c r="AF3763" s="25">
        <v>3762</v>
      </c>
      <c r="AG3763" s="25"/>
      <c r="AJ3763" s="25"/>
      <c r="AL3763" s="5">
        <v>3762</v>
      </c>
      <c r="AM3763" s="25">
        <v>-117730384.20799032</v>
      </c>
      <c r="AN3763" s="5">
        <v>-0.32355293416711178</v>
      </c>
    </row>
    <row r="3764" spans="32:40">
      <c r="AF3764" s="25">
        <v>3763</v>
      </c>
      <c r="AG3764" s="25"/>
      <c r="AJ3764" s="25"/>
      <c r="AL3764" s="5">
        <v>3763</v>
      </c>
      <c r="AM3764" s="25">
        <v>-586365266.04374778</v>
      </c>
      <c r="AN3764" s="5">
        <v>-3.8376844602249398</v>
      </c>
    </row>
    <row r="3765" spans="32:40">
      <c r="AF3765" s="25">
        <v>3764</v>
      </c>
      <c r="AG3765" s="25"/>
      <c r="AJ3765" s="25"/>
      <c r="AL3765" s="5">
        <v>3764</v>
      </c>
      <c r="AM3765" s="25">
        <v>-614589196.41852164</v>
      </c>
      <c r="AN3765" s="5">
        <v>-1.443383104286079</v>
      </c>
    </row>
    <row r="3766" spans="32:40">
      <c r="AF3766" s="25">
        <v>3765</v>
      </c>
      <c r="AG3766" s="25"/>
      <c r="AJ3766" s="25"/>
      <c r="AL3766" s="5">
        <v>3765</v>
      </c>
      <c r="AM3766" s="25">
        <v>-1844348916.5716369</v>
      </c>
      <c r="AN3766" s="5">
        <v>-17.067929385744865</v>
      </c>
    </row>
    <row r="3767" spans="32:40">
      <c r="AF3767" s="25">
        <v>3766</v>
      </c>
      <c r="AG3767" s="25"/>
      <c r="AJ3767" s="25"/>
      <c r="AL3767" s="5">
        <v>3766</v>
      </c>
      <c r="AM3767" s="25">
        <v>-298932839.12073219</v>
      </c>
      <c r="AN3767" s="5">
        <v>-0.91135434833682338</v>
      </c>
    </row>
    <row r="3768" spans="32:40">
      <c r="AF3768" s="25">
        <v>3767</v>
      </c>
      <c r="AG3768" s="25"/>
      <c r="AJ3768" s="25"/>
      <c r="AL3768" s="5">
        <v>3767</v>
      </c>
      <c r="AM3768" s="25">
        <v>479120144.86954379</v>
      </c>
      <c r="AN3768" s="5">
        <v>4.872345835142891</v>
      </c>
    </row>
    <row r="3769" spans="32:40">
      <c r="AF3769" s="25">
        <v>3768</v>
      </c>
      <c r="AG3769" s="25"/>
      <c r="AJ3769" s="25"/>
      <c r="AL3769" s="5">
        <v>3768</v>
      </c>
      <c r="AM3769" s="25">
        <v>-1617990607.18154</v>
      </c>
      <c r="AN3769" s="5">
        <v>-5.2619603610586427</v>
      </c>
    </row>
    <row r="3770" spans="32:40">
      <c r="AF3770" s="25">
        <v>3769</v>
      </c>
      <c r="AG3770" s="25"/>
      <c r="AJ3770" s="25"/>
      <c r="AL3770" s="5">
        <v>3769</v>
      </c>
      <c r="AM3770" s="25">
        <v>509179945.37666589</v>
      </c>
      <c r="AN3770" s="5">
        <v>4.0236654039753565</v>
      </c>
    </row>
    <row r="3771" spans="32:40">
      <c r="AF3771" s="25">
        <v>3770</v>
      </c>
      <c r="AG3771" s="25"/>
      <c r="AJ3771" s="25"/>
      <c r="AL3771" s="5">
        <v>3770</v>
      </c>
      <c r="AM3771" s="25">
        <v>1084057579.5340514</v>
      </c>
      <c r="AN3771" s="5">
        <v>6.0685125804716105</v>
      </c>
    </row>
    <row r="3772" spans="32:40">
      <c r="AF3772" s="25">
        <v>3771</v>
      </c>
      <c r="AG3772" s="25"/>
      <c r="AJ3772" s="25"/>
      <c r="AL3772" s="5">
        <v>3771</v>
      </c>
      <c r="AM3772" s="25">
        <v>-89670894.387704015</v>
      </c>
      <c r="AN3772" s="5">
        <v>0.15953326282468916</v>
      </c>
    </row>
    <row r="3773" spans="32:40">
      <c r="AF3773" s="25">
        <v>3772</v>
      </c>
      <c r="AG3773" s="25"/>
      <c r="AJ3773" s="25"/>
      <c r="AL3773" s="5">
        <v>3772</v>
      </c>
      <c r="AM3773" s="25">
        <v>-73355472.10552457</v>
      </c>
      <c r="AN3773" s="5">
        <v>9.1701173190531907E-2</v>
      </c>
    </row>
    <row r="3774" spans="32:40">
      <c r="AF3774" s="25">
        <v>3773</v>
      </c>
      <c r="AG3774" s="25"/>
      <c r="AJ3774" s="25"/>
      <c r="AL3774" s="5">
        <v>3773</v>
      </c>
      <c r="AM3774" s="25">
        <v>-156648957.42849129</v>
      </c>
      <c r="AN3774" s="5">
        <v>-0.25384448387286063</v>
      </c>
    </row>
    <row r="3775" spans="32:40">
      <c r="AF3775" s="25">
        <v>3774</v>
      </c>
      <c r="AG3775" s="25"/>
      <c r="AJ3775" s="25"/>
      <c r="AL3775" s="5">
        <v>3774</v>
      </c>
      <c r="AM3775" s="25">
        <v>-773103751.86230254</v>
      </c>
      <c r="AN3775" s="5">
        <v>-2.7784582455616862</v>
      </c>
    </row>
    <row r="3776" spans="32:40">
      <c r="AF3776" s="25">
        <v>3775</v>
      </c>
      <c r="AG3776" s="25"/>
      <c r="AJ3776" s="25"/>
      <c r="AL3776" s="5">
        <v>3775</v>
      </c>
      <c r="AM3776" s="25">
        <v>-695654125.04328942</v>
      </c>
      <c r="AN3776" s="5">
        <v>-2.6380708584654253</v>
      </c>
    </row>
    <row r="3777" spans="32:40">
      <c r="AF3777" s="25">
        <v>3776</v>
      </c>
      <c r="AG3777" s="25"/>
      <c r="AJ3777" s="25"/>
      <c r="AL3777" s="5">
        <v>3776</v>
      </c>
      <c r="AM3777" s="25">
        <v>-589312963.06490302</v>
      </c>
      <c r="AN3777" s="5">
        <v>-1.5911301366749455</v>
      </c>
    </row>
    <row r="3778" spans="32:40">
      <c r="AF3778" s="25">
        <v>3777</v>
      </c>
      <c r="AG3778" s="25"/>
      <c r="AJ3778" s="25"/>
      <c r="AL3778" s="5">
        <v>3777</v>
      </c>
      <c r="AM3778" s="25">
        <v>-691937416.57058716</v>
      </c>
      <c r="AN3778" s="5">
        <v>-5.0802159720846731</v>
      </c>
    </row>
    <row r="3779" spans="32:40">
      <c r="AF3779" s="25">
        <v>3778</v>
      </c>
      <c r="AG3779" s="25"/>
      <c r="AJ3779" s="25"/>
      <c r="AL3779" s="5">
        <v>3778</v>
      </c>
      <c r="AM3779" s="25">
        <v>-104591894.70684093</v>
      </c>
      <c r="AN3779" s="5">
        <v>0.53292741098839347</v>
      </c>
    </row>
    <row r="3780" spans="32:40">
      <c r="AF3780" s="25">
        <v>3779</v>
      </c>
      <c r="AG3780" s="25"/>
      <c r="AJ3780" s="25"/>
      <c r="AL3780" s="5">
        <v>3779</v>
      </c>
      <c r="AM3780" s="25">
        <v>1590947979.5204043</v>
      </c>
      <c r="AN3780" s="5">
        <v>18.381691872116182</v>
      </c>
    </row>
    <row r="3781" spans="32:40">
      <c r="AF3781" s="25">
        <v>3780</v>
      </c>
      <c r="AG3781" s="25"/>
      <c r="AJ3781" s="25"/>
      <c r="AL3781" s="5">
        <v>3780</v>
      </c>
      <c r="AM3781" s="25">
        <v>-186944402.59848684</v>
      </c>
      <c r="AN3781" s="5">
        <v>-0.21832878497081021</v>
      </c>
    </row>
    <row r="3782" spans="32:40">
      <c r="AF3782" s="25">
        <v>3781</v>
      </c>
      <c r="AG3782" s="25"/>
      <c r="AJ3782" s="25"/>
      <c r="AL3782" s="5">
        <v>3781</v>
      </c>
      <c r="AM3782" s="25">
        <v>-815778962.47304487</v>
      </c>
      <c r="AN3782" s="5">
        <v>-4.5839353115702792</v>
      </c>
    </row>
    <row r="3783" spans="32:40">
      <c r="AF3783" s="25">
        <v>3782</v>
      </c>
      <c r="AG3783" s="25"/>
      <c r="AJ3783" s="25"/>
      <c r="AL3783" s="5">
        <v>3782</v>
      </c>
      <c r="AM3783" s="25">
        <v>-1160023281.3256192</v>
      </c>
      <c r="AN3783" s="5">
        <v>-6.8688496178410237</v>
      </c>
    </row>
    <row r="3784" spans="32:40">
      <c r="AF3784" s="25">
        <v>3783</v>
      </c>
      <c r="AG3784" s="25"/>
      <c r="AJ3784" s="25"/>
      <c r="AL3784" s="5">
        <v>3783</v>
      </c>
      <c r="AM3784" s="25">
        <v>-435961955.05610693</v>
      </c>
      <c r="AN3784" s="5">
        <v>-4.1595869825523559</v>
      </c>
    </row>
    <row r="3785" spans="32:40">
      <c r="AF3785" s="25">
        <v>3784</v>
      </c>
      <c r="AG3785" s="25"/>
      <c r="AJ3785" s="25"/>
      <c r="AL3785" s="5">
        <v>3784</v>
      </c>
      <c r="AM3785" s="25">
        <v>-373927276.06849247</v>
      </c>
      <c r="AN3785" s="5">
        <v>-2.270089552292069</v>
      </c>
    </row>
    <row r="3786" spans="32:40">
      <c r="AF3786" s="25">
        <v>3785</v>
      </c>
      <c r="AG3786" s="25"/>
      <c r="AJ3786" s="25"/>
      <c r="AL3786" s="5">
        <v>3785</v>
      </c>
      <c r="AM3786" s="25">
        <v>-549984574.52740216</v>
      </c>
      <c r="AN3786" s="5">
        <v>-5.2373612221409278</v>
      </c>
    </row>
    <row r="3787" spans="32:40">
      <c r="AF3787" s="25">
        <v>3786</v>
      </c>
      <c r="AG3787" s="25"/>
      <c r="AJ3787" s="25"/>
      <c r="AL3787" s="5">
        <v>3786</v>
      </c>
      <c r="AM3787" s="25">
        <v>-608803929.2749629</v>
      </c>
      <c r="AN3787" s="5">
        <v>-6.6204252803248691</v>
      </c>
    </row>
    <row r="3788" spans="32:40">
      <c r="AF3788" s="25">
        <v>3787</v>
      </c>
      <c r="AG3788" s="25"/>
      <c r="AJ3788" s="25"/>
      <c r="AL3788" s="5">
        <v>3787</v>
      </c>
      <c r="AM3788" s="25">
        <v>500083259.73136246</v>
      </c>
      <c r="AN3788" s="5">
        <v>8.2319923803477639</v>
      </c>
    </row>
    <row r="3789" spans="32:40">
      <c r="AF3789" s="25">
        <v>3788</v>
      </c>
      <c r="AG3789" s="25"/>
      <c r="AJ3789" s="25"/>
      <c r="AL3789" s="5">
        <v>3788</v>
      </c>
      <c r="AM3789" s="25">
        <v>-280876246.94771379</v>
      </c>
      <c r="AN3789" s="5">
        <v>-2.3644162471381573</v>
      </c>
    </row>
    <row r="3790" spans="32:40">
      <c r="AF3790" s="25">
        <v>3789</v>
      </c>
      <c r="AG3790" s="25"/>
      <c r="AJ3790" s="25"/>
      <c r="AL3790" s="5">
        <v>3789</v>
      </c>
      <c r="AM3790" s="25">
        <v>-1464851008.0321426</v>
      </c>
      <c r="AN3790" s="5">
        <v>-11.223099948366615</v>
      </c>
    </row>
    <row r="3791" spans="32:40">
      <c r="AF3791" s="25">
        <v>3790</v>
      </c>
      <c r="AG3791" s="25"/>
      <c r="AJ3791" s="25"/>
      <c r="AL3791" s="5">
        <v>3790</v>
      </c>
      <c r="AM3791" s="25">
        <v>-1781731134.1401634</v>
      </c>
      <c r="AN3791" s="5">
        <v>-6.5488780285209121</v>
      </c>
    </row>
    <row r="3792" spans="32:40">
      <c r="AF3792" s="25">
        <v>3791</v>
      </c>
      <c r="AG3792" s="25"/>
      <c r="AJ3792" s="25"/>
      <c r="AL3792" s="5">
        <v>3791</v>
      </c>
      <c r="AM3792" s="25">
        <v>850150465.41323137</v>
      </c>
      <c r="AN3792" s="5">
        <v>6.0307210721863767</v>
      </c>
    </row>
    <row r="3793" spans="32:40">
      <c r="AF3793" s="25">
        <v>3792</v>
      </c>
      <c r="AG3793" s="25"/>
      <c r="AJ3793" s="25"/>
      <c r="AL3793" s="5">
        <v>3792</v>
      </c>
      <c r="AM3793" s="25">
        <v>-237430669.45298633</v>
      </c>
      <c r="AN3793" s="5">
        <v>-8.4450966991105367E-2</v>
      </c>
    </row>
    <row r="3794" spans="32:40">
      <c r="AF3794" s="25">
        <v>3793</v>
      </c>
      <c r="AG3794" s="25"/>
      <c r="AJ3794" s="25"/>
      <c r="AL3794" s="5">
        <v>3793</v>
      </c>
      <c r="AM3794" s="25">
        <v>23692324.26399374</v>
      </c>
      <c r="AN3794" s="5">
        <v>1.1154195399304536</v>
      </c>
    </row>
    <row r="3795" spans="32:40">
      <c r="AF3795" s="25">
        <v>3794</v>
      </c>
      <c r="AG3795" s="25"/>
      <c r="AJ3795" s="25"/>
      <c r="AL3795" s="5">
        <v>3794</v>
      </c>
      <c r="AM3795" s="25">
        <v>-934165612.63333225</v>
      </c>
      <c r="AN3795" s="5">
        <v>-3.2367777305304148</v>
      </c>
    </row>
    <row r="3796" spans="32:40">
      <c r="AF3796" s="25">
        <v>3795</v>
      </c>
      <c r="AG3796" s="25"/>
      <c r="AJ3796" s="25"/>
      <c r="AL3796" s="5">
        <v>3795</v>
      </c>
      <c r="AM3796" s="25">
        <v>-797071393.04670238</v>
      </c>
      <c r="AN3796" s="5">
        <v>-6.398534954415048</v>
      </c>
    </row>
    <row r="3797" spans="32:40">
      <c r="AF3797" s="25">
        <v>3796</v>
      </c>
      <c r="AG3797" s="25"/>
      <c r="AJ3797" s="25"/>
      <c r="AL3797" s="5">
        <v>3796</v>
      </c>
      <c r="AM3797" s="25">
        <v>-707009259.97976685</v>
      </c>
      <c r="AN3797" s="5">
        <v>-1.7599066894143178</v>
      </c>
    </row>
    <row r="3798" spans="32:40">
      <c r="AF3798" s="25">
        <v>3797</v>
      </c>
      <c r="AG3798" s="25"/>
      <c r="AJ3798" s="25"/>
      <c r="AL3798" s="5">
        <v>3797</v>
      </c>
      <c r="AM3798" s="25">
        <v>-595392804.09015357</v>
      </c>
      <c r="AN3798" s="5">
        <v>-3.174863103030269</v>
      </c>
    </row>
    <row r="3799" spans="32:40">
      <c r="AF3799" s="25">
        <v>3798</v>
      </c>
      <c r="AG3799" s="25"/>
      <c r="AJ3799" s="25"/>
      <c r="AL3799" s="5">
        <v>3798</v>
      </c>
      <c r="AM3799" s="25">
        <v>970567351.94269252</v>
      </c>
      <c r="AN3799" s="5">
        <v>10.639035045234293</v>
      </c>
    </row>
    <row r="3800" spans="32:40">
      <c r="AF3800" s="25">
        <v>3799</v>
      </c>
      <c r="AG3800" s="25"/>
      <c r="AJ3800" s="25"/>
      <c r="AL3800" s="5">
        <v>3799</v>
      </c>
      <c r="AM3800" s="25">
        <v>-1389010271.9201543</v>
      </c>
      <c r="AN3800" s="5">
        <v>-9.3355305045398094</v>
      </c>
    </row>
    <row r="3801" spans="32:40">
      <c r="AF3801" s="25">
        <v>3800</v>
      </c>
      <c r="AG3801" s="25"/>
      <c r="AJ3801" s="25"/>
      <c r="AL3801" s="5">
        <v>3800</v>
      </c>
      <c r="AM3801" s="25">
        <v>-1908419039.1157386</v>
      </c>
      <c r="AN3801" s="5">
        <v>-18.014547027194382</v>
      </c>
    </row>
    <row r="3802" spans="32:40">
      <c r="AF3802" s="25">
        <v>3801</v>
      </c>
      <c r="AG3802" s="25"/>
      <c r="AJ3802" s="25"/>
      <c r="AL3802" s="5">
        <v>3801</v>
      </c>
      <c r="AM3802" s="25">
        <v>-945109574.90131617</v>
      </c>
      <c r="AN3802" s="5">
        <v>-3.4724133588328261</v>
      </c>
    </row>
    <row r="3803" spans="32:40">
      <c r="AF3803" s="25">
        <v>3802</v>
      </c>
      <c r="AG3803" s="25"/>
      <c r="AJ3803" s="25"/>
      <c r="AL3803" s="5">
        <v>3802</v>
      </c>
      <c r="AM3803" s="25">
        <v>-553475426.2938025</v>
      </c>
      <c r="AN3803" s="5">
        <v>-5.1971295911440913</v>
      </c>
    </row>
    <row r="3804" spans="32:40">
      <c r="AF3804" s="25">
        <v>3803</v>
      </c>
      <c r="AG3804" s="25"/>
      <c r="AJ3804" s="25"/>
      <c r="AL3804" s="5">
        <v>3803</v>
      </c>
      <c r="AM3804" s="25">
        <v>74505915.131127745</v>
      </c>
      <c r="AN3804" s="5">
        <v>1.7011734200528861</v>
      </c>
    </row>
    <row r="3805" spans="32:40">
      <c r="AF3805" s="25">
        <v>3804</v>
      </c>
      <c r="AG3805" s="25"/>
      <c r="AJ3805" s="25"/>
      <c r="AL3805" s="5">
        <v>3804</v>
      </c>
      <c r="AM3805" s="25">
        <v>-1154778705.6578012</v>
      </c>
      <c r="AN3805" s="5">
        <v>-4.610894865703961</v>
      </c>
    </row>
    <row r="3806" spans="32:40">
      <c r="AF3806" s="25">
        <v>3805</v>
      </c>
      <c r="AG3806" s="25"/>
      <c r="AJ3806" s="25"/>
      <c r="AL3806" s="5">
        <v>3805</v>
      </c>
      <c r="AM3806" s="25">
        <v>-1338587543.5030024</v>
      </c>
      <c r="AN3806" s="5">
        <v>-6.5109715318153238</v>
      </c>
    </row>
    <row r="3807" spans="32:40">
      <c r="AF3807" s="25">
        <v>3806</v>
      </c>
      <c r="AG3807" s="25"/>
      <c r="AJ3807" s="25"/>
      <c r="AL3807" s="5">
        <v>3806</v>
      </c>
      <c r="AM3807" s="25">
        <v>1148254934.8283052</v>
      </c>
      <c r="AN3807" s="5">
        <v>11.381263692088911</v>
      </c>
    </row>
    <row r="3808" spans="32:40">
      <c r="AF3808" s="25">
        <v>3807</v>
      </c>
      <c r="AG3808" s="25"/>
      <c r="AJ3808" s="25"/>
      <c r="AL3808" s="5">
        <v>3807</v>
      </c>
      <c r="AM3808" s="25">
        <v>-252212938.91063854</v>
      </c>
      <c r="AN3808" s="5">
        <v>1.6774670890648618E-3</v>
      </c>
    </row>
    <row r="3809" spans="32:40">
      <c r="AF3809" s="25">
        <v>3808</v>
      </c>
      <c r="AG3809" s="25"/>
      <c r="AJ3809" s="25"/>
      <c r="AL3809" s="5">
        <v>3808</v>
      </c>
      <c r="AM3809" s="25">
        <v>2248362843.3263316</v>
      </c>
      <c r="AN3809" s="5">
        <v>20.489732861036</v>
      </c>
    </row>
    <row r="3810" spans="32:40">
      <c r="AF3810" s="25">
        <v>3809</v>
      </c>
      <c r="AG3810" s="25"/>
      <c r="AJ3810" s="25"/>
      <c r="AL3810" s="5">
        <v>3809</v>
      </c>
      <c r="AM3810" s="25">
        <v>-111288106.56554037</v>
      </c>
      <c r="AN3810" s="5">
        <v>0.37309467452328027</v>
      </c>
    </row>
    <row r="3811" spans="32:40">
      <c r="AF3811" s="25">
        <v>3810</v>
      </c>
      <c r="AG3811" s="25"/>
      <c r="AJ3811" s="25"/>
      <c r="AL3811" s="5">
        <v>3810</v>
      </c>
      <c r="AM3811" s="25">
        <v>-599354385.53634083</v>
      </c>
      <c r="AN3811" s="5">
        <v>-1.82476996789858</v>
      </c>
    </row>
    <row r="3812" spans="32:40">
      <c r="AF3812" s="25">
        <v>3811</v>
      </c>
      <c r="AG3812" s="25"/>
      <c r="AJ3812" s="25"/>
      <c r="AL3812" s="5">
        <v>3811</v>
      </c>
      <c r="AM3812" s="25">
        <v>-636874247.55515838</v>
      </c>
      <c r="AN3812" s="5">
        <v>-7.4350526596242803</v>
      </c>
    </row>
    <row r="3813" spans="32:40">
      <c r="AF3813" s="25">
        <v>3812</v>
      </c>
      <c r="AG3813" s="25"/>
      <c r="AJ3813" s="25"/>
      <c r="AL3813" s="5">
        <v>3812</v>
      </c>
      <c r="AM3813" s="25">
        <v>-441515272.97316802</v>
      </c>
      <c r="AN3813" s="5">
        <v>-0.71586212378048009</v>
      </c>
    </row>
    <row r="3814" spans="32:40">
      <c r="AF3814" s="25">
        <v>3813</v>
      </c>
      <c r="AG3814" s="25"/>
      <c r="AJ3814" s="25"/>
      <c r="AL3814" s="5">
        <v>3813</v>
      </c>
      <c r="AM3814" s="25">
        <v>-427950373.40050745</v>
      </c>
      <c r="AN3814" s="5">
        <v>-2.0144527609721616</v>
      </c>
    </row>
    <row r="3815" spans="32:40">
      <c r="AF3815" s="25">
        <v>3814</v>
      </c>
      <c r="AG3815" s="25"/>
      <c r="AJ3815" s="25"/>
      <c r="AL3815" s="5">
        <v>3814</v>
      </c>
      <c r="AM3815" s="25">
        <v>-461610201.03076863</v>
      </c>
      <c r="AN3815" s="5">
        <v>-1.2851461309857946</v>
      </c>
    </row>
    <row r="3816" spans="32:40">
      <c r="AF3816" s="25">
        <v>3815</v>
      </c>
      <c r="AG3816" s="25"/>
      <c r="AJ3816" s="25"/>
      <c r="AL3816" s="5">
        <v>3815</v>
      </c>
      <c r="AM3816" s="25">
        <v>-134489053.50210109</v>
      </c>
      <c r="AN3816" s="5">
        <v>0.46206151194583944</v>
      </c>
    </row>
    <row r="3817" spans="32:40">
      <c r="AF3817" s="25">
        <v>3816</v>
      </c>
      <c r="AG3817" s="25"/>
      <c r="AJ3817" s="25"/>
      <c r="AL3817" s="5">
        <v>3816</v>
      </c>
      <c r="AM3817" s="25">
        <v>-545747733.70508122</v>
      </c>
      <c r="AN3817" s="5">
        <v>-1.3970906611458196</v>
      </c>
    </row>
    <row r="3818" spans="32:40">
      <c r="AF3818" s="25">
        <v>3817</v>
      </c>
      <c r="AG3818" s="25"/>
      <c r="AJ3818" s="25"/>
      <c r="AL3818" s="5">
        <v>3817</v>
      </c>
      <c r="AM3818" s="25">
        <v>461038072.71610296</v>
      </c>
      <c r="AN3818" s="5">
        <v>5.8530870253808764</v>
      </c>
    </row>
    <row r="3819" spans="32:40">
      <c r="AF3819" s="25">
        <v>3818</v>
      </c>
      <c r="AG3819" s="25"/>
      <c r="AJ3819" s="25"/>
      <c r="AL3819" s="5">
        <v>3818</v>
      </c>
      <c r="AM3819" s="25">
        <v>572376175.0719732</v>
      </c>
      <c r="AN3819" s="5">
        <v>3.913056438645353</v>
      </c>
    </row>
    <row r="3820" spans="32:40">
      <c r="AF3820" s="25">
        <v>3819</v>
      </c>
      <c r="AG3820" s="25"/>
      <c r="AJ3820" s="25"/>
      <c r="AL3820" s="5">
        <v>3819</v>
      </c>
      <c r="AM3820" s="25">
        <v>297462479.5930512</v>
      </c>
      <c r="AN3820" s="5">
        <v>2.6163791520145758</v>
      </c>
    </row>
    <row r="3821" spans="32:40">
      <c r="AF3821" s="25">
        <v>3820</v>
      </c>
      <c r="AG3821" s="25"/>
      <c r="AJ3821" s="25"/>
      <c r="AL3821" s="5">
        <v>3820</v>
      </c>
      <c r="AM3821" s="25">
        <v>-421055054.84251249</v>
      </c>
      <c r="AN3821" s="5">
        <v>-0.61216217130243145</v>
      </c>
    </row>
    <row r="3822" spans="32:40">
      <c r="AF3822" s="25">
        <v>3821</v>
      </c>
      <c r="AG3822" s="25"/>
      <c r="AJ3822" s="25"/>
      <c r="AL3822" s="5">
        <v>3821</v>
      </c>
      <c r="AM3822" s="25">
        <v>-525004958.69867098</v>
      </c>
      <c r="AN3822" s="5">
        <v>-3.2802808745481888</v>
      </c>
    </row>
    <row r="3823" spans="32:40">
      <c r="AF3823" s="25">
        <v>3822</v>
      </c>
      <c r="AG3823" s="25"/>
      <c r="AJ3823" s="25"/>
      <c r="AL3823" s="5">
        <v>3822</v>
      </c>
      <c r="AM3823" s="25">
        <v>-819477494.77978897</v>
      </c>
      <c r="AN3823" s="5">
        <v>-3.1468028070622651</v>
      </c>
    </row>
    <row r="3824" spans="32:40">
      <c r="AF3824" s="25">
        <v>3823</v>
      </c>
      <c r="AG3824" s="25"/>
      <c r="AJ3824" s="25"/>
      <c r="AL3824" s="5">
        <v>3823</v>
      </c>
      <c r="AM3824" s="25">
        <v>277989238.73710322</v>
      </c>
      <c r="AN3824" s="5">
        <v>2.8665777290341774</v>
      </c>
    </row>
    <row r="3825" spans="32:40">
      <c r="AF3825" s="25">
        <v>3824</v>
      </c>
      <c r="AG3825" s="25"/>
      <c r="AJ3825" s="25"/>
      <c r="AL3825" s="5">
        <v>3824</v>
      </c>
      <c r="AM3825" s="25">
        <v>528608946.64920735</v>
      </c>
      <c r="AN3825" s="5">
        <v>5.0810767759475208</v>
      </c>
    </row>
    <row r="3826" spans="32:40">
      <c r="AF3826" s="25">
        <v>3825</v>
      </c>
      <c r="AG3826" s="25"/>
      <c r="AJ3826" s="25"/>
      <c r="AL3826" s="5">
        <v>3825</v>
      </c>
      <c r="AM3826" s="25">
        <v>1204979234.9050534</v>
      </c>
      <c r="AN3826" s="5">
        <v>9.7971677378093815</v>
      </c>
    </row>
    <row r="3827" spans="32:40">
      <c r="AF3827" s="25">
        <v>3826</v>
      </c>
      <c r="AG3827" s="25"/>
      <c r="AJ3827" s="25"/>
      <c r="AL3827" s="5">
        <v>3826</v>
      </c>
      <c r="AM3827" s="25">
        <v>-581759329.09954405</v>
      </c>
      <c r="AN3827" s="5">
        <v>-3.523855054323985</v>
      </c>
    </row>
    <row r="3828" spans="32:40">
      <c r="AF3828" s="25">
        <v>3827</v>
      </c>
      <c r="AG3828" s="25"/>
      <c r="AJ3828" s="25"/>
      <c r="AL3828" s="5">
        <v>3827</v>
      </c>
      <c r="AM3828" s="25">
        <v>-260818689.04840609</v>
      </c>
      <c r="AN3828" s="5">
        <v>-0.82531395269880248</v>
      </c>
    </row>
    <row r="3829" spans="32:40">
      <c r="AF3829" s="25">
        <v>3828</v>
      </c>
      <c r="AG3829" s="25"/>
      <c r="AJ3829" s="25"/>
      <c r="AL3829" s="5">
        <v>3828</v>
      </c>
      <c r="AM3829" s="25">
        <v>-1272721998.686038</v>
      </c>
      <c r="AN3829" s="5">
        <v>-11.035696538989198</v>
      </c>
    </row>
    <row r="3830" spans="32:40">
      <c r="AF3830" s="25">
        <v>3829</v>
      </c>
      <c r="AG3830" s="25"/>
      <c r="AJ3830" s="25"/>
      <c r="AL3830" s="5">
        <v>3829</v>
      </c>
      <c r="AM3830" s="25">
        <v>-861026785.84795523</v>
      </c>
      <c r="AN3830" s="5">
        <v>-9.4432411618086558</v>
      </c>
    </row>
    <row r="3831" spans="32:40">
      <c r="AF3831" s="25">
        <v>3830</v>
      </c>
      <c r="AG3831" s="25"/>
      <c r="AJ3831" s="25"/>
      <c r="AL3831" s="5">
        <v>3830</v>
      </c>
      <c r="AM3831" s="25">
        <v>-576941042.80774999</v>
      </c>
      <c r="AN3831" s="5">
        <v>-6.2837358662225347</v>
      </c>
    </row>
    <row r="3832" spans="32:40">
      <c r="AF3832" s="25">
        <v>3831</v>
      </c>
      <c r="AG3832" s="25"/>
      <c r="AJ3832" s="25"/>
      <c r="AL3832" s="5">
        <v>3831</v>
      </c>
      <c r="AM3832" s="25">
        <v>-1025324512.2538309</v>
      </c>
      <c r="AN3832" s="5">
        <v>-8.3279964365595021</v>
      </c>
    </row>
    <row r="3833" spans="32:40">
      <c r="AF3833" s="25">
        <v>3832</v>
      </c>
      <c r="AG3833" s="25"/>
      <c r="AJ3833" s="25"/>
      <c r="AL3833" s="5">
        <v>3832</v>
      </c>
      <c r="AM3833" s="25">
        <v>-451485748.0062083</v>
      </c>
      <c r="AN3833" s="5">
        <v>-1.6088934168259685</v>
      </c>
    </row>
    <row r="3834" spans="32:40">
      <c r="AF3834" s="25">
        <v>3833</v>
      </c>
      <c r="AG3834" s="25"/>
      <c r="AJ3834" s="25"/>
      <c r="AL3834" s="5">
        <v>3833</v>
      </c>
      <c r="AM3834" s="25">
        <v>276516237.4644475</v>
      </c>
      <c r="AN3834" s="5">
        <v>2.5997861500397579</v>
      </c>
    </row>
    <row r="3835" spans="32:40">
      <c r="AF3835" s="25">
        <v>3834</v>
      </c>
      <c r="AG3835" s="25"/>
      <c r="AJ3835" s="25"/>
      <c r="AL3835" s="5">
        <v>3834</v>
      </c>
      <c r="AM3835" s="25">
        <v>528156047.68950188</v>
      </c>
      <c r="AN3835" s="5">
        <v>6.8203325085208819</v>
      </c>
    </row>
    <row r="3836" spans="32:40">
      <c r="AF3836" s="25">
        <v>3835</v>
      </c>
      <c r="AG3836" s="25"/>
      <c r="AJ3836" s="25"/>
      <c r="AL3836" s="5">
        <v>3835</v>
      </c>
      <c r="AM3836" s="25">
        <v>-1333547758.3226397</v>
      </c>
      <c r="AN3836" s="5">
        <v>-4.7239829133519899</v>
      </c>
    </row>
    <row r="3837" spans="32:40">
      <c r="AF3837" s="25">
        <v>3836</v>
      </c>
      <c r="AG3837" s="25"/>
      <c r="AJ3837" s="25"/>
      <c r="AL3837" s="5">
        <v>3836</v>
      </c>
      <c r="AM3837" s="25">
        <v>579224170.18914759</v>
      </c>
      <c r="AN3837" s="5">
        <v>5.4468231684437036</v>
      </c>
    </row>
    <row r="3838" spans="32:40">
      <c r="AF3838" s="25">
        <v>3837</v>
      </c>
      <c r="AG3838" s="25"/>
      <c r="AJ3838" s="25"/>
      <c r="AL3838" s="5">
        <v>3837</v>
      </c>
      <c r="AM3838" s="25">
        <v>-604353517.98767507</v>
      </c>
      <c r="AN3838" s="5">
        <v>-1.6351879127475799</v>
      </c>
    </row>
    <row r="3839" spans="32:40">
      <c r="AF3839" s="25">
        <v>3838</v>
      </c>
      <c r="AG3839" s="25"/>
      <c r="AJ3839" s="25"/>
      <c r="AL3839" s="5">
        <v>3838</v>
      </c>
      <c r="AM3839" s="25">
        <v>-849150922.3331151</v>
      </c>
      <c r="AN3839" s="5">
        <v>-4.9033750993234664</v>
      </c>
    </row>
    <row r="3840" spans="32:40">
      <c r="AF3840" s="25">
        <v>3839</v>
      </c>
      <c r="AG3840" s="25"/>
      <c r="AJ3840" s="25"/>
      <c r="AL3840" s="5">
        <v>3839</v>
      </c>
      <c r="AM3840" s="25">
        <v>-938435303.98855901</v>
      </c>
      <c r="AN3840" s="5">
        <v>-5.7914765618258945</v>
      </c>
    </row>
    <row r="3841" spans="32:40">
      <c r="AF3841" s="25">
        <v>3840</v>
      </c>
      <c r="AG3841" s="25"/>
      <c r="AJ3841" s="25"/>
      <c r="AL3841" s="5">
        <v>3840</v>
      </c>
      <c r="AM3841" s="25">
        <v>649096887.06498945</v>
      </c>
      <c r="AN3841" s="5">
        <v>4.3337371579261124</v>
      </c>
    </row>
    <row r="3842" spans="32:40">
      <c r="AF3842" s="25">
        <v>3841</v>
      </c>
      <c r="AG3842" s="25"/>
      <c r="AJ3842" s="25"/>
      <c r="AL3842" s="5">
        <v>3841</v>
      </c>
      <c r="AM3842" s="25">
        <v>417479942.54013336</v>
      </c>
      <c r="AN3842" s="5">
        <v>3.115416309451347</v>
      </c>
    </row>
    <row r="3843" spans="32:40">
      <c r="AF3843" s="25">
        <v>3842</v>
      </c>
      <c r="AG3843" s="25"/>
      <c r="AJ3843" s="25"/>
      <c r="AL3843" s="5">
        <v>3842</v>
      </c>
      <c r="AM3843" s="25">
        <v>-657762873.14837444</v>
      </c>
      <c r="AN3843" s="5">
        <v>-3.9517072627841126</v>
      </c>
    </row>
    <row r="3844" spans="32:40">
      <c r="AF3844" s="25">
        <v>3843</v>
      </c>
      <c r="AG3844" s="25"/>
      <c r="AJ3844" s="25"/>
      <c r="AL3844" s="5">
        <v>3843</v>
      </c>
      <c r="AM3844" s="25">
        <v>-318663344.87651241</v>
      </c>
      <c r="AN3844" s="5">
        <v>-1.0763096657534952</v>
      </c>
    </row>
    <row r="3845" spans="32:40">
      <c r="AF3845" s="25">
        <v>3844</v>
      </c>
      <c r="AG3845" s="25"/>
      <c r="AJ3845" s="25"/>
      <c r="AL3845" s="5">
        <v>3844</v>
      </c>
      <c r="AM3845" s="25">
        <v>1024598185.9326078</v>
      </c>
      <c r="AN3845" s="5">
        <v>5.3100808943353472</v>
      </c>
    </row>
    <row r="3846" spans="32:40">
      <c r="AF3846" s="25">
        <v>3845</v>
      </c>
      <c r="AG3846" s="25"/>
      <c r="AJ3846" s="25"/>
      <c r="AL3846" s="5">
        <v>3845</v>
      </c>
      <c r="AM3846" s="25">
        <v>1788628653.8032358</v>
      </c>
      <c r="AN3846" s="5">
        <v>14.367939295822541</v>
      </c>
    </row>
    <row r="3847" spans="32:40">
      <c r="AF3847" s="25">
        <v>3846</v>
      </c>
      <c r="AG3847" s="25"/>
      <c r="AJ3847" s="25"/>
      <c r="AL3847" s="5">
        <v>3846</v>
      </c>
      <c r="AM3847" s="25">
        <v>-1862309730.6490684</v>
      </c>
      <c r="AN3847" s="5">
        <v>-12.44326968187837</v>
      </c>
    </row>
    <row r="3848" spans="32:40">
      <c r="AF3848" s="25">
        <v>3847</v>
      </c>
      <c r="AG3848" s="25"/>
      <c r="AJ3848" s="25"/>
      <c r="AL3848" s="5">
        <v>3847</v>
      </c>
      <c r="AM3848" s="25">
        <v>-52834846.722956866</v>
      </c>
      <c r="AN3848" s="5">
        <v>0.38780966399001982</v>
      </c>
    </row>
    <row r="3849" spans="32:40">
      <c r="AF3849" s="25">
        <v>3848</v>
      </c>
      <c r="AG3849" s="25"/>
      <c r="AJ3849" s="25"/>
      <c r="AL3849" s="5">
        <v>3848</v>
      </c>
      <c r="AM3849" s="25">
        <v>-169274837.39208755</v>
      </c>
      <c r="AN3849" s="5">
        <v>-7.7369982020116884E-2</v>
      </c>
    </row>
    <row r="3850" spans="32:40">
      <c r="AF3850" s="25">
        <v>3849</v>
      </c>
      <c r="AG3850" s="25"/>
      <c r="AJ3850" s="25"/>
      <c r="AL3850" s="5">
        <v>3849</v>
      </c>
      <c r="AM3850" s="25">
        <v>547515851.37097311</v>
      </c>
      <c r="AN3850" s="5">
        <v>3.9039218848980566</v>
      </c>
    </row>
    <row r="3851" spans="32:40">
      <c r="AF3851" s="25">
        <v>3850</v>
      </c>
      <c r="AG3851" s="25"/>
      <c r="AJ3851" s="25"/>
      <c r="AL3851" s="5">
        <v>3850</v>
      </c>
      <c r="AM3851" s="25">
        <v>-432190643.95310664</v>
      </c>
      <c r="AN3851" s="5">
        <v>-1.0114981855579159</v>
      </c>
    </row>
    <row r="3852" spans="32:40">
      <c r="AF3852" s="25">
        <v>3851</v>
      </c>
      <c r="AG3852" s="25"/>
      <c r="AJ3852" s="25"/>
      <c r="AL3852" s="5">
        <v>3851</v>
      </c>
      <c r="AM3852" s="25">
        <v>-1493501453.6308916</v>
      </c>
      <c r="AN3852" s="5">
        <v>-7.9830829129379142</v>
      </c>
    </row>
    <row r="3853" spans="32:40">
      <c r="AF3853" s="25">
        <v>3852</v>
      </c>
      <c r="AG3853" s="25"/>
      <c r="AJ3853" s="25"/>
      <c r="AL3853" s="5">
        <v>3852</v>
      </c>
      <c r="AM3853" s="25">
        <v>-247068276.79632688</v>
      </c>
      <c r="AN3853" s="5">
        <v>-0.35566530503679122</v>
      </c>
    </row>
    <row r="3854" spans="32:40">
      <c r="AF3854" s="25">
        <v>3853</v>
      </c>
      <c r="AG3854" s="25"/>
      <c r="AJ3854" s="25"/>
      <c r="AL3854" s="5">
        <v>3853</v>
      </c>
      <c r="AM3854" s="25">
        <v>-1210861995.8941758</v>
      </c>
      <c r="AN3854" s="5">
        <v>-9.2602258404234536</v>
      </c>
    </row>
    <row r="3855" spans="32:40">
      <c r="AF3855" s="25">
        <v>3854</v>
      </c>
      <c r="AG3855" s="25"/>
      <c r="AJ3855" s="25"/>
      <c r="AL3855" s="5">
        <v>3854</v>
      </c>
      <c r="AM3855" s="25">
        <v>-136364672.23330939</v>
      </c>
      <c r="AN3855" s="5">
        <v>0.42012173978627732</v>
      </c>
    </row>
    <row r="3856" spans="32:40">
      <c r="AF3856" s="25">
        <v>3855</v>
      </c>
      <c r="AG3856" s="25"/>
      <c r="AJ3856" s="25"/>
      <c r="AL3856" s="5">
        <v>3855</v>
      </c>
      <c r="AM3856" s="25">
        <v>-684780772.81102717</v>
      </c>
      <c r="AN3856" s="5">
        <v>-4.0880558857343816</v>
      </c>
    </row>
    <row r="3857" spans="32:40">
      <c r="AF3857" s="25">
        <v>3856</v>
      </c>
      <c r="AG3857" s="25"/>
      <c r="AJ3857" s="25"/>
      <c r="AL3857" s="5">
        <v>3856</v>
      </c>
      <c r="AM3857" s="25">
        <v>-1579094348.0827029</v>
      </c>
      <c r="AN3857" s="5">
        <v>-7.8042595496032225</v>
      </c>
    </row>
    <row r="3858" spans="32:40">
      <c r="AF3858" s="25">
        <v>3857</v>
      </c>
      <c r="AG3858" s="25"/>
      <c r="AJ3858" s="25"/>
      <c r="AL3858" s="5">
        <v>3857</v>
      </c>
      <c r="AM3858" s="25">
        <v>-10147208.949984431</v>
      </c>
      <c r="AN3858" s="5">
        <v>0.91236672978885558</v>
      </c>
    </row>
    <row r="3859" spans="32:40">
      <c r="AF3859" s="25">
        <v>3858</v>
      </c>
      <c r="AG3859" s="25"/>
      <c r="AJ3859" s="25"/>
      <c r="AL3859" s="5">
        <v>3858</v>
      </c>
      <c r="AM3859" s="25">
        <v>-821223225.08234119</v>
      </c>
      <c r="AN3859" s="5">
        <v>-3.7646568217640732</v>
      </c>
    </row>
    <row r="3860" spans="32:40">
      <c r="AF3860" s="25">
        <v>3859</v>
      </c>
      <c r="AG3860" s="25"/>
      <c r="AJ3860" s="25"/>
      <c r="AL3860" s="5">
        <v>3859</v>
      </c>
      <c r="AM3860" s="25">
        <v>29952761.120367408</v>
      </c>
      <c r="AN3860" s="5">
        <v>1.1740275646283405</v>
      </c>
    </row>
    <row r="3861" spans="32:40">
      <c r="AF3861" s="25">
        <v>3860</v>
      </c>
      <c r="AG3861" s="25"/>
      <c r="AJ3861" s="25"/>
      <c r="AL3861" s="5">
        <v>3860</v>
      </c>
      <c r="AM3861" s="25">
        <v>-1776710770.9279969</v>
      </c>
      <c r="AN3861" s="5">
        <v>-18.65767212407172</v>
      </c>
    </row>
    <row r="3862" spans="32:40">
      <c r="AF3862" s="25">
        <v>3861</v>
      </c>
      <c r="AG3862" s="25"/>
      <c r="AJ3862" s="25"/>
      <c r="AL3862" s="5">
        <v>3861</v>
      </c>
      <c r="AM3862" s="25">
        <v>1598783461.6624689</v>
      </c>
      <c r="AN3862" s="5">
        <v>23.519589861956451</v>
      </c>
    </row>
    <row r="3863" spans="32:40">
      <c r="AF3863" s="25">
        <v>3862</v>
      </c>
      <c r="AG3863" s="25"/>
      <c r="AJ3863" s="25"/>
      <c r="AL3863" s="5">
        <v>3862</v>
      </c>
      <c r="AM3863" s="25">
        <v>-1336057600.3405406</v>
      </c>
      <c r="AN3863" s="5">
        <v>-12.062278340935251</v>
      </c>
    </row>
    <row r="3864" spans="32:40">
      <c r="AF3864" s="25">
        <v>3863</v>
      </c>
      <c r="AG3864" s="25"/>
      <c r="AJ3864" s="25"/>
      <c r="AL3864" s="5">
        <v>3863</v>
      </c>
      <c r="AM3864" s="25">
        <v>-321683885.38181603</v>
      </c>
      <c r="AN3864" s="5">
        <v>-0.4548647706385463</v>
      </c>
    </row>
    <row r="3865" spans="32:40">
      <c r="AF3865" s="25">
        <v>3864</v>
      </c>
      <c r="AG3865" s="25"/>
      <c r="AJ3865" s="25"/>
      <c r="AL3865" s="5">
        <v>3864</v>
      </c>
      <c r="AM3865" s="25">
        <v>-404467422.32690704</v>
      </c>
      <c r="AN3865" s="5">
        <v>-0.7334097287220579</v>
      </c>
    </row>
    <row r="3866" spans="32:40">
      <c r="AF3866" s="25">
        <v>3865</v>
      </c>
      <c r="AG3866" s="25"/>
      <c r="AJ3866" s="25"/>
      <c r="AL3866" s="5">
        <v>3865</v>
      </c>
      <c r="AM3866" s="25">
        <v>-582839645.17503273</v>
      </c>
      <c r="AN3866" s="5">
        <v>-1.5322808528913756</v>
      </c>
    </row>
    <row r="3867" spans="32:40">
      <c r="AF3867" s="25">
        <v>3866</v>
      </c>
      <c r="AG3867" s="25"/>
      <c r="AJ3867" s="25"/>
      <c r="AL3867" s="5">
        <v>3866</v>
      </c>
      <c r="AM3867" s="25">
        <v>342830827.10865355</v>
      </c>
      <c r="AN3867" s="5">
        <v>4.0202847382174767</v>
      </c>
    </row>
    <row r="3868" spans="32:40">
      <c r="AF3868" s="25">
        <v>3867</v>
      </c>
      <c r="AG3868" s="25"/>
      <c r="AJ3868" s="25"/>
      <c r="AL3868" s="5">
        <v>3867</v>
      </c>
      <c r="AM3868" s="25">
        <v>-955665371.26012158</v>
      </c>
      <c r="AN3868" s="5">
        <v>-3.2657742388525892</v>
      </c>
    </row>
    <row r="3869" spans="32:40">
      <c r="AF3869" s="25">
        <v>3868</v>
      </c>
      <c r="AG3869" s="25"/>
      <c r="AJ3869" s="25"/>
      <c r="AL3869" s="5">
        <v>3868</v>
      </c>
      <c r="AM3869" s="25">
        <v>-278464170.96336436</v>
      </c>
      <c r="AN3869" s="5">
        <v>-1.916228019031003</v>
      </c>
    </row>
    <row r="3870" spans="32:40">
      <c r="AF3870" s="25">
        <v>3869</v>
      </c>
      <c r="AG3870" s="25"/>
      <c r="AJ3870" s="25"/>
      <c r="AL3870" s="5">
        <v>3869</v>
      </c>
      <c r="AM3870" s="25">
        <v>-581404010.61665142</v>
      </c>
      <c r="AN3870" s="5">
        <v>-1.5763517589866873</v>
      </c>
    </row>
    <row r="3871" spans="32:40">
      <c r="AF3871" s="25">
        <v>3870</v>
      </c>
      <c r="AG3871" s="25"/>
      <c r="AJ3871" s="25"/>
      <c r="AL3871" s="5">
        <v>3870</v>
      </c>
      <c r="AM3871" s="25">
        <v>588190934.81378829</v>
      </c>
      <c r="AN3871" s="5">
        <v>6.1911792340009848</v>
      </c>
    </row>
    <row r="3872" spans="32:40">
      <c r="AF3872" s="25">
        <v>3871</v>
      </c>
      <c r="AG3872" s="25"/>
      <c r="AJ3872" s="25"/>
      <c r="AL3872" s="5">
        <v>3871</v>
      </c>
      <c r="AM3872" s="25">
        <v>54564976.85826692</v>
      </c>
      <c r="AN3872" s="5">
        <v>1.2194430885937964</v>
      </c>
    </row>
    <row r="3873" spans="32:40">
      <c r="AF3873" s="25">
        <v>3872</v>
      </c>
      <c r="AG3873" s="25"/>
      <c r="AJ3873" s="25"/>
      <c r="AL3873" s="5">
        <v>3872</v>
      </c>
      <c r="AM3873" s="25">
        <v>-608020716.59750319</v>
      </c>
      <c r="AN3873" s="5">
        <v>-2.7787353900235607</v>
      </c>
    </row>
    <row r="3874" spans="32:40">
      <c r="AF3874" s="25">
        <v>3873</v>
      </c>
      <c r="AG3874" s="25"/>
      <c r="AJ3874" s="25"/>
      <c r="AL3874" s="5">
        <v>3873</v>
      </c>
      <c r="AM3874" s="25">
        <v>406486135.28863919</v>
      </c>
      <c r="AN3874" s="5">
        <v>4.3716828104038896</v>
      </c>
    </row>
    <row r="3875" spans="32:40">
      <c r="AF3875" s="25">
        <v>3874</v>
      </c>
      <c r="AG3875" s="25"/>
      <c r="AJ3875" s="25"/>
      <c r="AL3875" s="5">
        <v>3874</v>
      </c>
      <c r="AM3875" s="25">
        <v>-23536610.460807562</v>
      </c>
      <c r="AN3875" s="5">
        <v>0.87801689747394673</v>
      </c>
    </row>
    <row r="3876" spans="32:40">
      <c r="AF3876" s="25">
        <v>3875</v>
      </c>
      <c r="AG3876" s="25"/>
      <c r="AJ3876" s="25"/>
      <c r="AL3876" s="5">
        <v>3875</v>
      </c>
      <c r="AM3876" s="25">
        <v>56853280.940038085</v>
      </c>
      <c r="AN3876" s="5">
        <v>1.4390886657596944</v>
      </c>
    </row>
    <row r="3877" spans="32:40">
      <c r="AF3877" s="25">
        <v>3876</v>
      </c>
      <c r="AG3877" s="25"/>
      <c r="AJ3877" s="25"/>
      <c r="AL3877" s="5">
        <v>3876</v>
      </c>
      <c r="AM3877" s="25">
        <v>-394658191.47177464</v>
      </c>
      <c r="AN3877" s="5">
        <v>-3.030607002015143</v>
      </c>
    </row>
    <row r="3878" spans="32:40">
      <c r="AF3878" s="25">
        <v>3877</v>
      </c>
      <c r="AG3878" s="25"/>
      <c r="AJ3878" s="25"/>
      <c r="AL3878" s="5">
        <v>3877</v>
      </c>
      <c r="AM3878" s="25">
        <v>240759784.40431309</v>
      </c>
      <c r="AN3878" s="5">
        <v>3.2670895441550014</v>
      </c>
    </row>
    <row r="3879" spans="32:40">
      <c r="AF3879" s="25">
        <v>3878</v>
      </c>
      <c r="AG3879" s="25"/>
      <c r="AJ3879" s="25"/>
      <c r="AL3879" s="5">
        <v>3878</v>
      </c>
      <c r="AM3879" s="25">
        <v>414288871.08687282</v>
      </c>
      <c r="AN3879" s="5">
        <v>4.6519863218988595</v>
      </c>
    </row>
    <row r="3880" spans="32:40">
      <c r="AF3880" s="25">
        <v>3879</v>
      </c>
      <c r="AG3880" s="25"/>
      <c r="AJ3880" s="25"/>
      <c r="AL3880" s="5">
        <v>3879</v>
      </c>
      <c r="AM3880" s="25">
        <v>-972157493.34526503</v>
      </c>
      <c r="AN3880" s="5">
        <v>-7.1834301687276945</v>
      </c>
    </row>
    <row r="3881" spans="32:40">
      <c r="AF3881" s="25">
        <v>3880</v>
      </c>
      <c r="AG3881" s="25"/>
      <c r="AJ3881" s="25"/>
      <c r="AL3881" s="5">
        <v>3880</v>
      </c>
      <c r="AM3881" s="25">
        <v>527683852.26123786</v>
      </c>
      <c r="AN3881" s="5">
        <v>5.7080667469873463</v>
      </c>
    </row>
    <row r="3882" spans="32:40">
      <c r="AF3882" s="25">
        <v>3881</v>
      </c>
      <c r="AG3882" s="25"/>
      <c r="AJ3882" s="25"/>
      <c r="AL3882" s="5">
        <v>3881</v>
      </c>
      <c r="AM3882" s="25">
        <v>-126191405.18331397</v>
      </c>
      <c r="AN3882" s="5">
        <v>0.36470245575609261</v>
      </c>
    </row>
    <row r="3883" spans="32:40">
      <c r="AF3883" s="25">
        <v>3882</v>
      </c>
      <c r="AG3883" s="25"/>
      <c r="AJ3883" s="25"/>
      <c r="AL3883" s="5">
        <v>3882</v>
      </c>
      <c r="AM3883" s="25">
        <v>-738996846.92145491</v>
      </c>
      <c r="AN3883" s="5">
        <v>-3.3418355927100465</v>
      </c>
    </row>
    <row r="3884" spans="32:40">
      <c r="AF3884" s="25">
        <v>3883</v>
      </c>
      <c r="AG3884" s="25"/>
      <c r="AJ3884" s="25"/>
      <c r="AL3884" s="5">
        <v>3883</v>
      </c>
      <c r="AM3884" s="25">
        <v>-381003770.35311317</v>
      </c>
      <c r="AN3884" s="5">
        <v>-0.84597039570159782</v>
      </c>
    </row>
    <row r="3885" spans="32:40">
      <c r="AF3885" s="25">
        <v>3884</v>
      </c>
      <c r="AG3885" s="25"/>
      <c r="AJ3885" s="25"/>
      <c r="AL3885" s="5">
        <v>3884</v>
      </c>
      <c r="AM3885" s="25">
        <v>-2293539211.5221777</v>
      </c>
      <c r="AN3885" s="5">
        <v>-9.0498299647726572</v>
      </c>
    </row>
    <row r="3886" spans="32:40">
      <c r="AF3886" s="25">
        <v>3885</v>
      </c>
      <c r="AG3886" s="25"/>
      <c r="AJ3886" s="25"/>
      <c r="AL3886" s="5">
        <v>3885</v>
      </c>
      <c r="AM3886" s="25">
        <v>265308756.29509833</v>
      </c>
      <c r="AN3886" s="5">
        <v>3.0236884107400743</v>
      </c>
    </row>
    <row r="3887" spans="32:40">
      <c r="AF3887" s="25">
        <v>3886</v>
      </c>
      <c r="AG3887" s="25"/>
      <c r="AJ3887" s="25"/>
      <c r="AL3887" s="5">
        <v>3886</v>
      </c>
      <c r="AM3887" s="25">
        <v>-1176640737.520659</v>
      </c>
      <c r="AN3887" s="5">
        <v>-4.1160949058964125</v>
      </c>
    </row>
    <row r="3888" spans="32:40">
      <c r="AF3888" s="25">
        <v>3887</v>
      </c>
      <c r="AG3888" s="25"/>
      <c r="AJ3888" s="25"/>
      <c r="AL3888" s="5">
        <v>3887</v>
      </c>
      <c r="AM3888" s="25">
        <v>-598046215.8255378</v>
      </c>
      <c r="AN3888" s="5">
        <v>-6.9141109571676225</v>
      </c>
    </row>
    <row r="3889" spans="32:40">
      <c r="AF3889" s="25">
        <v>3888</v>
      </c>
      <c r="AG3889" s="25"/>
      <c r="AJ3889" s="25"/>
      <c r="AL3889" s="5">
        <v>3888</v>
      </c>
      <c r="AM3889" s="25">
        <v>205384564.67040414</v>
      </c>
      <c r="AN3889" s="5">
        <v>2.0003051487982995</v>
      </c>
    </row>
    <row r="3890" spans="32:40">
      <c r="AF3890" s="25">
        <v>3889</v>
      </c>
      <c r="AG3890" s="25"/>
      <c r="AJ3890" s="25"/>
      <c r="AL3890" s="5">
        <v>3889</v>
      </c>
      <c r="AM3890" s="25">
        <v>114629958.46271297</v>
      </c>
      <c r="AN3890" s="5">
        <v>1.6607007072955886</v>
      </c>
    </row>
    <row r="3891" spans="32:40">
      <c r="AF3891" s="25">
        <v>3890</v>
      </c>
      <c r="AG3891" s="25"/>
      <c r="AJ3891" s="25"/>
      <c r="AL3891" s="5">
        <v>3890</v>
      </c>
      <c r="AM3891" s="25">
        <v>304738180.70487571</v>
      </c>
      <c r="AN3891" s="5">
        <v>5.1893965559193305</v>
      </c>
    </row>
    <row r="3892" spans="32:40">
      <c r="AF3892" s="25">
        <v>3891</v>
      </c>
      <c r="AG3892" s="25"/>
      <c r="AJ3892" s="25"/>
      <c r="AL3892" s="5">
        <v>3891</v>
      </c>
      <c r="AM3892" s="25">
        <v>-2480122456.1321859</v>
      </c>
      <c r="AN3892" s="5">
        <v>-9.9682202413538423</v>
      </c>
    </row>
    <row r="3893" spans="32:40">
      <c r="AF3893" s="25">
        <v>3892</v>
      </c>
      <c r="AG3893" s="25"/>
      <c r="AJ3893" s="25"/>
      <c r="AL3893" s="5">
        <v>3892</v>
      </c>
      <c r="AM3893" s="25">
        <v>-329508117.53233528</v>
      </c>
      <c r="AN3893" s="5">
        <v>-2.5575564150375714</v>
      </c>
    </row>
    <row r="3894" spans="32:40">
      <c r="AF3894" s="25">
        <v>3893</v>
      </c>
      <c r="AG3894" s="25"/>
      <c r="AJ3894" s="25"/>
      <c r="AL3894" s="5">
        <v>3893</v>
      </c>
      <c r="AM3894" s="25">
        <v>109880554.74980962</v>
      </c>
      <c r="AN3894" s="5">
        <v>2.3556894503714232</v>
      </c>
    </row>
    <row r="3895" spans="32:40">
      <c r="AF3895" s="25">
        <v>3894</v>
      </c>
      <c r="AG3895" s="25"/>
      <c r="AJ3895" s="25"/>
      <c r="AL3895" s="5">
        <v>3894</v>
      </c>
      <c r="AM3895" s="25">
        <v>241361443.42336756</v>
      </c>
      <c r="AN3895" s="5">
        <v>4.0336095748056096</v>
      </c>
    </row>
    <row r="3896" spans="32:40">
      <c r="AF3896" s="25">
        <v>3895</v>
      </c>
      <c r="AG3896" s="25"/>
      <c r="AJ3896" s="25"/>
      <c r="AL3896" s="5">
        <v>3895</v>
      </c>
      <c r="AM3896" s="25">
        <v>-1703432059.4293399</v>
      </c>
      <c r="AN3896" s="5">
        <v>-8.5556661635535356</v>
      </c>
    </row>
    <row r="3897" spans="32:40">
      <c r="AF3897" s="25">
        <v>3896</v>
      </c>
      <c r="AG3897" s="25"/>
      <c r="AJ3897" s="25"/>
      <c r="AL3897" s="5">
        <v>3896</v>
      </c>
      <c r="AM3897" s="25">
        <v>-205065734.46121168</v>
      </c>
      <c r="AN3897" s="5">
        <v>-0.51987227079307552</v>
      </c>
    </row>
    <row r="3898" spans="32:40">
      <c r="AF3898" s="25">
        <v>3897</v>
      </c>
      <c r="AG3898" s="25"/>
      <c r="AJ3898" s="25"/>
      <c r="AL3898" s="5">
        <v>3897</v>
      </c>
      <c r="AM3898" s="25">
        <v>1715815185.8981185</v>
      </c>
      <c r="AN3898" s="5">
        <v>14.751570270837735</v>
      </c>
    </row>
    <row r="3899" spans="32:40">
      <c r="AF3899" s="25">
        <v>3898</v>
      </c>
      <c r="AG3899" s="25"/>
      <c r="AJ3899" s="25"/>
      <c r="AL3899" s="5">
        <v>3898</v>
      </c>
      <c r="AM3899" s="25">
        <v>-1132083820.8158245</v>
      </c>
      <c r="AN3899" s="5">
        <v>-3.3475251640023731</v>
      </c>
    </row>
    <row r="3900" spans="32:40">
      <c r="AF3900" s="25">
        <v>3899</v>
      </c>
      <c r="AG3900" s="25"/>
      <c r="AJ3900" s="25"/>
      <c r="AL3900" s="5">
        <v>3899</v>
      </c>
      <c r="AM3900" s="25">
        <v>14604422.544709533</v>
      </c>
      <c r="AN3900" s="5">
        <v>1.1537502866988936</v>
      </c>
    </row>
    <row r="3901" spans="32:40">
      <c r="AF3901" s="25">
        <v>3900</v>
      </c>
      <c r="AG3901" s="25"/>
      <c r="AJ3901" s="25"/>
      <c r="AL3901" s="5">
        <v>3900</v>
      </c>
      <c r="AM3901" s="25">
        <v>-1438144043.9542325</v>
      </c>
      <c r="AN3901" s="5">
        <v>-4.6595863290403621</v>
      </c>
    </row>
    <row r="3902" spans="32:40">
      <c r="AF3902" s="25">
        <v>3901</v>
      </c>
      <c r="AG3902" s="25"/>
      <c r="AJ3902" s="25"/>
      <c r="AL3902" s="5">
        <v>3901</v>
      </c>
      <c r="AM3902" s="25">
        <v>-1073363730.6384506</v>
      </c>
      <c r="AN3902" s="5">
        <v>-11.914461817559395</v>
      </c>
    </row>
    <row r="3903" spans="32:40">
      <c r="AF3903" s="25">
        <v>3902</v>
      </c>
      <c r="AG3903" s="25"/>
      <c r="AJ3903" s="25"/>
      <c r="AL3903" s="5">
        <v>3902</v>
      </c>
      <c r="AM3903" s="25">
        <v>-403892238.59795237</v>
      </c>
      <c r="AN3903" s="5">
        <v>-0.58845590926045965</v>
      </c>
    </row>
    <row r="3904" spans="32:40">
      <c r="AF3904" s="25">
        <v>3903</v>
      </c>
      <c r="AG3904" s="25"/>
      <c r="AJ3904" s="25"/>
      <c r="AL3904" s="5">
        <v>3903</v>
      </c>
      <c r="AM3904" s="25">
        <v>-383882786.94952244</v>
      </c>
      <c r="AN3904" s="5">
        <v>-2.05945427026928</v>
      </c>
    </row>
    <row r="3905" spans="32:40">
      <c r="AF3905" s="25">
        <v>3904</v>
      </c>
      <c r="AG3905" s="25"/>
      <c r="AJ3905" s="25"/>
      <c r="AL3905" s="5">
        <v>3904</v>
      </c>
      <c r="AM3905" s="25">
        <v>-1220247504.2933846</v>
      </c>
      <c r="AN3905" s="5">
        <v>-3.831891349582111</v>
      </c>
    </row>
    <row r="3906" spans="32:40">
      <c r="AF3906" s="25">
        <v>3905</v>
      </c>
      <c r="AG3906" s="25"/>
      <c r="AJ3906" s="25"/>
      <c r="AL3906" s="5">
        <v>3905</v>
      </c>
      <c r="AM3906" s="25">
        <v>-389752733.07231945</v>
      </c>
      <c r="AN3906" s="5">
        <v>-0.51034684629580263</v>
      </c>
    </row>
    <row r="3907" spans="32:40">
      <c r="AF3907" s="25">
        <v>3906</v>
      </c>
      <c r="AG3907" s="25"/>
      <c r="AJ3907" s="25"/>
      <c r="AL3907" s="5">
        <v>3906</v>
      </c>
      <c r="AM3907" s="25">
        <v>-341717071.85607833</v>
      </c>
      <c r="AN3907" s="5">
        <v>-3.8121713139096993</v>
      </c>
    </row>
    <row r="3908" spans="32:40">
      <c r="AF3908" s="25">
        <v>3907</v>
      </c>
      <c r="AG3908" s="25"/>
      <c r="AJ3908" s="25"/>
      <c r="AL3908" s="5">
        <v>3907</v>
      </c>
      <c r="AM3908" s="25">
        <v>44925886.527977169</v>
      </c>
      <c r="AN3908" s="5">
        <v>1.27479889831507</v>
      </c>
    </row>
    <row r="3909" spans="32:40">
      <c r="AF3909" s="25">
        <v>3908</v>
      </c>
      <c r="AG3909" s="25"/>
      <c r="AJ3909" s="25"/>
      <c r="AL3909" s="5">
        <v>3908</v>
      </c>
      <c r="AM3909" s="25">
        <v>-598920144.57166755</v>
      </c>
      <c r="AN3909" s="5">
        <v>-2.5472476279761103</v>
      </c>
    </row>
    <row r="3910" spans="32:40">
      <c r="AF3910" s="25">
        <v>3909</v>
      </c>
      <c r="AG3910" s="25"/>
      <c r="AJ3910" s="25"/>
      <c r="AL3910" s="5">
        <v>3909</v>
      </c>
      <c r="AM3910" s="25">
        <v>-1798068882.3541591</v>
      </c>
      <c r="AN3910" s="5">
        <v>-6.342187437518783</v>
      </c>
    </row>
    <row r="3911" spans="32:40">
      <c r="AF3911" s="25">
        <v>3910</v>
      </c>
      <c r="AG3911" s="25"/>
      <c r="AJ3911" s="25"/>
      <c r="AL3911" s="5">
        <v>3910</v>
      </c>
      <c r="AM3911" s="25">
        <v>-757763826.16726589</v>
      </c>
      <c r="AN3911" s="5">
        <v>-2.1105423550310869</v>
      </c>
    </row>
    <row r="3912" spans="32:40">
      <c r="AF3912" s="25">
        <v>3911</v>
      </c>
      <c r="AG3912" s="25"/>
      <c r="AJ3912" s="25"/>
      <c r="AL3912" s="5">
        <v>3911</v>
      </c>
      <c r="AM3912" s="25">
        <v>-1100947189.9097724</v>
      </c>
      <c r="AN3912" s="5">
        <v>-3.2396706960814212</v>
      </c>
    </row>
    <row r="3913" spans="32:40">
      <c r="AF3913" s="25">
        <v>3912</v>
      </c>
      <c r="AG3913" s="25"/>
      <c r="AJ3913" s="25"/>
      <c r="AL3913" s="5">
        <v>3912</v>
      </c>
      <c r="AM3913" s="25">
        <v>-834625312.60329843</v>
      </c>
      <c r="AN3913" s="5">
        <v>-3.5610545118593722</v>
      </c>
    </row>
    <row r="3914" spans="32:40">
      <c r="AF3914" s="25">
        <v>3913</v>
      </c>
      <c r="AG3914" s="25"/>
      <c r="AJ3914" s="25"/>
      <c r="AL3914" s="5">
        <v>3913</v>
      </c>
      <c r="AM3914" s="25">
        <v>-779294707.21293378</v>
      </c>
      <c r="AN3914" s="5">
        <v>-5.1806911358675123</v>
      </c>
    </row>
    <row r="3915" spans="32:40">
      <c r="AF3915" s="25">
        <v>3914</v>
      </c>
      <c r="AG3915" s="25"/>
      <c r="AJ3915" s="25"/>
      <c r="AL3915" s="5">
        <v>3914</v>
      </c>
      <c r="AM3915" s="25">
        <v>75996350.286504745</v>
      </c>
      <c r="AN3915" s="5">
        <v>1.99685833415151</v>
      </c>
    </row>
    <row r="3916" spans="32:40">
      <c r="AF3916" s="25">
        <v>3915</v>
      </c>
      <c r="AG3916" s="25"/>
      <c r="AJ3916" s="25"/>
      <c r="AL3916" s="5">
        <v>3915</v>
      </c>
      <c r="AM3916" s="25">
        <v>124015753.19919145</v>
      </c>
      <c r="AN3916" s="5">
        <v>1.5453701998149356</v>
      </c>
    </row>
    <row r="3917" spans="32:40">
      <c r="AF3917" s="25">
        <v>3916</v>
      </c>
      <c r="AG3917" s="25"/>
      <c r="AJ3917" s="25"/>
      <c r="AL3917" s="5">
        <v>3916</v>
      </c>
      <c r="AM3917" s="25">
        <v>-153363684.46597019</v>
      </c>
      <c r="AN3917" s="5">
        <v>-0.45792647041083179</v>
      </c>
    </row>
    <row r="3918" spans="32:40">
      <c r="AF3918" s="25">
        <v>3917</v>
      </c>
      <c r="AG3918" s="25"/>
      <c r="AJ3918" s="25"/>
      <c r="AL3918" s="5">
        <v>3917</v>
      </c>
      <c r="AM3918" s="25">
        <v>5358120.1362106204</v>
      </c>
      <c r="AN3918" s="5">
        <v>1.021652063914805</v>
      </c>
    </row>
    <row r="3919" spans="32:40">
      <c r="AF3919" s="25">
        <v>3918</v>
      </c>
      <c r="AG3919" s="25"/>
      <c r="AJ3919" s="25"/>
      <c r="AL3919" s="5">
        <v>3918</v>
      </c>
      <c r="AM3919" s="25">
        <v>-163808623.72343501</v>
      </c>
      <c r="AN3919" s="5">
        <v>0.29245357708368441</v>
      </c>
    </row>
    <row r="3920" spans="32:40">
      <c r="AF3920" s="25">
        <v>3919</v>
      </c>
      <c r="AG3920" s="25"/>
      <c r="AJ3920" s="25"/>
      <c r="AL3920" s="5">
        <v>3919</v>
      </c>
      <c r="AM3920" s="25">
        <v>1214232203.0556688</v>
      </c>
      <c r="AN3920" s="5">
        <v>10.012392446038005</v>
      </c>
    </row>
    <row r="3921" spans="32:40">
      <c r="AF3921" s="25">
        <v>3920</v>
      </c>
      <c r="AG3921" s="25"/>
      <c r="AJ3921" s="25"/>
      <c r="AL3921" s="5">
        <v>3920</v>
      </c>
      <c r="AM3921" s="25">
        <v>-392446817.31991261</v>
      </c>
      <c r="AN3921" s="5">
        <v>-0.51743870636802758</v>
      </c>
    </row>
    <row r="3922" spans="32:40">
      <c r="AF3922" s="25">
        <v>3921</v>
      </c>
      <c r="AG3922" s="25"/>
      <c r="AJ3922" s="25"/>
      <c r="AL3922" s="5">
        <v>3921</v>
      </c>
      <c r="AM3922" s="25">
        <v>-607105109.16223395</v>
      </c>
      <c r="AN3922" s="5">
        <v>-1.3595927589400962</v>
      </c>
    </row>
    <row r="3923" spans="32:40">
      <c r="AF3923" s="25">
        <v>3922</v>
      </c>
      <c r="AG3923" s="25"/>
      <c r="AJ3923" s="25"/>
      <c r="AL3923" s="5">
        <v>3922</v>
      </c>
      <c r="AM3923" s="25">
        <v>-65870238.445224464</v>
      </c>
      <c r="AN3923" s="5">
        <v>0.66823644399517401</v>
      </c>
    </row>
    <row r="3924" spans="32:40">
      <c r="AF3924" s="25">
        <v>3923</v>
      </c>
      <c r="AG3924" s="25"/>
      <c r="AJ3924" s="25"/>
      <c r="AL3924" s="5">
        <v>3923</v>
      </c>
      <c r="AM3924" s="25">
        <v>250464681.89705107</v>
      </c>
      <c r="AN3924" s="5">
        <v>1.9824489320368752</v>
      </c>
    </row>
    <row r="3925" spans="32:40">
      <c r="AF3925" s="25">
        <v>3924</v>
      </c>
      <c r="AG3925" s="25"/>
      <c r="AJ3925" s="25"/>
      <c r="AL3925" s="5">
        <v>3924</v>
      </c>
      <c r="AM3925" s="25">
        <v>1256495687.3716111</v>
      </c>
      <c r="AN3925" s="5">
        <v>11.811734640867863</v>
      </c>
    </row>
    <row r="3926" spans="32:40">
      <c r="AF3926" s="25">
        <v>3925</v>
      </c>
      <c r="AG3926" s="25"/>
      <c r="AJ3926" s="25"/>
      <c r="AL3926" s="5">
        <v>3925</v>
      </c>
      <c r="AM3926" s="25">
        <v>588739657.80058622</v>
      </c>
      <c r="AN3926" s="5">
        <v>9.0873956425621927</v>
      </c>
    </row>
    <row r="3927" spans="32:40">
      <c r="AF3927" s="25">
        <v>3926</v>
      </c>
      <c r="AG3927" s="25"/>
      <c r="AJ3927" s="25"/>
      <c r="AL3927" s="5">
        <v>3926</v>
      </c>
      <c r="AM3927" s="25">
        <v>-843399237.75335491</v>
      </c>
      <c r="AN3927" s="5">
        <v>-4.3994908652877394</v>
      </c>
    </row>
    <row r="3928" spans="32:40">
      <c r="AF3928" s="25">
        <v>3927</v>
      </c>
      <c r="AG3928" s="25"/>
      <c r="AJ3928" s="25"/>
      <c r="AL3928" s="5">
        <v>3927</v>
      </c>
      <c r="AM3928" s="25">
        <v>362759307.34528291</v>
      </c>
      <c r="AN3928" s="5">
        <v>4.7490020331952749</v>
      </c>
    </row>
    <row r="3929" spans="32:40">
      <c r="AF3929" s="25">
        <v>3928</v>
      </c>
      <c r="AG3929" s="25"/>
      <c r="AJ3929" s="25"/>
      <c r="AL3929" s="5">
        <v>3928</v>
      </c>
      <c r="AM3929" s="25">
        <v>-513163792.85100985</v>
      </c>
      <c r="AN3929" s="5">
        <v>-3.2570167621968147</v>
      </c>
    </row>
    <row r="3930" spans="32:40">
      <c r="AF3930" s="25">
        <v>3929</v>
      </c>
      <c r="AG3930" s="25"/>
      <c r="AJ3930" s="25"/>
      <c r="AL3930" s="5">
        <v>3929</v>
      </c>
      <c r="AM3930" s="25">
        <v>-1602949932.3184001</v>
      </c>
      <c r="AN3930" s="5">
        <v>-12.724936498854102</v>
      </c>
    </row>
    <row r="3931" spans="32:40">
      <c r="AF3931" s="25">
        <v>3930</v>
      </c>
      <c r="AG3931" s="25"/>
      <c r="AJ3931" s="25"/>
      <c r="AL3931" s="5">
        <v>3930</v>
      </c>
      <c r="AM3931" s="25">
        <v>99409450.055102348</v>
      </c>
      <c r="AN3931" s="5">
        <v>1.6983370444583474</v>
      </c>
    </row>
    <row r="3932" spans="32:40">
      <c r="AF3932" s="25">
        <v>3931</v>
      </c>
      <c r="AG3932" s="25"/>
      <c r="AJ3932" s="25"/>
      <c r="AL3932" s="5">
        <v>3931</v>
      </c>
      <c r="AM3932" s="25">
        <v>910868460.92539406</v>
      </c>
      <c r="AN3932" s="5">
        <v>4.5873984661595184</v>
      </c>
    </row>
    <row r="3933" spans="32:40">
      <c r="AF3933" s="25">
        <v>3932</v>
      </c>
      <c r="AG3933" s="25"/>
      <c r="AJ3933" s="25"/>
      <c r="AL3933" s="5">
        <v>3932</v>
      </c>
      <c r="AM3933" s="25">
        <v>-1126632544.4117875</v>
      </c>
      <c r="AN3933" s="5">
        <v>-3.6497354459952942</v>
      </c>
    </row>
    <row r="3934" spans="32:40">
      <c r="AF3934" s="25">
        <v>3933</v>
      </c>
      <c r="AG3934" s="25"/>
      <c r="AJ3934" s="25"/>
      <c r="AL3934" s="5">
        <v>3933</v>
      </c>
      <c r="AM3934" s="25">
        <v>-164238949.19771644</v>
      </c>
      <c r="AN3934" s="5">
        <v>0.29699084964683725</v>
      </c>
    </row>
    <row r="3935" spans="32:40">
      <c r="AF3935" s="25">
        <v>3934</v>
      </c>
      <c r="AG3935" s="25"/>
      <c r="AJ3935" s="25"/>
      <c r="AL3935" s="5">
        <v>3934</v>
      </c>
      <c r="AM3935" s="25">
        <v>-590036754.8486501</v>
      </c>
      <c r="AN3935" s="5">
        <v>-2.2367131155165207</v>
      </c>
    </row>
    <row r="3936" spans="32:40">
      <c r="AF3936" s="25">
        <v>3935</v>
      </c>
      <c r="AG3936" s="25"/>
      <c r="AJ3936" s="25"/>
      <c r="AL3936" s="5">
        <v>3935</v>
      </c>
      <c r="AM3936" s="25">
        <v>-996263151.99202251</v>
      </c>
      <c r="AN3936" s="5">
        <v>-9.665856095795494</v>
      </c>
    </row>
    <row r="3937" spans="32:40">
      <c r="AF3937" s="25">
        <v>3936</v>
      </c>
      <c r="AG3937" s="25"/>
      <c r="AJ3937" s="25"/>
      <c r="AL3937" s="5">
        <v>3936</v>
      </c>
      <c r="AM3937" s="25">
        <v>1294716936.2079639</v>
      </c>
      <c r="AN3937" s="5">
        <v>16.296957718303883</v>
      </c>
    </row>
    <row r="3938" spans="32:40">
      <c r="AF3938" s="25">
        <v>3937</v>
      </c>
      <c r="AG3938" s="25"/>
      <c r="AJ3938" s="25"/>
      <c r="AL3938" s="5">
        <v>3937</v>
      </c>
      <c r="AM3938" s="25">
        <v>491074287.43470556</v>
      </c>
      <c r="AN3938" s="5">
        <v>3.147506214717144</v>
      </c>
    </row>
    <row r="3939" spans="32:40">
      <c r="AF3939" s="25">
        <v>3938</v>
      </c>
      <c r="AG3939" s="25"/>
      <c r="AJ3939" s="25"/>
      <c r="AL3939" s="5">
        <v>3938</v>
      </c>
      <c r="AM3939" s="25">
        <v>-243326709.9722386</v>
      </c>
      <c r="AN3939" s="5">
        <v>-0.88790645850809813</v>
      </c>
    </row>
    <row r="3940" spans="32:40">
      <c r="AF3940" s="25">
        <v>3939</v>
      </c>
      <c r="AG3940" s="25"/>
      <c r="AJ3940" s="25"/>
      <c r="AL3940" s="5">
        <v>3939</v>
      </c>
      <c r="AM3940" s="25">
        <v>-427818044.57825232</v>
      </c>
      <c r="AN3940" s="5">
        <v>-1.8757857493340397</v>
      </c>
    </row>
    <row r="3941" spans="32:40">
      <c r="AF3941" s="25">
        <v>3940</v>
      </c>
      <c r="AG3941" s="25"/>
      <c r="AJ3941" s="25"/>
      <c r="AL3941" s="5">
        <v>3940</v>
      </c>
      <c r="AM3941" s="25">
        <v>1930491936.162641</v>
      </c>
      <c r="AN3941" s="5">
        <v>20.078464734041269</v>
      </c>
    </row>
    <row r="3942" spans="32:40">
      <c r="AF3942" s="25">
        <v>3941</v>
      </c>
      <c r="AG3942" s="25"/>
      <c r="AJ3942" s="25"/>
      <c r="AL3942" s="5">
        <v>3941</v>
      </c>
      <c r="AM3942" s="25">
        <v>-307603283.929335</v>
      </c>
      <c r="AN3942" s="5">
        <v>-1.792023465637167</v>
      </c>
    </row>
    <row r="3943" spans="32:40">
      <c r="AF3943" s="25">
        <v>3942</v>
      </c>
      <c r="AG3943" s="25"/>
      <c r="AJ3943" s="25"/>
      <c r="AL3943" s="5">
        <v>3942</v>
      </c>
      <c r="AM3943" s="25">
        <v>-700249076.77210522</v>
      </c>
      <c r="AN3943" s="5">
        <v>-2.2391954424844114</v>
      </c>
    </row>
    <row r="3944" spans="32:40">
      <c r="AF3944" s="25">
        <v>3943</v>
      </c>
      <c r="AG3944" s="25"/>
      <c r="AJ3944" s="25"/>
      <c r="AL3944" s="5">
        <v>3943</v>
      </c>
      <c r="AM3944" s="25">
        <v>-700154970.38613808</v>
      </c>
      <c r="AN3944" s="5">
        <v>-8.2562559189502878</v>
      </c>
    </row>
    <row r="3945" spans="32:40">
      <c r="AF3945" s="25">
        <v>3944</v>
      </c>
      <c r="AG3945" s="25"/>
      <c r="AJ3945" s="25"/>
      <c r="AL3945" s="5">
        <v>3944</v>
      </c>
      <c r="AM3945" s="25">
        <v>-1092960291.2832832</v>
      </c>
      <c r="AN3945" s="5">
        <v>-3.2355600704734941</v>
      </c>
    </row>
    <row r="3946" spans="32:40">
      <c r="AF3946" s="25">
        <v>3945</v>
      </c>
      <c r="AG3946" s="25"/>
      <c r="AJ3946" s="25"/>
      <c r="AL3946" s="5">
        <v>3945</v>
      </c>
      <c r="AM3946" s="25">
        <v>1377487891.036062</v>
      </c>
      <c r="AN3946" s="5">
        <v>11.568439417617592</v>
      </c>
    </row>
    <row r="3947" spans="32:40">
      <c r="AF3947" s="25">
        <v>3946</v>
      </c>
      <c r="AG3947" s="25"/>
      <c r="AJ3947" s="25"/>
      <c r="AL3947" s="5">
        <v>3946</v>
      </c>
      <c r="AM3947" s="25">
        <v>-897080624.86713028</v>
      </c>
      <c r="AN3947" s="5">
        <v>-8.4548662229387848</v>
      </c>
    </row>
    <row r="3948" spans="32:40">
      <c r="AF3948" s="25">
        <v>3947</v>
      </c>
      <c r="AG3948" s="25"/>
      <c r="AJ3948" s="25"/>
      <c r="AL3948" s="5">
        <v>3947</v>
      </c>
      <c r="AM3948" s="25">
        <v>1121853944.9979558</v>
      </c>
      <c r="AN3948" s="5">
        <v>8.832403758833955</v>
      </c>
    </row>
    <row r="3949" spans="32:40">
      <c r="AF3949" s="25">
        <v>3948</v>
      </c>
      <c r="AG3949" s="25"/>
      <c r="AJ3949" s="25"/>
      <c r="AL3949" s="5">
        <v>3948</v>
      </c>
      <c r="AM3949" s="25">
        <v>1095635656.5967655</v>
      </c>
      <c r="AN3949" s="5">
        <v>11.146106150252349</v>
      </c>
    </row>
    <row r="3950" spans="32:40">
      <c r="AF3950" s="25">
        <v>3949</v>
      </c>
      <c r="AG3950" s="25"/>
      <c r="AJ3950" s="25"/>
      <c r="AL3950" s="5">
        <v>3949</v>
      </c>
      <c r="AM3950" s="25">
        <v>138577619.47958979</v>
      </c>
      <c r="AN3950" s="5">
        <v>1.6860218731985115</v>
      </c>
    </row>
    <row r="3951" spans="32:40">
      <c r="AF3951" s="25">
        <v>3950</v>
      </c>
      <c r="AG3951" s="25"/>
      <c r="AJ3951" s="25"/>
      <c r="AL3951" s="5">
        <v>3950</v>
      </c>
      <c r="AM3951" s="25">
        <v>39568218.295704871</v>
      </c>
      <c r="AN3951" s="5">
        <v>1.2926363198197037</v>
      </c>
    </row>
    <row r="3952" spans="32:40">
      <c r="AF3952" s="25">
        <v>3951</v>
      </c>
      <c r="AG3952" s="25"/>
      <c r="AJ3952" s="25"/>
      <c r="AL3952" s="5">
        <v>3951</v>
      </c>
      <c r="AM3952" s="25">
        <v>196262680.1447441</v>
      </c>
      <c r="AN3952" s="5">
        <v>3.1617814080393973</v>
      </c>
    </row>
    <row r="3953" spans="32:40">
      <c r="AF3953" s="25">
        <v>3952</v>
      </c>
      <c r="AG3953" s="25"/>
      <c r="AJ3953" s="25"/>
      <c r="AL3953" s="5">
        <v>3952</v>
      </c>
      <c r="AM3953" s="25">
        <v>164095787.02626985</v>
      </c>
      <c r="AN3953" s="5">
        <v>1.8023604535553754</v>
      </c>
    </row>
    <row r="3954" spans="32:40">
      <c r="AF3954" s="25">
        <v>3953</v>
      </c>
      <c r="AG3954" s="25"/>
      <c r="AJ3954" s="25"/>
      <c r="AL3954" s="5">
        <v>3953</v>
      </c>
      <c r="AM3954" s="25">
        <v>-173508664.44892609</v>
      </c>
      <c r="AN3954" s="5">
        <v>0.1517921032908511</v>
      </c>
    </row>
    <row r="3955" spans="32:40">
      <c r="AF3955" s="25">
        <v>3954</v>
      </c>
      <c r="AG3955" s="25"/>
      <c r="AJ3955" s="25"/>
      <c r="AL3955" s="5">
        <v>3954</v>
      </c>
      <c r="AM3955" s="25">
        <v>1554974796.8931947</v>
      </c>
      <c r="AN3955" s="5">
        <v>21.655849721760429</v>
      </c>
    </row>
    <row r="3956" spans="32:40">
      <c r="AF3956" s="25">
        <v>3955</v>
      </c>
      <c r="AG3956" s="25"/>
      <c r="AJ3956" s="25"/>
      <c r="AL3956" s="5">
        <v>3955</v>
      </c>
      <c r="AM3956" s="25">
        <v>273849983.24493527</v>
      </c>
      <c r="AN3956" s="5">
        <v>4.0980751381283476</v>
      </c>
    </row>
    <row r="3957" spans="32:40">
      <c r="AF3957" s="25">
        <v>3956</v>
      </c>
      <c r="AG3957" s="25"/>
      <c r="AJ3957" s="25"/>
      <c r="AL3957" s="5">
        <v>3956</v>
      </c>
      <c r="AM3957" s="25">
        <v>-49837737.422845572</v>
      </c>
      <c r="AN3957" s="5">
        <v>0.64275700950563974</v>
      </c>
    </row>
    <row r="3958" spans="32:40">
      <c r="AF3958" s="25">
        <v>3957</v>
      </c>
      <c r="AG3958" s="25"/>
      <c r="AJ3958" s="25"/>
      <c r="AL3958" s="5">
        <v>3957</v>
      </c>
      <c r="AM3958" s="25">
        <v>94562150.960526794</v>
      </c>
      <c r="AN3958" s="5">
        <v>1.4049160900134294</v>
      </c>
    </row>
    <row r="3959" spans="32:40">
      <c r="AF3959" s="25">
        <v>3958</v>
      </c>
      <c r="AG3959" s="25"/>
      <c r="AJ3959" s="25"/>
      <c r="AL3959" s="5">
        <v>3958</v>
      </c>
      <c r="AM3959" s="25">
        <v>1135554557.4925299</v>
      </c>
      <c r="AN3959" s="5">
        <v>12.24231573545088</v>
      </c>
    </row>
    <row r="3960" spans="32:40">
      <c r="AF3960" s="25">
        <v>3959</v>
      </c>
      <c r="AG3960" s="25"/>
      <c r="AJ3960" s="25"/>
      <c r="AL3960" s="5">
        <v>3959</v>
      </c>
      <c r="AM3960" s="25">
        <v>-281508706.56323552</v>
      </c>
      <c r="AN3960" s="5">
        <v>-1.2058640589314089</v>
      </c>
    </row>
    <row r="3961" spans="32:40">
      <c r="AF3961" s="25">
        <v>3960</v>
      </c>
      <c r="AG3961" s="25"/>
      <c r="AJ3961" s="25"/>
      <c r="AL3961" s="5">
        <v>3960</v>
      </c>
      <c r="AM3961" s="25">
        <v>-1265595442.1838241</v>
      </c>
      <c r="AN3961" s="5">
        <v>-4.3038927629378456</v>
      </c>
    </row>
    <row r="3962" spans="32:40">
      <c r="AF3962" s="25">
        <v>3961</v>
      </c>
      <c r="AG3962" s="25"/>
      <c r="AJ3962" s="25"/>
      <c r="AL3962" s="5">
        <v>3961</v>
      </c>
      <c r="AM3962" s="25">
        <v>-462740405.85771519</v>
      </c>
      <c r="AN3962" s="5">
        <v>-1.5864847908495721</v>
      </c>
    </row>
    <row r="3963" spans="32:40">
      <c r="AF3963" s="25">
        <v>3962</v>
      </c>
      <c r="AG3963" s="25"/>
      <c r="AJ3963" s="25"/>
      <c r="AL3963" s="5">
        <v>3962</v>
      </c>
      <c r="AM3963" s="25">
        <v>-119434909.67552912</v>
      </c>
      <c r="AN3963" s="5">
        <v>0.48275531371299996</v>
      </c>
    </row>
    <row r="3964" spans="32:40">
      <c r="AF3964" s="25">
        <v>3963</v>
      </c>
      <c r="AG3964" s="25"/>
      <c r="AJ3964" s="25"/>
      <c r="AL3964" s="5">
        <v>3963</v>
      </c>
      <c r="AM3964" s="25">
        <v>-83976687.336389661</v>
      </c>
      <c r="AN3964" s="5">
        <v>0.11221271114698791</v>
      </c>
    </row>
    <row r="3965" spans="32:40">
      <c r="AF3965" s="25">
        <v>3964</v>
      </c>
      <c r="AG3965" s="25"/>
      <c r="AJ3965" s="25"/>
      <c r="AL3965" s="5">
        <v>3964</v>
      </c>
      <c r="AM3965" s="25">
        <v>1400795416.8443797</v>
      </c>
      <c r="AN3965" s="5">
        <v>7.0719625702822055</v>
      </c>
    </row>
    <row r="3966" spans="32:40">
      <c r="AF3966" s="25">
        <v>3965</v>
      </c>
      <c r="AG3966" s="25"/>
      <c r="AJ3966" s="25"/>
      <c r="AL3966" s="5">
        <v>3965</v>
      </c>
      <c r="AM3966" s="25">
        <v>-1245348050.3030419</v>
      </c>
      <c r="AN3966" s="5">
        <v>-5.5643256911917209</v>
      </c>
    </row>
    <row r="3967" spans="32:40">
      <c r="AF3967" s="25">
        <v>3966</v>
      </c>
      <c r="AG3967" s="25"/>
      <c r="AJ3967" s="25"/>
      <c r="AL3967" s="5">
        <v>3966</v>
      </c>
      <c r="AM3967" s="25">
        <v>264250390.0223051</v>
      </c>
      <c r="AN3967" s="5">
        <v>3.2863700637121007</v>
      </c>
    </row>
    <row r="3968" spans="32:40">
      <c r="AF3968" s="25">
        <v>3967</v>
      </c>
      <c r="AG3968" s="25"/>
      <c r="AJ3968" s="25"/>
      <c r="AL3968" s="5">
        <v>3967</v>
      </c>
      <c r="AM3968" s="25">
        <v>1349895493.6654809</v>
      </c>
      <c r="AN3968" s="5">
        <v>11.110802047760281</v>
      </c>
    </row>
    <row r="3969" spans="32:40">
      <c r="AF3969" s="25">
        <v>3968</v>
      </c>
      <c r="AG3969" s="25"/>
      <c r="AJ3969" s="25"/>
      <c r="AL3969" s="5">
        <v>3968</v>
      </c>
      <c r="AM3969" s="25">
        <v>-302893299.76934958</v>
      </c>
      <c r="AN3969" s="5">
        <v>-0.2973935937095134</v>
      </c>
    </row>
    <row r="3970" spans="32:40">
      <c r="AF3970" s="25">
        <v>3969</v>
      </c>
      <c r="AG3970" s="25"/>
      <c r="AJ3970" s="25"/>
      <c r="AL3970" s="5">
        <v>3969</v>
      </c>
      <c r="AM3970" s="25">
        <v>655436765.59420276</v>
      </c>
      <c r="AN3970" s="5">
        <v>4.5635553313444932</v>
      </c>
    </row>
    <row r="3971" spans="32:40">
      <c r="AF3971" s="25">
        <v>3970</v>
      </c>
      <c r="AG3971" s="25"/>
      <c r="AJ3971" s="25"/>
      <c r="AL3971" s="5">
        <v>3970</v>
      </c>
      <c r="AM3971" s="25">
        <v>-227180571.54443711</v>
      </c>
      <c r="AN3971" s="5">
        <v>-0.15130179510654426</v>
      </c>
    </row>
    <row r="3972" spans="32:40">
      <c r="AF3972" s="25">
        <v>3971</v>
      </c>
      <c r="AG3972" s="25"/>
      <c r="AJ3972" s="25"/>
      <c r="AL3972" s="5">
        <v>3971</v>
      </c>
      <c r="AM3972" s="25">
        <v>461301711.79801548</v>
      </c>
      <c r="AN3972" s="5">
        <v>6.7267095147511027</v>
      </c>
    </row>
    <row r="3973" spans="32:40">
      <c r="AF3973" s="25">
        <v>3972</v>
      </c>
      <c r="AG3973" s="25"/>
      <c r="AJ3973" s="25"/>
      <c r="AL3973" s="5">
        <v>3972</v>
      </c>
      <c r="AM3973" s="25">
        <v>-551760688.80632913</v>
      </c>
      <c r="AN3973" s="5">
        <v>-1.8851307236459467</v>
      </c>
    </row>
    <row r="3974" spans="32:40">
      <c r="AF3974" s="25">
        <v>3973</v>
      </c>
      <c r="AG3974" s="25"/>
      <c r="AJ3974" s="25"/>
      <c r="AL3974" s="5">
        <v>3973</v>
      </c>
      <c r="AM3974" s="25">
        <v>-428724238.06519037</v>
      </c>
      <c r="AN3974" s="5">
        <v>-3.7044419985876225</v>
      </c>
    </row>
    <row r="3975" spans="32:40">
      <c r="AF3975" s="25">
        <v>3974</v>
      </c>
      <c r="AG3975" s="25"/>
      <c r="AJ3975" s="25"/>
      <c r="AL3975" s="5">
        <v>3974</v>
      </c>
      <c r="AM3975" s="25">
        <v>-760957581.73030126</v>
      </c>
      <c r="AN3975" s="5">
        <v>-3.4303664079007756</v>
      </c>
    </row>
    <row r="3976" spans="32:40">
      <c r="AF3976" s="25">
        <v>3975</v>
      </c>
      <c r="AG3976" s="25"/>
      <c r="AJ3976" s="25"/>
      <c r="AL3976" s="5">
        <v>3975</v>
      </c>
      <c r="AM3976" s="25">
        <v>-376661994.89726228</v>
      </c>
      <c r="AN3976" s="5">
        <v>-2.4894118450808147</v>
      </c>
    </row>
    <row r="3977" spans="32:40">
      <c r="AF3977" s="25">
        <v>3976</v>
      </c>
      <c r="AG3977" s="25"/>
      <c r="AJ3977" s="25"/>
      <c r="AL3977" s="5">
        <v>3976</v>
      </c>
      <c r="AM3977" s="25">
        <v>-483655833.17542994</v>
      </c>
      <c r="AN3977" s="5">
        <v>-1.9355691902256067</v>
      </c>
    </row>
    <row r="3978" spans="32:40">
      <c r="AF3978" s="25">
        <v>3977</v>
      </c>
      <c r="AG3978" s="25"/>
      <c r="AJ3978" s="25"/>
      <c r="AL3978" s="5">
        <v>3977</v>
      </c>
      <c r="AM3978" s="25">
        <v>506485871.0691191</v>
      </c>
      <c r="AN3978" s="5">
        <v>6.6502697185167285</v>
      </c>
    </row>
    <row r="3979" spans="32:40">
      <c r="AF3979" s="25">
        <v>3978</v>
      </c>
      <c r="AG3979" s="25"/>
      <c r="AJ3979" s="25"/>
      <c r="AL3979" s="5">
        <v>3978</v>
      </c>
      <c r="AM3979" s="25">
        <v>-84221520.005842656</v>
      </c>
      <c r="AN3979" s="5">
        <v>0.5324551308031521</v>
      </c>
    </row>
    <row r="3980" spans="32:40">
      <c r="AF3980" s="25">
        <v>3979</v>
      </c>
      <c r="AG3980" s="25"/>
      <c r="AJ3980" s="25"/>
      <c r="AL3980" s="5">
        <v>3979</v>
      </c>
      <c r="AM3980" s="25">
        <v>-1602046646.3526568</v>
      </c>
      <c r="AN3980" s="5">
        <v>-9.4738431138599601</v>
      </c>
    </row>
    <row r="3981" spans="32:40">
      <c r="AF3981" s="25">
        <v>3980</v>
      </c>
      <c r="AG3981" s="25"/>
      <c r="AJ3981" s="25"/>
      <c r="AL3981" s="5">
        <v>3980</v>
      </c>
      <c r="AM3981" s="25">
        <v>427675784.89687002</v>
      </c>
      <c r="AN3981" s="5">
        <v>4.1445122933561134</v>
      </c>
    </row>
    <row r="3982" spans="32:40">
      <c r="AF3982" s="25">
        <v>3981</v>
      </c>
      <c r="AG3982" s="25"/>
      <c r="AJ3982" s="25"/>
      <c r="AL3982" s="5">
        <v>3981</v>
      </c>
      <c r="AM3982" s="25">
        <v>-1383887701.1896567</v>
      </c>
      <c r="AN3982" s="5">
        <v>-4.2879690103145842</v>
      </c>
    </row>
    <row r="3983" spans="32:40">
      <c r="AF3983" s="25">
        <v>3982</v>
      </c>
      <c r="AG3983" s="25"/>
      <c r="AJ3983" s="25"/>
      <c r="AL3983" s="5">
        <v>3982</v>
      </c>
      <c r="AM3983" s="25">
        <v>-1437500439.5211544</v>
      </c>
      <c r="AN3983" s="5">
        <v>-17.072320677363937</v>
      </c>
    </row>
    <row r="3984" spans="32:40">
      <c r="AF3984" s="25">
        <v>3983</v>
      </c>
      <c r="AG3984" s="25"/>
      <c r="AJ3984" s="25"/>
      <c r="AL3984" s="5">
        <v>3983</v>
      </c>
      <c r="AM3984" s="25">
        <v>-787397748.80914426</v>
      </c>
      <c r="AN3984" s="5">
        <v>-4.3479035140633941</v>
      </c>
    </row>
    <row r="3985" spans="32:40">
      <c r="AF3985" s="25">
        <v>3984</v>
      </c>
      <c r="AG3985" s="25"/>
      <c r="AJ3985" s="25"/>
      <c r="AL3985" s="5">
        <v>3984</v>
      </c>
      <c r="AM3985" s="25">
        <v>277180748.55379361</v>
      </c>
      <c r="AN3985" s="5">
        <v>3.5991599361078945</v>
      </c>
    </row>
    <row r="3986" spans="32:40">
      <c r="AF3986" s="25">
        <v>3985</v>
      </c>
      <c r="AG3986" s="25"/>
      <c r="AJ3986" s="25"/>
      <c r="AL3986" s="5">
        <v>3985</v>
      </c>
      <c r="AM3986" s="25">
        <v>-736545756.83740807</v>
      </c>
      <c r="AN3986" s="5">
        <v>-2.5622019288776969</v>
      </c>
    </row>
    <row r="3987" spans="32:40">
      <c r="AF3987" s="25">
        <v>3986</v>
      </c>
      <c r="AG3987" s="25"/>
      <c r="AJ3987" s="25"/>
      <c r="AL3987" s="5">
        <v>3986</v>
      </c>
      <c r="AM3987" s="25">
        <v>-94836833.934186578</v>
      </c>
      <c r="AN3987" s="5">
        <v>0.61042903096664514</v>
      </c>
    </row>
    <row r="3988" spans="32:40">
      <c r="AF3988" s="25">
        <v>3987</v>
      </c>
      <c r="AG3988" s="25"/>
      <c r="AJ3988" s="25"/>
      <c r="AL3988" s="5">
        <v>3987</v>
      </c>
      <c r="AM3988" s="25">
        <v>342667875.09197742</v>
      </c>
      <c r="AN3988" s="5">
        <v>2.726822393369996</v>
      </c>
    </row>
    <row r="3989" spans="32:40">
      <c r="AF3989" s="25">
        <v>3988</v>
      </c>
      <c r="AG3989" s="25"/>
      <c r="AJ3989" s="25"/>
      <c r="AL3989" s="5">
        <v>3988</v>
      </c>
      <c r="AM3989" s="25">
        <v>-203072572.3991932</v>
      </c>
      <c r="AN3989" s="5">
        <v>-0.66846562294407585</v>
      </c>
    </row>
    <row r="3990" spans="32:40">
      <c r="AF3990" s="25">
        <v>3989</v>
      </c>
      <c r="AG3990" s="25"/>
      <c r="AJ3990" s="25"/>
      <c r="AL3990" s="5">
        <v>3989</v>
      </c>
      <c r="AM3990" s="25">
        <v>990841577.56644344</v>
      </c>
      <c r="AN3990" s="5">
        <v>5.7228685508997543</v>
      </c>
    </row>
    <row r="3991" spans="32:40">
      <c r="AF3991" s="25">
        <v>3990</v>
      </c>
      <c r="AG3991" s="25"/>
      <c r="AJ3991" s="25"/>
      <c r="AL3991" s="5">
        <v>3990</v>
      </c>
      <c r="AM3991" s="25">
        <v>19275665.337382078</v>
      </c>
      <c r="AN3991" s="5">
        <v>1.101922460150796</v>
      </c>
    </row>
    <row r="3992" spans="32:40">
      <c r="AF3992" s="25">
        <v>3991</v>
      </c>
      <c r="AG3992" s="25"/>
      <c r="AJ3992" s="25"/>
      <c r="AL3992" s="5">
        <v>3991</v>
      </c>
      <c r="AM3992" s="25">
        <v>-1000604708.3423343</v>
      </c>
      <c r="AN3992" s="5">
        <v>-8.1587574631528206</v>
      </c>
    </row>
    <row r="3993" spans="32:40">
      <c r="AF3993" s="25">
        <v>3992</v>
      </c>
      <c r="AG3993" s="25"/>
      <c r="AJ3993" s="25"/>
      <c r="AL3993" s="5">
        <v>3992</v>
      </c>
      <c r="AM3993" s="25">
        <v>-779647444.89660454</v>
      </c>
      <c r="AN3993" s="5">
        <v>-9.5992749888203086</v>
      </c>
    </row>
    <row r="3994" spans="32:40">
      <c r="AF3994" s="25">
        <v>3993</v>
      </c>
      <c r="AG3994" s="25"/>
      <c r="AJ3994" s="25"/>
      <c r="AL3994" s="5">
        <v>3993</v>
      </c>
      <c r="AM3994" s="25">
        <v>-1235250212.5088689</v>
      </c>
      <c r="AN3994" s="5">
        <v>-4.1528799654550319</v>
      </c>
    </row>
    <row r="3995" spans="32:40">
      <c r="AF3995" s="25">
        <v>3994</v>
      </c>
      <c r="AG3995" s="25"/>
      <c r="AJ3995" s="25"/>
      <c r="AL3995" s="5">
        <v>3994</v>
      </c>
      <c r="AM3995" s="25">
        <v>-892315001.95312572</v>
      </c>
      <c r="AN3995" s="5">
        <v>-4.577751558539636</v>
      </c>
    </row>
    <row r="3996" spans="32:40">
      <c r="AF3996" s="25">
        <v>3995</v>
      </c>
      <c r="AG3996" s="25"/>
      <c r="AJ3996" s="25"/>
      <c r="AL3996" s="5">
        <v>3995</v>
      </c>
      <c r="AM3996" s="25">
        <v>-972708544.37002563</v>
      </c>
      <c r="AN3996" s="5">
        <v>-6.6378393528158712</v>
      </c>
    </row>
    <row r="3997" spans="32:40">
      <c r="AF3997" s="25">
        <v>3996</v>
      </c>
      <c r="AG3997" s="25"/>
      <c r="AJ3997" s="25"/>
      <c r="AL3997" s="5">
        <v>3996</v>
      </c>
      <c r="AM3997" s="25">
        <v>586570541.18538535</v>
      </c>
      <c r="AN3997" s="5">
        <v>5.2270662557024128</v>
      </c>
    </row>
    <row r="3998" spans="32:40">
      <c r="AF3998" s="25">
        <v>3997</v>
      </c>
      <c r="AG3998" s="25"/>
      <c r="AJ3998" s="25"/>
      <c r="AL3998" s="5">
        <v>3997</v>
      </c>
      <c r="AM3998" s="25">
        <v>-1062105667.0547462</v>
      </c>
      <c r="AN3998" s="5">
        <v>-7.8246594079221925</v>
      </c>
    </row>
    <row r="3999" spans="32:40">
      <c r="AF3999" s="25">
        <v>3998</v>
      </c>
      <c r="AG3999" s="25"/>
      <c r="AJ3999" s="25"/>
      <c r="AL3999" s="5">
        <v>3998</v>
      </c>
      <c r="AM3999" s="25">
        <v>-269433272.95211571</v>
      </c>
      <c r="AN3999" s="5">
        <v>-0.43910524573043697</v>
      </c>
    </row>
    <row r="4000" spans="32:40">
      <c r="AF4000" s="25">
        <v>3999</v>
      </c>
      <c r="AG4000" s="25"/>
      <c r="AJ4000" s="25"/>
      <c r="AL4000" s="5">
        <v>3999</v>
      </c>
      <c r="AM4000" s="25">
        <v>-1495822960.3372421</v>
      </c>
      <c r="AN4000" s="5">
        <v>-5.1638974137256488</v>
      </c>
    </row>
    <row r="4001" spans="32:40">
      <c r="AF4001" s="25">
        <v>4000</v>
      </c>
      <c r="AG4001" s="25"/>
      <c r="AJ4001" s="25"/>
      <c r="AL4001" s="5">
        <v>4000</v>
      </c>
      <c r="AM4001" s="25">
        <v>-132767839.55157892</v>
      </c>
      <c r="AN4001" s="5">
        <v>4.4562603617832961E-3</v>
      </c>
    </row>
    <row r="4002" spans="32:40">
      <c r="AF4002" s="25">
        <v>4001</v>
      </c>
      <c r="AG4002" s="25"/>
      <c r="AJ4002" s="25"/>
      <c r="AL4002" s="5">
        <v>4001</v>
      </c>
      <c r="AM4002" s="25">
        <v>-810908796.19094813</v>
      </c>
      <c r="AN4002" s="5">
        <v>-5.8253410161575188</v>
      </c>
    </row>
    <row r="4003" spans="32:40">
      <c r="AF4003" s="25">
        <v>4002</v>
      </c>
      <c r="AG4003" s="25"/>
      <c r="AJ4003" s="25"/>
      <c r="AL4003" s="5">
        <v>4002</v>
      </c>
      <c r="AM4003" s="25">
        <v>370649854.07529289</v>
      </c>
      <c r="AN4003" s="5">
        <v>4.842772162508548</v>
      </c>
    </row>
    <row r="4004" spans="32:40">
      <c r="AF4004" s="25">
        <v>4003</v>
      </c>
      <c r="AG4004" s="25"/>
      <c r="AJ4004" s="25"/>
      <c r="AL4004" s="5">
        <v>4003</v>
      </c>
      <c r="AM4004" s="25">
        <v>459173673.59386456</v>
      </c>
      <c r="AN4004" s="5">
        <v>7.0594019481661521</v>
      </c>
    </row>
    <row r="4005" spans="32:40">
      <c r="AF4005" s="25">
        <v>4004</v>
      </c>
      <c r="AG4005" s="25"/>
      <c r="AJ4005" s="25"/>
      <c r="AL4005" s="5">
        <v>4004</v>
      </c>
      <c r="AM4005" s="25">
        <v>-750571031.49781442</v>
      </c>
      <c r="AN4005" s="5">
        <v>-4.0450147276056372</v>
      </c>
    </row>
    <row r="4006" spans="32:40">
      <c r="AF4006" s="25">
        <v>4005</v>
      </c>
      <c r="AG4006" s="25"/>
      <c r="AJ4006" s="25"/>
      <c r="AL4006" s="5">
        <v>4005</v>
      </c>
      <c r="AM4006" s="25">
        <v>-405730572.62082607</v>
      </c>
      <c r="AN4006" s="5">
        <v>-1.1919564830647713</v>
      </c>
    </row>
    <row r="4007" spans="32:40">
      <c r="AF4007" s="25">
        <v>4006</v>
      </c>
      <c r="AG4007" s="25"/>
      <c r="AJ4007" s="25"/>
      <c r="AL4007" s="5">
        <v>4006</v>
      </c>
      <c r="AM4007" s="25">
        <v>-45278108.1874879</v>
      </c>
      <c r="AN4007" s="5">
        <v>0.72453141965903756</v>
      </c>
    </row>
    <row r="4008" spans="32:40">
      <c r="AF4008" s="25">
        <v>4007</v>
      </c>
      <c r="AG4008" s="25"/>
      <c r="AJ4008" s="25"/>
      <c r="AL4008" s="5">
        <v>4007</v>
      </c>
      <c r="AM4008" s="25">
        <v>-287306479.89231372</v>
      </c>
      <c r="AN4008" s="5">
        <v>-0.42907773272996569</v>
      </c>
    </row>
    <row r="4009" spans="32:40">
      <c r="AF4009" s="25">
        <v>4008</v>
      </c>
      <c r="AG4009" s="25"/>
      <c r="AJ4009" s="25"/>
      <c r="AL4009" s="5">
        <v>4008</v>
      </c>
      <c r="AM4009" s="25">
        <v>1092105553.9939072</v>
      </c>
      <c r="AN4009" s="5">
        <v>6.1342252746571644</v>
      </c>
    </row>
    <row r="4010" spans="32:40">
      <c r="AF4010" s="25">
        <v>4009</v>
      </c>
      <c r="AG4010" s="25"/>
      <c r="AJ4010" s="25"/>
      <c r="AL4010" s="5">
        <v>4009</v>
      </c>
      <c r="AM4010" s="25">
        <v>194943468.96323201</v>
      </c>
      <c r="AN4010" s="5">
        <v>3.7681681273703647</v>
      </c>
    </row>
    <row r="4011" spans="32:40">
      <c r="AF4011" s="25">
        <v>4010</v>
      </c>
      <c r="AG4011" s="25"/>
      <c r="AJ4011" s="25"/>
      <c r="AL4011" s="5">
        <v>4010</v>
      </c>
      <c r="AM4011" s="25">
        <v>637304938.13992655</v>
      </c>
      <c r="AN4011" s="5">
        <v>5.6196807826321171</v>
      </c>
    </row>
    <row r="4012" spans="32:40">
      <c r="AF4012" s="25">
        <v>4011</v>
      </c>
      <c r="AG4012" s="25"/>
      <c r="AJ4012" s="25"/>
      <c r="AL4012" s="5">
        <v>4011</v>
      </c>
      <c r="AM4012" s="25">
        <v>-1102214843.634676</v>
      </c>
      <c r="AN4012" s="5">
        <v>-5.3022082397713097</v>
      </c>
    </row>
    <row r="4013" spans="32:40">
      <c r="AF4013" s="25">
        <v>4012</v>
      </c>
      <c r="AG4013" s="25"/>
      <c r="AJ4013" s="25"/>
      <c r="AL4013" s="5">
        <v>4012</v>
      </c>
      <c r="AM4013" s="25">
        <v>1796116589.726629</v>
      </c>
      <c r="AN4013" s="5">
        <v>18.956556366921777</v>
      </c>
    </row>
    <row r="4014" spans="32:40">
      <c r="AF4014" s="25">
        <v>4013</v>
      </c>
      <c r="AG4014" s="25"/>
      <c r="AJ4014" s="25"/>
      <c r="AL4014" s="5">
        <v>4013</v>
      </c>
      <c r="AM4014" s="25">
        <v>519320817.91176498</v>
      </c>
      <c r="AN4014" s="5">
        <v>3.8066520140910374</v>
      </c>
    </row>
    <row r="4015" spans="32:40">
      <c r="AF4015" s="25">
        <v>4014</v>
      </c>
      <c r="AG4015" s="25"/>
      <c r="AJ4015" s="25"/>
      <c r="AL4015" s="5">
        <v>4014</v>
      </c>
      <c r="AM4015" s="25">
        <v>-1465572878.3443546</v>
      </c>
      <c r="AN4015" s="5">
        <v>-6.4743505835756849</v>
      </c>
    </row>
    <row r="4016" spans="32:40">
      <c r="AF4016" s="25">
        <v>4015</v>
      </c>
      <c r="AG4016" s="25"/>
      <c r="AJ4016" s="25"/>
      <c r="AL4016" s="5">
        <v>4015</v>
      </c>
      <c r="AM4016" s="25">
        <v>-277874571.81661856</v>
      </c>
      <c r="AN4016" s="5">
        <v>-0.10583465390096436</v>
      </c>
    </row>
    <row r="4017" spans="32:40">
      <c r="AF4017" s="25">
        <v>4016</v>
      </c>
      <c r="AG4017" s="25"/>
      <c r="AJ4017" s="25"/>
      <c r="AL4017" s="5">
        <v>4016</v>
      </c>
      <c r="AM4017" s="25">
        <v>-746774479.24053216</v>
      </c>
      <c r="AN4017" s="5">
        <v>-6.2048891251459857</v>
      </c>
    </row>
    <row r="4018" spans="32:40">
      <c r="AF4018" s="25">
        <v>4017</v>
      </c>
      <c r="AG4018" s="25"/>
      <c r="AJ4018" s="25"/>
      <c r="AL4018" s="5">
        <v>4017</v>
      </c>
      <c r="AM4018" s="25">
        <v>716683438.09646416</v>
      </c>
      <c r="AN4018" s="5">
        <v>4.9568056774595775</v>
      </c>
    </row>
    <row r="4019" spans="32:40">
      <c r="AF4019" s="25">
        <v>4018</v>
      </c>
      <c r="AG4019" s="25"/>
      <c r="AJ4019" s="25"/>
      <c r="AL4019" s="5">
        <v>4018</v>
      </c>
      <c r="AM4019" s="25">
        <v>913783362.08144879</v>
      </c>
      <c r="AN4019" s="5">
        <v>10.990435406131102</v>
      </c>
    </row>
    <row r="4020" spans="32:40">
      <c r="AF4020" s="25">
        <v>4019</v>
      </c>
      <c r="AG4020" s="25"/>
      <c r="AJ4020" s="25"/>
      <c r="AL4020" s="5">
        <v>4019</v>
      </c>
      <c r="AM4020" s="25">
        <v>1183935364.4628501</v>
      </c>
      <c r="AN4020" s="5">
        <v>6.3368021725061778</v>
      </c>
    </row>
    <row r="4021" spans="32:40">
      <c r="AF4021" s="25">
        <v>4020</v>
      </c>
      <c r="AG4021" s="25"/>
      <c r="AJ4021" s="25"/>
      <c r="AL4021" s="5">
        <v>4020</v>
      </c>
      <c r="AM4021" s="25">
        <v>357071797.16206229</v>
      </c>
      <c r="AN4021" s="5">
        <v>3.8893313819779896</v>
      </c>
    </row>
    <row r="4022" spans="32:40">
      <c r="AF4022" s="25">
        <v>4021</v>
      </c>
      <c r="AG4022" s="25"/>
      <c r="AJ4022" s="25"/>
      <c r="AL4022" s="5">
        <v>4021</v>
      </c>
      <c r="AM4022" s="25">
        <v>-177147161.36264718</v>
      </c>
      <c r="AN4022" s="5">
        <v>-0.49468005346812455</v>
      </c>
    </row>
    <row r="4023" spans="32:40">
      <c r="AF4023" s="25">
        <v>4022</v>
      </c>
      <c r="AG4023" s="25"/>
      <c r="AJ4023" s="25"/>
      <c r="AL4023" s="5">
        <v>4022</v>
      </c>
      <c r="AM4023" s="25">
        <v>-80085355.735732496</v>
      </c>
      <c r="AN4023" s="5">
        <v>0.56820529547735465</v>
      </c>
    </row>
    <row r="4024" spans="32:40">
      <c r="AF4024" s="25">
        <v>4023</v>
      </c>
      <c r="AG4024" s="25"/>
      <c r="AJ4024" s="25"/>
      <c r="AL4024" s="5">
        <v>4023</v>
      </c>
      <c r="AM4024" s="25">
        <v>155620400.03180239</v>
      </c>
      <c r="AN4024" s="5">
        <v>2.7858600068646102</v>
      </c>
    </row>
    <row r="4025" spans="32:40">
      <c r="AF4025" s="25">
        <v>4024</v>
      </c>
      <c r="AG4025" s="25"/>
      <c r="AJ4025" s="25"/>
      <c r="AL4025" s="5">
        <v>4024</v>
      </c>
      <c r="AM4025" s="25">
        <v>-1176943735.8682814</v>
      </c>
      <c r="AN4025" s="5">
        <v>-4.7580221580540583</v>
      </c>
    </row>
    <row r="4026" spans="32:40">
      <c r="AF4026" s="25">
        <v>4025</v>
      </c>
      <c r="AG4026" s="25"/>
      <c r="AJ4026" s="25"/>
      <c r="AL4026" s="5">
        <v>4025</v>
      </c>
      <c r="AM4026" s="25">
        <v>-307366351.1253413</v>
      </c>
      <c r="AN4026" s="5">
        <v>-0.39690036430962922</v>
      </c>
    </row>
    <row r="4027" spans="32:40">
      <c r="AF4027" s="25">
        <v>4026</v>
      </c>
      <c r="AG4027" s="25"/>
      <c r="AJ4027" s="25"/>
      <c r="AL4027" s="5">
        <v>4026</v>
      </c>
      <c r="AM4027" s="25">
        <v>-790635790.12833655</v>
      </c>
      <c r="AN4027" s="5">
        <v>-6.0077341075316717</v>
      </c>
    </row>
    <row r="4028" spans="32:40">
      <c r="AF4028" s="25">
        <v>4027</v>
      </c>
      <c r="AG4028" s="25"/>
      <c r="AJ4028" s="25"/>
      <c r="AL4028" s="5">
        <v>4027</v>
      </c>
      <c r="AM4028" s="25">
        <v>-31846634.979498297</v>
      </c>
      <c r="AN4028" s="5">
        <v>0.77503819179012867</v>
      </c>
    </row>
    <row r="4029" spans="32:40">
      <c r="AF4029" s="25">
        <v>4028</v>
      </c>
      <c r="AG4029" s="25"/>
      <c r="AJ4029" s="25"/>
      <c r="AL4029" s="5">
        <v>4028</v>
      </c>
      <c r="AM4029" s="25">
        <v>-359587978.59471095</v>
      </c>
      <c r="AN4029" s="5">
        <v>-1.5492518820287908</v>
      </c>
    </row>
    <row r="4030" spans="32:40">
      <c r="AF4030" s="25">
        <v>4029</v>
      </c>
      <c r="AG4030" s="25"/>
      <c r="AJ4030" s="25"/>
      <c r="AL4030" s="5">
        <v>4029</v>
      </c>
      <c r="AM4030" s="25">
        <v>144614118.13965833</v>
      </c>
      <c r="AN4030" s="5">
        <v>1.5930302251946582</v>
      </c>
    </row>
    <row r="4031" spans="32:40">
      <c r="AF4031" s="25">
        <v>4030</v>
      </c>
      <c r="AG4031" s="25"/>
      <c r="AJ4031" s="25"/>
      <c r="AL4031" s="5">
        <v>4030</v>
      </c>
      <c r="AM4031" s="25">
        <v>-843601671.76036131</v>
      </c>
      <c r="AN4031" s="5">
        <v>-7.9398624567433771</v>
      </c>
    </row>
    <row r="4032" spans="32:40">
      <c r="AF4032" s="25">
        <v>4031</v>
      </c>
      <c r="AG4032" s="25"/>
      <c r="AJ4032" s="25"/>
      <c r="AL4032" s="5">
        <v>4031</v>
      </c>
      <c r="AM4032" s="25">
        <v>-321670893.23868811</v>
      </c>
      <c r="AN4032" s="5">
        <v>-0.33090826989160133</v>
      </c>
    </row>
    <row r="4033" spans="32:40">
      <c r="AF4033" s="25">
        <v>4032</v>
      </c>
      <c r="AG4033" s="25"/>
      <c r="AJ4033" s="25"/>
      <c r="AL4033" s="5">
        <v>4032</v>
      </c>
      <c r="AM4033" s="25">
        <v>141168579.78535384</v>
      </c>
      <c r="AN4033" s="5">
        <v>1.6211910429737295</v>
      </c>
    </row>
    <row r="4034" spans="32:40">
      <c r="AF4034" s="25">
        <v>4033</v>
      </c>
      <c r="AG4034" s="25"/>
      <c r="AJ4034" s="25"/>
      <c r="AL4034" s="5">
        <v>4033</v>
      </c>
      <c r="AM4034" s="25">
        <v>-1910661583.9486847</v>
      </c>
      <c r="AN4034" s="5">
        <v>-7.6772287568994999</v>
      </c>
    </row>
    <row r="4035" spans="32:40">
      <c r="AF4035" s="25">
        <v>4034</v>
      </c>
      <c r="AG4035" s="25"/>
      <c r="AJ4035" s="25"/>
      <c r="AL4035" s="5">
        <v>4034</v>
      </c>
      <c r="AM4035" s="25">
        <v>325522282.26202035</v>
      </c>
      <c r="AN4035" s="5">
        <v>4.3765863775688638</v>
      </c>
    </row>
    <row r="4036" spans="32:40">
      <c r="AF4036" s="25">
        <v>4035</v>
      </c>
      <c r="AG4036" s="25"/>
      <c r="AJ4036" s="25"/>
      <c r="AL4036" s="5">
        <v>4035</v>
      </c>
      <c r="AM4036" s="25">
        <v>401456036.45199716</v>
      </c>
      <c r="AN4036" s="5">
        <v>4.5999337677706311</v>
      </c>
    </row>
    <row r="4037" spans="32:40">
      <c r="AF4037" s="25">
        <v>4036</v>
      </c>
      <c r="AG4037" s="25"/>
      <c r="AJ4037" s="25"/>
      <c r="AL4037" s="5">
        <v>4036</v>
      </c>
      <c r="AM4037" s="25">
        <v>273204229.72031778</v>
      </c>
      <c r="AN4037" s="5">
        <v>2.7458537102185758</v>
      </c>
    </row>
    <row r="4038" spans="32:40">
      <c r="AF4038" s="25">
        <v>4037</v>
      </c>
      <c r="AG4038" s="25"/>
      <c r="AJ4038" s="25"/>
      <c r="AL4038" s="5">
        <v>4037</v>
      </c>
      <c r="AM4038" s="25">
        <v>-335733119.12523317</v>
      </c>
      <c r="AN4038" s="5">
        <v>-1.349663953129655</v>
      </c>
    </row>
    <row r="4039" spans="32:40">
      <c r="AF4039" s="25">
        <v>4038</v>
      </c>
      <c r="AG4039" s="25"/>
      <c r="AJ4039" s="25"/>
      <c r="AL4039" s="5">
        <v>4038</v>
      </c>
      <c r="AM4039" s="25">
        <v>-69945872.648238659</v>
      </c>
      <c r="AN4039" s="5">
        <v>0.44788598817939856</v>
      </c>
    </row>
    <row r="4040" spans="32:40">
      <c r="AF4040" s="25">
        <v>4039</v>
      </c>
      <c r="AG4040" s="25"/>
      <c r="AJ4040" s="25"/>
      <c r="AL4040" s="5">
        <v>4039</v>
      </c>
      <c r="AM4040" s="25">
        <v>-291300809.80770695</v>
      </c>
      <c r="AN4040" s="5">
        <v>-3.3521565443398624</v>
      </c>
    </row>
    <row r="4041" spans="32:40">
      <c r="AF4041" s="25">
        <v>4040</v>
      </c>
      <c r="AG4041" s="25"/>
      <c r="AJ4041" s="25"/>
      <c r="AL4041" s="5">
        <v>4040</v>
      </c>
      <c r="AM4041" s="25">
        <v>173626657.43657055</v>
      </c>
      <c r="AN4041" s="5">
        <v>1.9396335306241927</v>
      </c>
    </row>
    <row r="4042" spans="32:40">
      <c r="AF4042" s="25">
        <v>4041</v>
      </c>
      <c r="AG4042" s="25"/>
      <c r="AJ4042" s="25"/>
      <c r="AL4042" s="5">
        <v>4041</v>
      </c>
      <c r="AM4042" s="25">
        <v>-423498693.40188599</v>
      </c>
      <c r="AN4042" s="5">
        <v>-1.4459414767959651</v>
      </c>
    </row>
    <row r="4043" spans="32:40">
      <c r="AF4043" s="25">
        <v>4042</v>
      </c>
      <c r="AG4043" s="25"/>
      <c r="AJ4043" s="25"/>
      <c r="AL4043" s="5">
        <v>4042</v>
      </c>
      <c r="AM4043" s="25">
        <v>-861606641.42268741</v>
      </c>
      <c r="AN4043" s="5">
        <v>-4.9177934556124123</v>
      </c>
    </row>
    <row r="4044" spans="32:40">
      <c r="AF4044" s="25">
        <v>4043</v>
      </c>
      <c r="AG4044" s="25"/>
      <c r="AJ4044" s="25"/>
      <c r="AL4044" s="5">
        <v>4043</v>
      </c>
      <c r="AM4044" s="25">
        <v>-632559478.01402867</v>
      </c>
      <c r="AN4044" s="5">
        <v>-2.3189640778482961</v>
      </c>
    </row>
    <row r="4045" spans="32:40">
      <c r="AF4045" s="25">
        <v>4044</v>
      </c>
      <c r="AG4045" s="25"/>
      <c r="AJ4045" s="25"/>
      <c r="AL4045" s="5">
        <v>4044</v>
      </c>
      <c r="AM4045" s="25">
        <v>330847955.85774851</v>
      </c>
      <c r="AN4045" s="5">
        <v>2.8457794417340452</v>
      </c>
    </row>
    <row r="4046" spans="32:40">
      <c r="AF4046" s="25">
        <v>4045</v>
      </c>
      <c r="AG4046" s="25"/>
      <c r="AJ4046" s="25"/>
      <c r="AL4046" s="5">
        <v>4045</v>
      </c>
      <c r="AM4046" s="25">
        <v>799605212.28273869</v>
      </c>
      <c r="AN4046" s="5">
        <v>6.7175902122649891</v>
      </c>
    </row>
    <row r="4047" spans="32:40">
      <c r="AF4047" s="25">
        <v>4046</v>
      </c>
      <c r="AG4047" s="25"/>
      <c r="AJ4047" s="25"/>
      <c r="AL4047" s="5">
        <v>4046</v>
      </c>
      <c r="AM4047" s="25">
        <v>-1139641709.5650506</v>
      </c>
      <c r="AN4047" s="5">
        <v>-4.8005138064620381</v>
      </c>
    </row>
    <row r="4048" spans="32:40">
      <c r="AF4048" s="25">
        <v>4047</v>
      </c>
      <c r="AG4048" s="25"/>
      <c r="AJ4048" s="25"/>
      <c r="AL4048" s="5">
        <v>4047</v>
      </c>
      <c r="AM4048" s="25">
        <v>-1035162651.4589074</v>
      </c>
      <c r="AN4048" s="5">
        <v>-4.5514428227482089</v>
      </c>
    </row>
    <row r="4049" spans="32:40">
      <c r="AF4049" s="25">
        <v>4048</v>
      </c>
      <c r="AG4049" s="25"/>
      <c r="AJ4049" s="25"/>
      <c r="AL4049" s="5">
        <v>4048</v>
      </c>
      <c r="AM4049" s="25">
        <v>-28668480.081530213</v>
      </c>
      <c r="AN4049" s="5">
        <v>0.65890314569506836</v>
      </c>
    </row>
    <row r="4050" spans="32:40">
      <c r="AF4050" s="25">
        <v>4049</v>
      </c>
      <c r="AG4050" s="25"/>
      <c r="AJ4050" s="25"/>
      <c r="AL4050" s="5">
        <v>4049</v>
      </c>
      <c r="AM4050" s="25">
        <v>-1309757702.875639</v>
      </c>
      <c r="AN4050" s="5">
        <v>-4.79041325678073</v>
      </c>
    </row>
    <row r="4051" spans="32:40">
      <c r="AF4051" s="25">
        <v>4050</v>
      </c>
      <c r="AG4051" s="25"/>
      <c r="AJ4051" s="25"/>
      <c r="AL4051" s="5">
        <v>4050</v>
      </c>
      <c r="AM4051" s="25">
        <v>-828237201.53332782</v>
      </c>
      <c r="AN4051" s="5">
        <v>-5.5097631559251621</v>
      </c>
    </row>
    <row r="4052" spans="32:40">
      <c r="AF4052" s="25">
        <v>4051</v>
      </c>
      <c r="AG4052" s="25"/>
      <c r="AJ4052" s="25"/>
      <c r="AL4052" s="5">
        <v>4051</v>
      </c>
      <c r="AM4052" s="25">
        <v>-291753699.84691459</v>
      </c>
      <c r="AN4052" s="5">
        <v>-1.5898369929672658</v>
      </c>
    </row>
    <row r="4053" spans="32:40">
      <c r="AF4053" s="25">
        <v>4052</v>
      </c>
      <c r="AG4053" s="25"/>
      <c r="AJ4053" s="25"/>
      <c r="AL4053" s="5">
        <v>4052</v>
      </c>
      <c r="AM4053" s="25">
        <v>-328069881.83454901</v>
      </c>
      <c r="AN4053" s="5">
        <v>-0.31049662017412372</v>
      </c>
    </row>
    <row r="4054" spans="32:40">
      <c r="AF4054" s="25">
        <v>4053</v>
      </c>
      <c r="AG4054" s="25"/>
      <c r="AJ4054" s="25"/>
      <c r="AL4054" s="5">
        <v>4053</v>
      </c>
      <c r="AM4054" s="25">
        <v>-1026457038.7968535</v>
      </c>
      <c r="AN4054" s="5">
        <v>-3.9109021951494403</v>
      </c>
    </row>
    <row r="4055" spans="32:40">
      <c r="AF4055" s="25">
        <v>4054</v>
      </c>
      <c r="AG4055" s="25"/>
      <c r="AJ4055" s="25"/>
      <c r="AL4055" s="5">
        <v>4054</v>
      </c>
      <c r="AM4055" s="25">
        <v>65821012.774400473</v>
      </c>
      <c r="AN4055" s="5">
        <v>1.2831957777199618</v>
      </c>
    </row>
    <row r="4056" spans="32:40">
      <c r="AF4056" s="25">
        <v>4055</v>
      </c>
      <c r="AG4056" s="25"/>
      <c r="AJ4056" s="25"/>
      <c r="AL4056" s="5">
        <v>4055</v>
      </c>
      <c r="AM4056" s="25">
        <v>-787549070.75804651</v>
      </c>
      <c r="AN4056" s="5">
        <v>-2.2197908577185683</v>
      </c>
    </row>
    <row r="4057" spans="32:40">
      <c r="AF4057" s="25">
        <v>4056</v>
      </c>
      <c r="AG4057" s="25"/>
      <c r="AJ4057" s="25"/>
      <c r="AL4057" s="5">
        <v>4056</v>
      </c>
      <c r="AM4057" s="25">
        <v>-748021751.37948346</v>
      </c>
      <c r="AN4057" s="5">
        <v>-6.1101602040278546</v>
      </c>
    </row>
    <row r="4058" spans="32:40">
      <c r="AF4058" s="25">
        <v>4057</v>
      </c>
      <c r="AG4058" s="25"/>
      <c r="AJ4058" s="25"/>
      <c r="AL4058" s="5">
        <v>4057</v>
      </c>
      <c r="AM4058" s="25">
        <v>-865943008.81427419</v>
      </c>
      <c r="AN4058" s="5">
        <v>-2.8091599539850023</v>
      </c>
    </row>
    <row r="4059" spans="32:40">
      <c r="AF4059" s="25">
        <v>4058</v>
      </c>
      <c r="AG4059" s="25"/>
      <c r="AJ4059" s="25"/>
      <c r="AL4059" s="5">
        <v>4058</v>
      </c>
      <c r="AM4059" s="25">
        <v>-104744044.60870643</v>
      </c>
      <c r="AN4059" s="5">
        <v>-0.24622306426698068</v>
      </c>
    </row>
    <row r="4060" spans="32:40">
      <c r="AF4060" s="25">
        <v>4059</v>
      </c>
      <c r="AG4060" s="25"/>
      <c r="AJ4060" s="25"/>
      <c r="AL4060" s="5">
        <v>4059</v>
      </c>
      <c r="AM4060" s="25">
        <v>-775626808.25095844</v>
      </c>
      <c r="AN4060" s="5">
        <v>-8.9022482045445965</v>
      </c>
    </row>
    <row r="4061" spans="32:40">
      <c r="AF4061" s="25">
        <v>4060</v>
      </c>
      <c r="AG4061" s="25"/>
      <c r="AJ4061" s="25"/>
      <c r="AL4061" s="5">
        <v>4060</v>
      </c>
      <c r="AM4061" s="25">
        <v>-362845060.5747081</v>
      </c>
      <c r="AN4061" s="5">
        <v>-0.98209053187566486</v>
      </c>
    </row>
    <row r="4062" spans="32:40">
      <c r="AF4062" s="25">
        <v>4061</v>
      </c>
      <c r="AG4062" s="25"/>
      <c r="AJ4062" s="25"/>
      <c r="AL4062" s="5">
        <v>4061</v>
      </c>
      <c r="AM4062" s="25">
        <v>-579460231.20199907</v>
      </c>
      <c r="AN4062" s="5">
        <v>-3.5541762659883851</v>
      </c>
    </row>
    <row r="4063" spans="32:40">
      <c r="AF4063" s="25">
        <v>4062</v>
      </c>
      <c r="AG4063" s="25"/>
      <c r="AJ4063" s="25"/>
      <c r="AL4063" s="5">
        <v>4062</v>
      </c>
      <c r="AM4063" s="25">
        <v>-319124430.34386265</v>
      </c>
      <c r="AN4063" s="5">
        <v>-1.6396719330101559</v>
      </c>
    </row>
    <row r="4064" spans="32:40">
      <c r="AF4064" s="25">
        <v>4063</v>
      </c>
      <c r="AG4064" s="25"/>
      <c r="AJ4064" s="25"/>
      <c r="AL4064" s="5">
        <v>4063</v>
      </c>
      <c r="AM4064" s="25">
        <v>-654850043.20323455</v>
      </c>
      <c r="AN4064" s="5">
        <v>-1.6165648863340312</v>
      </c>
    </row>
    <row r="4065" spans="32:40">
      <c r="AF4065" s="25">
        <v>4064</v>
      </c>
      <c r="AG4065" s="25"/>
      <c r="AJ4065" s="25"/>
      <c r="AL4065" s="5">
        <v>4064</v>
      </c>
      <c r="AM4065" s="25">
        <v>-264413608.77309623</v>
      </c>
      <c r="AN4065" s="5">
        <v>-0.49647728925893214</v>
      </c>
    </row>
    <row r="4066" spans="32:40">
      <c r="AF4066" s="25">
        <v>4065</v>
      </c>
      <c r="AG4066" s="25"/>
      <c r="AJ4066" s="25"/>
      <c r="AL4066" s="5">
        <v>4065</v>
      </c>
      <c r="AM4066" s="25">
        <v>-983900063.54295397</v>
      </c>
      <c r="AN4066" s="5">
        <v>-3.5319401780845601</v>
      </c>
    </row>
    <row r="4067" spans="32:40">
      <c r="AF4067" s="25">
        <v>4066</v>
      </c>
      <c r="AG4067" s="25"/>
      <c r="AJ4067" s="25"/>
      <c r="AL4067" s="5">
        <v>4066</v>
      </c>
      <c r="AM4067" s="25">
        <v>725010441.03785825</v>
      </c>
      <c r="AN4067" s="5">
        <v>7.6230536338476043</v>
      </c>
    </row>
    <row r="4068" spans="32:40">
      <c r="AF4068" s="25">
        <v>4067</v>
      </c>
      <c r="AG4068" s="25"/>
      <c r="AJ4068" s="25"/>
      <c r="AL4068" s="5">
        <v>4067</v>
      </c>
      <c r="AM4068" s="25">
        <v>185002213.82284325</v>
      </c>
      <c r="AN4068" s="5">
        <v>1.737131590513922</v>
      </c>
    </row>
    <row r="4069" spans="32:40">
      <c r="AF4069" s="25">
        <v>4068</v>
      </c>
      <c r="AG4069" s="25"/>
      <c r="AJ4069" s="25"/>
      <c r="AL4069" s="5">
        <v>4068</v>
      </c>
      <c r="AM4069" s="25">
        <v>183274569.59625223</v>
      </c>
      <c r="AN4069" s="5">
        <v>2.3637692924494953</v>
      </c>
    </row>
    <row r="4070" spans="32:40">
      <c r="AF4070" s="25">
        <v>4069</v>
      </c>
      <c r="AG4070" s="25"/>
      <c r="AJ4070" s="25"/>
      <c r="AL4070" s="5">
        <v>4069</v>
      </c>
      <c r="AM4070" s="25">
        <v>-325582126.75594276</v>
      </c>
      <c r="AN4070" s="5">
        <v>-0.66157039625795855</v>
      </c>
    </row>
    <row r="4071" spans="32:40">
      <c r="AF4071" s="25">
        <v>4070</v>
      </c>
      <c r="AG4071" s="25"/>
      <c r="AJ4071" s="25"/>
      <c r="AL4071" s="5">
        <v>4070</v>
      </c>
      <c r="AM4071" s="25">
        <v>-1203310158.7479324</v>
      </c>
      <c r="AN4071" s="5">
        <v>-7.1608261169469758</v>
      </c>
    </row>
    <row r="4072" spans="32:40">
      <c r="AF4072" s="25">
        <v>4071</v>
      </c>
      <c r="AG4072" s="25"/>
      <c r="AJ4072" s="25"/>
      <c r="AL4072" s="5">
        <v>4071</v>
      </c>
      <c r="AM4072" s="25">
        <v>-609109587.58132267</v>
      </c>
      <c r="AN4072" s="5">
        <v>-2.4850582461271951</v>
      </c>
    </row>
    <row r="4073" spans="32:40">
      <c r="AF4073" s="25">
        <v>4072</v>
      </c>
      <c r="AG4073" s="25"/>
      <c r="AJ4073" s="25"/>
      <c r="AL4073" s="5">
        <v>4072</v>
      </c>
      <c r="AM4073" s="25">
        <v>-1744875965.9724495</v>
      </c>
      <c r="AN4073" s="5">
        <v>-5.5581560518251925</v>
      </c>
    </row>
    <row r="4074" spans="32:40">
      <c r="AF4074" s="25">
        <v>4073</v>
      </c>
      <c r="AG4074" s="25"/>
      <c r="AJ4074" s="25"/>
      <c r="AL4074" s="5">
        <v>4073</v>
      </c>
      <c r="AM4074" s="25">
        <v>58418470.632416368</v>
      </c>
      <c r="AN4074" s="5">
        <v>1.758244494626688</v>
      </c>
    </row>
    <row r="4075" spans="32:40">
      <c r="AF4075" s="25">
        <v>4074</v>
      </c>
      <c r="AG4075" s="25"/>
      <c r="AJ4075" s="25"/>
      <c r="AL4075" s="5">
        <v>4074</v>
      </c>
      <c r="AM4075" s="25">
        <v>-814385418.6688534</v>
      </c>
      <c r="AN4075" s="5">
        <v>-2.5448138148526591</v>
      </c>
    </row>
    <row r="4076" spans="32:40">
      <c r="AF4076" s="25">
        <v>4075</v>
      </c>
      <c r="AG4076" s="25"/>
      <c r="AJ4076" s="25"/>
      <c r="AL4076" s="5">
        <v>4075</v>
      </c>
      <c r="AM4076" s="25">
        <v>143547166.92530444</v>
      </c>
      <c r="AN4076" s="5">
        <v>1.8209577458644155</v>
      </c>
    </row>
    <row r="4077" spans="32:40">
      <c r="AF4077" s="25">
        <v>4076</v>
      </c>
      <c r="AG4077" s="25"/>
      <c r="AJ4077" s="25"/>
      <c r="AL4077" s="5">
        <v>4076</v>
      </c>
      <c r="AM4077" s="25">
        <v>-20138655.17976746</v>
      </c>
      <c r="AN4077" s="5">
        <v>0.77077581491757652</v>
      </c>
    </row>
    <row r="4078" spans="32:40">
      <c r="AF4078" s="25">
        <v>4077</v>
      </c>
      <c r="AG4078" s="25"/>
      <c r="AJ4078" s="25"/>
      <c r="AL4078" s="5">
        <v>4077</v>
      </c>
      <c r="AM4078" s="25">
        <v>-270798080.07871962</v>
      </c>
      <c r="AN4078" s="5">
        <v>-0.97445211180038893</v>
      </c>
    </row>
    <row r="4079" spans="32:40">
      <c r="AF4079" s="25">
        <v>4078</v>
      </c>
      <c r="AG4079" s="25"/>
      <c r="AJ4079" s="25"/>
      <c r="AL4079" s="5">
        <v>4078</v>
      </c>
      <c r="AM4079" s="25">
        <v>-276537688.59947199</v>
      </c>
      <c r="AN4079" s="5">
        <v>-0.94065502615664687</v>
      </c>
    </row>
    <row r="4080" spans="32:40">
      <c r="AF4080" s="25">
        <v>4079</v>
      </c>
      <c r="AG4080" s="25"/>
      <c r="AJ4080" s="25"/>
      <c r="AL4080" s="5">
        <v>4079</v>
      </c>
      <c r="AM4080" s="25">
        <v>-585642284.24051273</v>
      </c>
      <c r="AN4080" s="5">
        <v>-2.7971377763140071</v>
      </c>
    </row>
    <row r="4081" spans="32:40">
      <c r="AF4081" s="25">
        <v>4080</v>
      </c>
      <c r="AG4081" s="25"/>
      <c r="AJ4081" s="25"/>
      <c r="AL4081" s="5">
        <v>4080</v>
      </c>
      <c r="AM4081" s="25">
        <v>-1161665576.4112704</v>
      </c>
      <c r="AN4081" s="5">
        <v>-4.0404014944700215</v>
      </c>
    </row>
    <row r="4082" spans="32:40">
      <c r="AF4082" s="25">
        <v>4081</v>
      </c>
      <c r="AG4082" s="25"/>
      <c r="AJ4082" s="25"/>
      <c r="AL4082" s="5">
        <v>4081</v>
      </c>
      <c r="AM4082" s="25">
        <v>-674769436.38363802</v>
      </c>
      <c r="AN4082" s="5">
        <v>-2.7864537367998596</v>
      </c>
    </row>
    <row r="4083" spans="32:40">
      <c r="AF4083" s="25">
        <v>4082</v>
      </c>
      <c r="AG4083" s="25"/>
      <c r="AJ4083" s="25"/>
      <c r="AL4083" s="5">
        <v>4082</v>
      </c>
      <c r="AM4083" s="25">
        <v>-109289961.2569003</v>
      </c>
      <c r="AN4083" s="5">
        <v>-0.73539567355149282</v>
      </c>
    </row>
    <row r="4084" spans="32:40">
      <c r="AF4084" s="25">
        <v>4083</v>
      </c>
      <c r="AG4084" s="25"/>
      <c r="AJ4084" s="25"/>
      <c r="AL4084" s="5">
        <v>4083</v>
      </c>
      <c r="AM4084" s="25">
        <v>1133649844.4859629</v>
      </c>
      <c r="AN4084" s="5">
        <v>13.089418127506011</v>
      </c>
    </row>
    <row r="4085" spans="32:40">
      <c r="AF4085" s="25">
        <v>4084</v>
      </c>
      <c r="AG4085" s="25"/>
      <c r="AJ4085" s="25"/>
      <c r="AL4085" s="5">
        <v>4084</v>
      </c>
      <c r="AM4085" s="25">
        <v>-557345805.54540467</v>
      </c>
      <c r="AN4085" s="5">
        <v>-3.599067476449235</v>
      </c>
    </row>
    <row r="4086" spans="32:40">
      <c r="AF4086" s="25">
        <v>4085</v>
      </c>
      <c r="AG4086" s="25"/>
      <c r="AJ4086" s="25"/>
      <c r="AL4086" s="5">
        <v>4085</v>
      </c>
      <c r="AM4086" s="25">
        <v>-771984340.13032043</v>
      </c>
      <c r="AN4086" s="5">
        <v>-2.6507052686441832</v>
      </c>
    </row>
    <row r="4087" spans="32:40">
      <c r="AF4087" s="25">
        <v>4086</v>
      </c>
      <c r="AG4087" s="25"/>
      <c r="AJ4087" s="25"/>
      <c r="AL4087" s="5">
        <v>4086</v>
      </c>
      <c r="AM4087" s="25">
        <v>-271247773.23737043</v>
      </c>
      <c r="AN4087" s="5">
        <v>-8.4546889122884591E-2</v>
      </c>
    </row>
    <row r="4088" spans="32:40">
      <c r="AF4088" s="25">
        <v>4087</v>
      </c>
      <c r="AG4088" s="25"/>
      <c r="AJ4088" s="25"/>
      <c r="AL4088" s="5">
        <v>4087</v>
      </c>
      <c r="AM4088" s="25">
        <v>467585846.50100088</v>
      </c>
      <c r="AN4088" s="5">
        <v>7.1607851029841854</v>
      </c>
    </row>
    <row r="4089" spans="32:40">
      <c r="AF4089" s="25">
        <v>4088</v>
      </c>
      <c r="AG4089" s="25"/>
      <c r="AJ4089" s="25"/>
      <c r="AL4089" s="5">
        <v>4088</v>
      </c>
      <c r="AM4089" s="25">
        <v>-332897431.4685998</v>
      </c>
      <c r="AN4089" s="5">
        <v>-1.5113405973188219</v>
      </c>
    </row>
    <row r="4090" spans="32:40">
      <c r="AF4090" s="25">
        <v>4089</v>
      </c>
      <c r="AG4090" s="25"/>
      <c r="AJ4090" s="25"/>
      <c r="AL4090" s="5">
        <v>4089</v>
      </c>
      <c r="AM4090" s="25">
        <v>-396129779.73887253</v>
      </c>
      <c r="AN4090" s="5">
        <v>-1.8507472124851396</v>
      </c>
    </row>
    <row r="4091" spans="32:40">
      <c r="AF4091" s="25">
        <v>4090</v>
      </c>
      <c r="AG4091" s="25"/>
      <c r="AJ4091" s="25"/>
      <c r="AL4091" s="5">
        <v>4090</v>
      </c>
      <c r="AM4091" s="25">
        <v>-482977919.77348077</v>
      </c>
      <c r="AN4091" s="5">
        <v>-1.2579473039250466</v>
      </c>
    </row>
    <row r="4092" spans="32:40">
      <c r="AF4092" s="25">
        <v>4091</v>
      </c>
      <c r="AG4092" s="25"/>
      <c r="AJ4092" s="25"/>
      <c r="AL4092" s="5">
        <v>4091</v>
      </c>
      <c r="AM4092" s="25">
        <v>-1097854365.5304179</v>
      </c>
      <c r="AN4092" s="5">
        <v>-6.2455874956812458</v>
      </c>
    </row>
    <row r="4093" spans="32:40">
      <c r="AF4093" s="25">
        <v>4092</v>
      </c>
      <c r="AG4093" s="25"/>
      <c r="AJ4093" s="25"/>
      <c r="AL4093" s="5">
        <v>4092</v>
      </c>
      <c r="AM4093" s="25">
        <v>2043816780.2270977</v>
      </c>
      <c r="AN4093" s="5">
        <v>27.072006429756488</v>
      </c>
    </row>
    <row r="4094" spans="32:40">
      <c r="AF4094" s="25">
        <v>4093</v>
      </c>
      <c r="AG4094" s="25"/>
      <c r="AJ4094" s="25"/>
      <c r="AL4094" s="5">
        <v>4093</v>
      </c>
      <c r="AM4094" s="25">
        <v>-235006307.74512205</v>
      </c>
      <c r="AN4094" s="5">
        <v>-0.61097218287417465</v>
      </c>
    </row>
    <row r="4095" spans="32:40">
      <c r="AF4095" s="25">
        <v>4094</v>
      </c>
      <c r="AG4095" s="25"/>
      <c r="AJ4095" s="25"/>
      <c r="AL4095" s="5">
        <v>4094</v>
      </c>
      <c r="AM4095" s="25">
        <v>-677942231.45238304</v>
      </c>
      <c r="AN4095" s="5">
        <v>-3.1213405377855281</v>
      </c>
    </row>
    <row r="4096" spans="32:40">
      <c r="AF4096" s="25">
        <v>4095</v>
      </c>
      <c r="AG4096" s="25"/>
      <c r="AJ4096" s="25"/>
      <c r="AL4096" s="5">
        <v>4095</v>
      </c>
      <c r="AM4096" s="25">
        <v>759169396.94937634</v>
      </c>
      <c r="AN4096" s="5">
        <v>4.0859129782195973</v>
      </c>
    </row>
    <row r="4097" spans="32:40">
      <c r="AF4097" s="25">
        <v>4096</v>
      </c>
      <c r="AG4097" s="25"/>
      <c r="AJ4097" s="25"/>
      <c r="AL4097" s="5">
        <v>4096</v>
      </c>
      <c r="AM4097" s="25">
        <v>-771718590.45242715</v>
      </c>
      <c r="AN4097" s="5">
        <v>-3.4153815978681483</v>
      </c>
    </row>
    <row r="4098" spans="32:40">
      <c r="AF4098" s="25">
        <v>4097</v>
      </c>
      <c r="AG4098" s="25"/>
      <c r="AJ4098" s="25"/>
      <c r="AL4098" s="5">
        <v>4097</v>
      </c>
      <c r="AM4098" s="25">
        <v>-533208466.63745022</v>
      </c>
      <c r="AN4098" s="5">
        <v>-1.1596547905357195</v>
      </c>
    </row>
    <row r="4099" spans="32:40">
      <c r="AF4099" s="25">
        <v>4098</v>
      </c>
      <c r="AG4099" s="25"/>
      <c r="AJ4099" s="25"/>
      <c r="AL4099" s="5">
        <v>4098</v>
      </c>
      <c r="AM4099" s="25">
        <v>-718591849.85722291</v>
      </c>
      <c r="AN4099" s="5">
        <v>-2.2891715478599162</v>
      </c>
    </row>
    <row r="4100" spans="32:40">
      <c r="AF4100" s="25">
        <v>4099</v>
      </c>
      <c r="AG4100" s="25"/>
      <c r="AJ4100" s="25"/>
      <c r="AL4100" s="5">
        <v>4099</v>
      </c>
      <c r="AM4100" s="25">
        <v>-207053772.19505298</v>
      </c>
      <c r="AN4100" s="5">
        <v>-1.0065905510682969</v>
      </c>
    </row>
    <row r="4101" spans="32:40">
      <c r="AF4101" s="25">
        <v>4100</v>
      </c>
      <c r="AG4101" s="25"/>
      <c r="AJ4101" s="25"/>
      <c r="AL4101" s="5">
        <v>4100</v>
      </c>
      <c r="AM4101" s="25">
        <v>972851918.50850284</v>
      </c>
      <c r="AN4101" s="5">
        <v>4.8056289703444559</v>
      </c>
    </row>
    <row r="4102" spans="32:40">
      <c r="AF4102" s="25">
        <v>4101</v>
      </c>
      <c r="AG4102" s="25"/>
      <c r="AJ4102" s="25"/>
      <c r="AL4102" s="5">
        <v>4101</v>
      </c>
      <c r="AM4102" s="25">
        <v>-269306645.11939776</v>
      </c>
      <c r="AN4102" s="5">
        <v>-0.45751434662737861</v>
      </c>
    </row>
    <row r="4103" spans="32:40">
      <c r="AF4103" s="25">
        <v>4102</v>
      </c>
      <c r="AG4103" s="25"/>
      <c r="AJ4103" s="25"/>
      <c r="AL4103" s="5">
        <v>4102</v>
      </c>
      <c r="AM4103" s="25">
        <v>-831940446.16927922</v>
      </c>
      <c r="AN4103" s="5">
        <v>-6.528188787818002</v>
      </c>
    </row>
    <row r="4104" spans="32:40">
      <c r="AF4104" s="25">
        <v>4103</v>
      </c>
      <c r="AG4104" s="25"/>
      <c r="AJ4104" s="25"/>
      <c r="AL4104" s="5">
        <v>4103</v>
      </c>
      <c r="AM4104" s="25">
        <v>-1072218735.705874</v>
      </c>
      <c r="AN4104" s="5">
        <v>-5.7970421838069131</v>
      </c>
    </row>
    <row r="4105" spans="32:40">
      <c r="AF4105" s="25">
        <v>4104</v>
      </c>
      <c r="AG4105" s="25"/>
      <c r="AJ4105" s="25"/>
      <c r="AL4105" s="5">
        <v>4104</v>
      </c>
      <c r="AM4105" s="25">
        <v>-1504768718.2158003</v>
      </c>
      <c r="AN4105" s="5">
        <v>-5.3315630359359298</v>
      </c>
    </row>
    <row r="4106" spans="32:40">
      <c r="AF4106" s="25">
        <v>4105</v>
      </c>
      <c r="AG4106" s="25"/>
      <c r="AJ4106" s="25"/>
      <c r="AL4106" s="5">
        <v>4105</v>
      </c>
      <c r="AM4106" s="25">
        <v>1363832121.8139589</v>
      </c>
      <c r="AN4106" s="5">
        <v>13.238260168532955</v>
      </c>
    </row>
    <row r="4107" spans="32:40">
      <c r="AF4107" s="25">
        <v>4106</v>
      </c>
      <c r="AG4107" s="25"/>
      <c r="AJ4107" s="25"/>
      <c r="AL4107" s="5">
        <v>4106</v>
      </c>
      <c r="AM4107" s="25">
        <v>41658098.578276396</v>
      </c>
      <c r="AN4107" s="5">
        <v>1.2833801848675714</v>
      </c>
    </row>
    <row r="4108" spans="32:40">
      <c r="AF4108" s="25">
        <v>4107</v>
      </c>
      <c r="AG4108" s="25"/>
      <c r="AJ4108" s="25"/>
      <c r="AL4108" s="5">
        <v>4107</v>
      </c>
      <c r="AM4108" s="25">
        <v>-755348207.81973171</v>
      </c>
      <c r="AN4108" s="5">
        <v>-3.2510667181303363</v>
      </c>
    </row>
    <row r="4109" spans="32:40">
      <c r="AF4109" s="25">
        <v>4108</v>
      </c>
      <c r="AG4109" s="25"/>
      <c r="AJ4109" s="25"/>
      <c r="AL4109" s="5">
        <v>4108</v>
      </c>
      <c r="AM4109" s="25">
        <v>-1617725979.2195716</v>
      </c>
      <c r="AN4109" s="5">
        <v>-5.4874354036325217</v>
      </c>
    </row>
    <row r="4110" spans="32:40">
      <c r="AF4110" s="25">
        <v>4109</v>
      </c>
      <c r="AG4110" s="25"/>
      <c r="AJ4110" s="25"/>
      <c r="AL4110" s="5">
        <v>4109</v>
      </c>
      <c r="AM4110" s="25">
        <v>-751056966.75236559</v>
      </c>
      <c r="AN4110" s="5">
        <v>-2.8315902319231436</v>
      </c>
    </row>
    <row r="4111" spans="32:40">
      <c r="AF4111" s="25">
        <v>4110</v>
      </c>
      <c r="AG4111" s="25"/>
      <c r="AJ4111" s="25"/>
      <c r="AL4111" s="5">
        <v>4110</v>
      </c>
      <c r="AM4111" s="25">
        <v>-61516825.523706079</v>
      </c>
      <c r="AN4111" s="5">
        <v>0.7542073043848021</v>
      </c>
    </row>
    <row r="4112" spans="32:40">
      <c r="AF4112" s="25">
        <v>4111</v>
      </c>
      <c r="AG4112" s="25"/>
      <c r="AJ4112" s="25"/>
      <c r="AL4112" s="5">
        <v>4111</v>
      </c>
      <c r="AM4112" s="25">
        <v>-809218661.78402877</v>
      </c>
      <c r="AN4112" s="5">
        <v>-11.164505304773098</v>
      </c>
    </row>
    <row r="4113" spans="32:40">
      <c r="AF4113" s="25">
        <v>4112</v>
      </c>
      <c r="AG4113" s="25"/>
      <c r="AJ4113" s="25"/>
      <c r="AL4113" s="5">
        <v>4112</v>
      </c>
      <c r="AM4113" s="25">
        <v>-327661888.02099597</v>
      </c>
      <c r="AN4113" s="5">
        <v>-1.8774815637295641</v>
      </c>
    </row>
    <row r="4114" spans="32:40">
      <c r="AF4114" s="25">
        <v>4113</v>
      </c>
      <c r="AG4114" s="25"/>
      <c r="AJ4114" s="25"/>
      <c r="AL4114" s="5">
        <v>4113</v>
      </c>
      <c r="AM4114" s="25">
        <v>-641374177.20551741</v>
      </c>
      <c r="AN4114" s="5">
        <v>-4.0527301567986562</v>
      </c>
    </row>
    <row r="4115" spans="32:40">
      <c r="AF4115" s="25">
        <v>4114</v>
      </c>
      <c r="AG4115" s="25"/>
      <c r="AJ4115" s="25"/>
      <c r="AL4115" s="5">
        <v>4114</v>
      </c>
      <c r="AM4115" s="25">
        <v>-638393913.51386607</v>
      </c>
      <c r="AN4115" s="5">
        <v>-2.4942966206996018</v>
      </c>
    </row>
    <row r="4116" spans="32:40">
      <c r="AF4116" s="25">
        <v>4115</v>
      </c>
      <c r="AG4116" s="25"/>
      <c r="AJ4116" s="25"/>
      <c r="AL4116" s="5">
        <v>4115</v>
      </c>
      <c r="AM4116" s="25">
        <v>744600068.19480312</v>
      </c>
      <c r="AN4116" s="5">
        <v>10.890484724909625</v>
      </c>
    </row>
    <row r="4117" spans="32:40">
      <c r="AF4117" s="25">
        <v>4116</v>
      </c>
      <c r="AG4117" s="25"/>
      <c r="AJ4117" s="25"/>
      <c r="AL4117" s="5">
        <v>4116</v>
      </c>
      <c r="AM4117" s="25">
        <v>-1293623167.665242</v>
      </c>
      <c r="AN4117" s="5">
        <v>-10.21496721176584</v>
      </c>
    </row>
    <row r="4118" spans="32:40">
      <c r="AF4118" s="25">
        <v>4117</v>
      </c>
      <c r="AG4118" s="25"/>
      <c r="AJ4118" s="25"/>
      <c r="AL4118" s="5">
        <v>4117</v>
      </c>
      <c r="AM4118" s="25">
        <v>-419702422.77681005</v>
      </c>
      <c r="AN4118" s="5">
        <v>-1.8737868356363274</v>
      </c>
    </row>
    <row r="4119" spans="32:40">
      <c r="AF4119" s="25">
        <v>4118</v>
      </c>
      <c r="AG4119" s="25"/>
      <c r="AJ4119" s="25"/>
      <c r="AL4119" s="5">
        <v>4118</v>
      </c>
      <c r="AM4119" s="25">
        <v>-1202659673.220902</v>
      </c>
      <c r="AN4119" s="5">
        <v>-4.9970151140295407</v>
      </c>
    </row>
    <row r="4120" spans="32:40">
      <c r="AF4120" s="25">
        <v>4119</v>
      </c>
      <c r="AG4120" s="25"/>
      <c r="AJ4120" s="25"/>
      <c r="AL4120" s="5">
        <v>4119</v>
      </c>
      <c r="AM4120" s="25">
        <v>-860145172.28277588</v>
      </c>
      <c r="AN4120" s="5">
        <v>-2.2732304931390179</v>
      </c>
    </row>
    <row r="4121" spans="32:40">
      <c r="AF4121" s="25">
        <v>4120</v>
      </c>
      <c r="AG4121" s="25"/>
      <c r="AJ4121" s="25"/>
      <c r="AL4121" s="5">
        <v>4120</v>
      </c>
      <c r="AM4121" s="25">
        <v>-1299853107.6859546</v>
      </c>
      <c r="AN4121" s="5">
        <v>-4.7211289115675399</v>
      </c>
    </row>
    <row r="4122" spans="32:40">
      <c r="AF4122" s="25">
        <v>4121</v>
      </c>
      <c r="AG4122" s="25"/>
      <c r="AJ4122" s="25"/>
      <c r="AL4122" s="5">
        <v>4121</v>
      </c>
      <c r="AM4122" s="25">
        <v>-341468798.68680423</v>
      </c>
      <c r="AN4122" s="5">
        <v>-3.6660212631076377</v>
      </c>
    </row>
    <row r="4123" spans="32:40">
      <c r="AF4123" s="25">
        <v>4122</v>
      </c>
      <c r="AG4123" s="25"/>
      <c r="AJ4123" s="25"/>
      <c r="AL4123" s="5">
        <v>4122</v>
      </c>
      <c r="AM4123" s="25">
        <v>-1737322324.2732644</v>
      </c>
      <c r="AN4123" s="5">
        <v>-6.1989172988950116</v>
      </c>
    </row>
    <row r="4124" spans="32:40">
      <c r="AF4124" s="25">
        <v>4123</v>
      </c>
      <c r="AG4124" s="25"/>
      <c r="AJ4124" s="25"/>
      <c r="AL4124" s="5">
        <v>4123</v>
      </c>
      <c r="AM4124" s="25">
        <v>-912034330.36274719</v>
      </c>
      <c r="AN4124" s="5">
        <v>-11.887931500122768</v>
      </c>
    </row>
    <row r="4125" spans="32:40">
      <c r="AF4125" s="25">
        <v>4124</v>
      </c>
      <c r="AG4125" s="25"/>
      <c r="AJ4125" s="25"/>
      <c r="AL4125" s="5">
        <v>4124</v>
      </c>
      <c r="AM4125" s="25">
        <v>-495687298.8559978</v>
      </c>
      <c r="AN4125" s="5">
        <v>-1.8881822517655631</v>
      </c>
    </row>
    <row r="4126" spans="32:40">
      <c r="AF4126" s="25">
        <v>4125</v>
      </c>
      <c r="AG4126" s="25"/>
      <c r="AJ4126" s="25"/>
      <c r="AL4126" s="5">
        <v>4125</v>
      </c>
      <c r="AM4126" s="25">
        <v>-604472584.23173165</v>
      </c>
      <c r="AN4126" s="5">
        <v>-3.7485191934743147</v>
      </c>
    </row>
    <row r="4127" spans="32:40">
      <c r="AF4127" s="25">
        <v>4126</v>
      </c>
      <c r="AG4127" s="25"/>
      <c r="AJ4127" s="25"/>
      <c r="AL4127" s="5">
        <v>4126</v>
      </c>
      <c r="AM4127" s="25">
        <v>951697681.49819207</v>
      </c>
      <c r="AN4127" s="5">
        <v>11.378260411639296</v>
      </c>
    </row>
    <row r="4128" spans="32:40">
      <c r="AF4128" s="25">
        <v>4127</v>
      </c>
      <c r="AG4128" s="25"/>
      <c r="AJ4128" s="25"/>
      <c r="AL4128" s="5">
        <v>4127</v>
      </c>
      <c r="AM4128" s="25">
        <v>335693504.15535462</v>
      </c>
      <c r="AN4128" s="5">
        <v>5.9391280504978159</v>
      </c>
    </row>
    <row r="4129" spans="32:40">
      <c r="AF4129" s="25">
        <v>4128</v>
      </c>
      <c r="AG4129" s="25"/>
      <c r="AJ4129" s="25"/>
      <c r="AL4129" s="5">
        <v>4128</v>
      </c>
      <c r="AM4129" s="25">
        <v>-540900129.34255338</v>
      </c>
      <c r="AN4129" s="5">
        <v>-1.4509650008222483</v>
      </c>
    </row>
    <row r="4130" spans="32:40">
      <c r="AF4130" s="25">
        <v>4129</v>
      </c>
      <c r="AG4130" s="25"/>
      <c r="AJ4130" s="25"/>
      <c r="AL4130" s="5">
        <v>4129</v>
      </c>
      <c r="AM4130" s="25">
        <v>-605326056.87304425</v>
      </c>
      <c r="AN4130" s="5">
        <v>-2.2221718947320594</v>
      </c>
    </row>
    <row r="4131" spans="32:40">
      <c r="AF4131" s="25">
        <v>4130</v>
      </c>
      <c r="AG4131" s="25"/>
      <c r="AJ4131" s="25"/>
      <c r="AL4131" s="5">
        <v>4130</v>
      </c>
      <c r="AM4131" s="25">
        <v>-398974027.85212523</v>
      </c>
      <c r="AN4131" s="5">
        <v>-1.067507664429961</v>
      </c>
    </row>
    <row r="4132" spans="32:40">
      <c r="AF4132" s="25">
        <v>4131</v>
      </c>
      <c r="AG4132" s="25"/>
      <c r="AJ4132" s="25"/>
      <c r="AL4132" s="5">
        <v>4131</v>
      </c>
      <c r="AM4132" s="25">
        <v>42581238.260640204</v>
      </c>
      <c r="AN4132" s="5">
        <v>1.214125218120983</v>
      </c>
    </row>
    <row r="4133" spans="32:40">
      <c r="AF4133" s="25">
        <v>4132</v>
      </c>
      <c r="AG4133" s="25"/>
      <c r="AJ4133" s="25"/>
      <c r="AL4133" s="5">
        <v>4132</v>
      </c>
      <c r="AM4133" s="25">
        <v>-1330671107.8637891</v>
      </c>
      <c r="AN4133" s="5">
        <v>-5.4276346083058939</v>
      </c>
    </row>
    <row r="4134" spans="32:40">
      <c r="AF4134" s="25">
        <v>4133</v>
      </c>
      <c r="AG4134" s="25"/>
      <c r="AJ4134" s="25"/>
      <c r="AL4134" s="5">
        <v>4133</v>
      </c>
      <c r="AM4134" s="25">
        <v>-110868042.32471043</v>
      </c>
      <c r="AN4134" s="5">
        <v>0.22516761688943637</v>
      </c>
    </row>
    <row r="4135" spans="32:40">
      <c r="AF4135" s="25">
        <v>4134</v>
      </c>
      <c r="AG4135" s="25"/>
      <c r="AJ4135" s="25"/>
      <c r="AL4135" s="5">
        <v>4134</v>
      </c>
      <c r="AM4135" s="25">
        <v>-552957697.46605873</v>
      </c>
      <c r="AN4135" s="5">
        <v>-1.179443458797852</v>
      </c>
    </row>
    <row r="4136" spans="32:40">
      <c r="AF4136" s="25">
        <v>4135</v>
      </c>
      <c r="AG4136" s="25"/>
      <c r="AJ4136" s="25"/>
      <c r="AL4136" s="5">
        <v>4135</v>
      </c>
      <c r="AM4136" s="25">
        <v>-657640132.48651719</v>
      </c>
      <c r="AN4136" s="5">
        <v>-2.4319076021822097</v>
      </c>
    </row>
    <row r="4137" spans="32:40">
      <c r="AF4137" s="25">
        <v>4136</v>
      </c>
      <c r="AG4137" s="25"/>
      <c r="AJ4137" s="25"/>
      <c r="AL4137" s="5">
        <v>4136</v>
      </c>
      <c r="AM4137" s="25">
        <v>-240543637.13484147</v>
      </c>
      <c r="AN4137" s="5">
        <v>-1.139103289714017</v>
      </c>
    </row>
    <row r="4138" spans="32:40">
      <c r="AF4138" s="25">
        <v>4137</v>
      </c>
      <c r="AG4138" s="25"/>
      <c r="AJ4138" s="25"/>
      <c r="AL4138" s="5">
        <v>4137</v>
      </c>
      <c r="AM4138" s="25">
        <v>340886932.4155193</v>
      </c>
      <c r="AN4138" s="5">
        <v>2.9927405624023957</v>
      </c>
    </row>
    <row r="4139" spans="32:40">
      <c r="AF4139" s="25">
        <v>4138</v>
      </c>
      <c r="AG4139" s="25"/>
      <c r="AJ4139" s="25"/>
      <c r="AL4139" s="5">
        <v>4138</v>
      </c>
      <c r="AM4139" s="25">
        <v>-387758997.35895902</v>
      </c>
      <c r="AN4139" s="5">
        <v>-1.7093850050586628</v>
      </c>
    </row>
    <row r="4140" spans="32:40">
      <c r="AF4140" s="25">
        <v>4139</v>
      </c>
      <c r="AG4140" s="25"/>
      <c r="AJ4140" s="25"/>
      <c r="AL4140" s="5">
        <v>4139</v>
      </c>
      <c r="AM4140" s="25">
        <v>-106277039.11482862</v>
      </c>
      <c r="AN4140" s="5">
        <v>0.16393886461495386</v>
      </c>
    </row>
    <row r="4141" spans="32:40">
      <c r="AF4141" s="25">
        <v>4140</v>
      </c>
      <c r="AG4141" s="25"/>
      <c r="AJ4141" s="25"/>
      <c r="AL4141" s="5">
        <v>4140</v>
      </c>
      <c r="AM4141" s="25">
        <v>624235467.59521461</v>
      </c>
      <c r="AN4141" s="5">
        <v>3.534032679413349</v>
      </c>
    </row>
    <row r="4142" spans="32:40">
      <c r="AF4142" s="25">
        <v>4141</v>
      </c>
      <c r="AG4142" s="25"/>
      <c r="AJ4142" s="25"/>
      <c r="AL4142" s="5">
        <v>4141</v>
      </c>
      <c r="AM4142" s="25">
        <v>279660867.85727251</v>
      </c>
      <c r="AN4142" s="5">
        <v>2.4183985199080453</v>
      </c>
    </row>
    <row r="4143" spans="32:40">
      <c r="AF4143" s="25">
        <v>4142</v>
      </c>
      <c r="AG4143" s="25"/>
      <c r="AJ4143" s="25"/>
      <c r="AL4143" s="5">
        <v>4142</v>
      </c>
      <c r="AM4143" s="25">
        <v>-407335338.48546648</v>
      </c>
      <c r="AN4143" s="5">
        <v>-4.8451939930768617</v>
      </c>
    </row>
    <row r="4144" spans="32:40">
      <c r="AF4144" s="25">
        <v>4143</v>
      </c>
      <c r="AG4144" s="25"/>
      <c r="AJ4144" s="25"/>
      <c r="AL4144" s="5">
        <v>4143</v>
      </c>
      <c r="AM4144" s="25">
        <v>279147985.5469327</v>
      </c>
      <c r="AN4144" s="5">
        <v>2.2479300137744755</v>
      </c>
    </row>
    <row r="4145" spans="32:40">
      <c r="AF4145" s="25">
        <v>4144</v>
      </c>
      <c r="AG4145" s="25"/>
      <c r="AJ4145" s="25"/>
      <c r="AL4145" s="5">
        <v>4144</v>
      </c>
      <c r="AM4145" s="25">
        <v>-172407769.72877279</v>
      </c>
      <c r="AN4145" s="5">
        <v>-4.7318061926427006E-2</v>
      </c>
    </row>
    <row r="4146" spans="32:40">
      <c r="AF4146" s="25">
        <v>4145</v>
      </c>
      <c r="AG4146" s="25"/>
      <c r="AJ4146" s="25"/>
      <c r="AL4146" s="5">
        <v>4145</v>
      </c>
      <c r="AM4146" s="25">
        <v>-122597181.40904522</v>
      </c>
      <c r="AN4146" s="5">
        <v>-0.70138720526238252</v>
      </c>
    </row>
    <row r="4147" spans="32:40">
      <c r="AF4147" s="25">
        <v>4146</v>
      </c>
      <c r="AG4147" s="25"/>
      <c r="AJ4147" s="25"/>
      <c r="AL4147" s="5">
        <v>4146</v>
      </c>
      <c r="AM4147" s="25">
        <v>-828102640.34000158</v>
      </c>
      <c r="AN4147" s="5">
        <v>-2.4005101944352765</v>
      </c>
    </row>
    <row r="4148" spans="32:40">
      <c r="AF4148" s="25">
        <v>4147</v>
      </c>
      <c r="AG4148" s="25"/>
      <c r="AJ4148" s="25"/>
      <c r="AL4148" s="5">
        <v>4147</v>
      </c>
      <c r="AM4148" s="25">
        <v>-682968191.7505821</v>
      </c>
      <c r="AN4148" s="5">
        <v>-3.1311997914481369</v>
      </c>
    </row>
    <row r="4149" spans="32:40">
      <c r="AF4149" s="25">
        <v>4148</v>
      </c>
      <c r="AG4149" s="25"/>
      <c r="AJ4149" s="25"/>
      <c r="AL4149" s="5">
        <v>4148</v>
      </c>
      <c r="AM4149" s="25">
        <v>657678135.35905731</v>
      </c>
      <c r="AN4149" s="5">
        <v>10.324775837925195</v>
      </c>
    </row>
    <row r="4150" spans="32:40">
      <c r="AF4150" s="25">
        <v>4149</v>
      </c>
      <c r="AG4150" s="25"/>
      <c r="AJ4150" s="25"/>
      <c r="AL4150" s="5">
        <v>4149</v>
      </c>
      <c r="AM4150" s="25">
        <v>-954764379.96528554</v>
      </c>
      <c r="AN4150" s="5">
        <v>-4.181899482005921</v>
      </c>
    </row>
    <row r="4151" spans="32:40">
      <c r="AF4151" s="25">
        <v>4150</v>
      </c>
      <c r="AG4151" s="25"/>
      <c r="AJ4151" s="25"/>
      <c r="AL4151" s="5">
        <v>4150</v>
      </c>
      <c r="AM4151" s="25">
        <v>-634135039.31442416</v>
      </c>
      <c r="AN4151" s="5">
        <v>-5.6244916762157686</v>
      </c>
    </row>
    <row r="4152" spans="32:40">
      <c r="AF4152" s="25">
        <v>4151</v>
      </c>
      <c r="AG4152" s="25"/>
      <c r="AJ4152" s="25"/>
      <c r="AL4152" s="5">
        <v>4151</v>
      </c>
      <c r="AM4152" s="25">
        <v>-1085525829.5347104</v>
      </c>
      <c r="AN4152" s="5">
        <v>-3.2429843956929192</v>
      </c>
    </row>
    <row r="4153" spans="32:40">
      <c r="AF4153" s="25">
        <v>4152</v>
      </c>
      <c r="AG4153" s="25"/>
      <c r="AJ4153" s="25"/>
      <c r="AL4153" s="5">
        <v>4152</v>
      </c>
      <c r="AM4153" s="25">
        <v>-332361903.31588733</v>
      </c>
      <c r="AN4153" s="5">
        <v>-3.7092322538715781</v>
      </c>
    </row>
    <row r="4154" spans="32:40">
      <c r="AF4154" s="25">
        <v>4153</v>
      </c>
      <c r="AG4154" s="25"/>
      <c r="AJ4154" s="25"/>
      <c r="AL4154" s="5">
        <v>4153</v>
      </c>
      <c r="AM4154" s="25">
        <v>-581706021.1951791</v>
      </c>
      <c r="AN4154" s="5">
        <v>-1.6409415186652407</v>
      </c>
    </row>
    <row r="4155" spans="32:40">
      <c r="AF4155" s="25">
        <v>4154</v>
      </c>
      <c r="AG4155" s="25"/>
      <c r="AJ4155" s="25"/>
      <c r="AL4155" s="5">
        <v>4154</v>
      </c>
      <c r="AM4155" s="25">
        <v>-165658253.61633801</v>
      </c>
      <c r="AN4155" s="5">
        <v>0.10003791012357084</v>
      </c>
    </row>
    <row r="4156" spans="32:40">
      <c r="AF4156" s="25">
        <v>4155</v>
      </c>
      <c r="AG4156" s="25"/>
      <c r="AJ4156" s="25"/>
      <c r="AL4156" s="5">
        <v>4155</v>
      </c>
      <c r="AM4156" s="25">
        <v>260863722.15037942</v>
      </c>
      <c r="AN4156" s="5">
        <v>3.4855636305796822</v>
      </c>
    </row>
    <row r="4157" spans="32:40">
      <c r="AF4157" s="25">
        <v>4156</v>
      </c>
      <c r="AG4157" s="25"/>
      <c r="AJ4157" s="25"/>
      <c r="AL4157" s="5">
        <v>4156</v>
      </c>
      <c r="AM4157" s="25">
        <v>-413030342.5184105</v>
      </c>
      <c r="AN4157" s="5">
        <v>-2.8657613567411073</v>
      </c>
    </row>
    <row r="4158" spans="32:40">
      <c r="AF4158" s="25">
        <v>4157</v>
      </c>
      <c r="AG4158" s="25"/>
      <c r="AJ4158" s="25"/>
      <c r="AL4158" s="5">
        <v>4157</v>
      </c>
      <c r="AM4158" s="25">
        <v>-797574049.92291164</v>
      </c>
      <c r="AN4158" s="5">
        <v>-2.6272203956012539</v>
      </c>
    </row>
    <row r="4159" spans="32:40">
      <c r="AF4159" s="25">
        <v>4158</v>
      </c>
      <c r="AG4159" s="25"/>
      <c r="AJ4159" s="25"/>
      <c r="AL4159" s="5">
        <v>4158</v>
      </c>
      <c r="AM4159" s="25">
        <v>-247422829.85458329</v>
      </c>
      <c r="AN4159" s="5">
        <v>-6.7492005984066281E-2</v>
      </c>
    </row>
    <row r="4160" spans="32:40">
      <c r="AF4160" s="25">
        <v>4159</v>
      </c>
      <c r="AG4160" s="25"/>
      <c r="AJ4160" s="25"/>
      <c r="AL4160" s="5">
        <v>4159</v>
      </c>
      <c r="AM4160" s="25">
        <v>-400311518.57184029</v>
      </c>
      <c r="AN4160" s="5">
        <v>-1.5048286579820798</v>
      </c>
    </row>
    <row r="4161" spans="32:40">
      <c r="AF4161" s="25">
        <v>4160</v>
      </c>
      <c r="AG4161" s="25"/>
      <c r="AJ4161" s="25"/>
      <c r="AL4161" s="5">
        <v>4160</v>
      </c>
      <c r="AM4161" s="25">
        <v>226137610.66587126</v>
      </c>
      <c r="AN4161" s="5">
        <v>2.039372917089378</v>
      </c>
    </row>
    <row r="4162" spans="32:40">
      <c r="AF4162" s="25">
        <v>4161</v>
      </c>
      <c r="AG4162" s="25"/>
      <c r="AJ4162" s="25"/>
      <c r="AL4162" s="5">
        <v>4161</v>
      </c>
      <c r="AM4162" s="25">
        <v>-830863781.2287488</v>
      </c>
      <c r="AN4162" s="5">
        <v>-4.5046057677856872</v>
      </c>
    </row>
    <row r="4163" spans="32:40">
      <c r="AF4163" s="25">
        <v>4162</v>
      </c>
      <c r="AG4163" s="25"/>
      <c r="AJ4163" s="25"/>
      <c r="AL4163" s="5">
        <v>4162</v>
      </c>
      <c r="AM4163" s="25">
        <v>-732746400.94501734</v>
      </c>
      <c r="AN4163" s="5">
        <v>-3.16017138057973</v>
      </c>
    </row>
    <row r="4164" spans="32:40">
      <c r="AF4164" s="25">
        <v>4163</v>
      </c>
      <c r="AG4164" s="25"/>
      <c r="AJ4164" s="25"/>
      <c r="AL4164" s="5">
        <v>4163</v>
      </c>
      <c r="AM4164" s="25">
        <v>233527203.27610785</v>
      </c>
      <c r="AN4164" s="5">
        <v>2.2220412784214596</v>
      </c>
    </row>
    <row r="4165" spans="32:40">
      <c r="AF4165" s="25">
        <v>4164</v>
      </c>
      <c r="AG4165" s="25"/>
      <c r="AJ4165" s="25"/>
      <c r="AL4165" s="5">
        <v>4164</v>
      </c>
      <c r="AM4165" s="25">
        <v>-2816488462.4231982</v>
      </c>
      <c r="AN4165" s="5">
        <v>-10.512217988924373</v>
      </c>
    </row>
    <row r="4166" spans="32:40">
      <c r="AF4166" s="25">
        <v>4165</v>
      </c>
      <c r="AG4166" s="25"/>
      <c r="AJ4166" s="25"/>
      <c r="AL4166" s="5">
        <v>4165</v>
      </c>
      <c r="AM4166" s="25">
        <v>-624732808.25458765</v>
      </c>
      <c r="AN4166" s="5">
        <v>-1.642236666711379</v>
      </c>
    </row>
    <row r="4167" spans="32:40">
      <c r="AF4167" s="25">
        <v>4166</v>
      </c>
      <c r="AG4167" s="25"/>
      <c r="AJ4167" s="25"/>
      <c r="AL4167" s="5">
        <v>4166</v>
      </c>
      <c r="AM4167" s="25">
        <v>-245975682.00240108</v>
      </c>
      <c r="AN4167" s="5">
        <v>-0.46216706685829961</v>
      </c>
    </row>
    <row r="4168" spans="32:40">
      <c r="AF4168" s="25">
        <v>4167</v>
      </c>
      <c r="AG4168" s="25"/>
      <c r="AJ4168" s="25"/>
      <c r="AL4168" s="5">
        <v>4167</v>
      </c>
      <c r="AM4168" s="25">
        <v>211702031.5500493</v>
      </c>
      <c r="AN4168" s="5">
        <v>2.4059242355687753</v>
      </c>
    </row>
    <row r="4169" spans="32:40">
      <c r="AF4169" s="25">
        <v>4168</v>
      </c>
      <c r="AG4169" s="25"/>
      <c r="AJ4169" s="25"/>
      <c r="AL4169" s="5">
        <v>4168</v>
      </c>
      <c r="AM4169" s="25">
        <v>-26898098.835174739</v>
      </c>
      <c r="AN4169" s="5">
        <v>0.74487916005381305</v>
      </c>
    </row>
    <row r="4170" spans="32:40">
      <c r="AF4170" s="25">
        <v>4169</v>
      </c>
      <c r="AG4170" s="25"/>
      <c r="AJ4170" s="25"/>
      <c r="AL4170" s="5">
        <v>4169</v>
      </c>
      <c r="AM4170" s="25">
        <v>-591953814.42578483</v>
      </c>
      <c r="AN4170" s="5">
        <v>-3.6827395912256189</v>
      </c>
    </row>
    <row r="4171" spans="32:40">
      <c r="AF4171" s="25">
        <v>4170</v>
      </c>
      <c r="AG4171" s="25"/>
      <c r="AJ4171" s="25"/>
      <c r="AL4171" s="5">
        <v>4170</v>
      </c>
      <c r="AM4171" s="25">
        <v>-1127337169.5069561</v>
      </c>
      <c r="AN4171" s="5">
        <v>-3.5073786967893441</v>
      </c>
    </row>
    <row r="4172" spans="32:40">
      <c r="AF4172" s="25">
        <v>4171</v>
      </c>
      <c r="AG4172" s="25"/>
      <c r="AJ4172" s="25"/>
      <c r="AL4172" s="5">
        <v>4171</v>
      </c>
      <c r="AM4172" s="25">
        <v>-490629708.31650436</v>
      </c>
      <c r="AN4172" s="5">
        <v>-2.2865808414280671</v>
      </c>
    </row>
    <row r="4173" spans="32:40">
      <c r="AF4173" s="25">
        <v>4172</v>
      </c>
      <c r="AG4173" s="25"/>
      <c r="AJ4173" s="25"/>
      <c r="AL4173" s="5">
        <v>4172</v>
      </c>
      <c r="AM4173" s="25">
        <v>-877371329.72222054</v>
      </c>
      <c r="AN4173" s="5">
        <v>-5.2057152578756192</v>
      </c>
    </row>
    <row r="4174" spans="32:40">
      <c r="AF4174" s="25">
        <v>4173</v>
      </c>
      <c r="AG4174" s="25"/>
      <c r="AJ4174" s="25"/>
      <c r="AL4174" s="5">
        <v>4173</v>
      </c>
      <c r="AM4174" s="25">
        <v>-701797192.09367061</v>
      </c>
      <c r="AN4174" s="5">
        <v>-2.721291771947298</v>
      </c>
    </row>
    <row r="4175" spans="32:40">
      <c r="AF4175" s="25">
        <v>4174</v>
      </c>
      <c r="AG4175" s="25"/>
      <c r="AJ4175" s="25"/>
      <c r="AL4175" s="5">
        <v>4174</v>
      </c>
      <c r="AM4175" s="25">
        <v>-960849563.87486243</v>
      </c>
      <c r="AN4175" s="5">
        <v>-3.0219147692873114</v>
      </c>
    </row>
    <row r="4176" spans="32:40">
      <c r="AF4176" s="25">
        <v>4175</v>
      </c>
      <c r="AG4176" s="25"/>
      <c r="AJ4176" s="25"/>
      <c r="AL4176" s="5">
        <v>4175</v>
      </c>
      <c r="AM4176" s="25">
        <v>-1765567377.1585028</v>
      </c>
      <c r="AN4176" s="5">
        <v>-11.342568149020908</v>
      </c>
    </row>
    <row r="4177" spans="32:40">
      <c r="AF4177" s="25">
        <v>4176</v>
      </c>
      <c r="AG4177" s="25"/>
      <c r="AJ4177" s="25"/>
      <c r="AL4177" s="5">
        <v>4176</v>
      </c>
      <c r="AM4177" s="25">
        <v>-92019559.865257949</v>
      </c>
      <c r="AN4177" s="5">
        <v>-0.15469530107378673</v>
      </c>
    </row>
    <row r="4178" spans="32:40">
      <c r="AF4178" s="25">
        <v>4177</v>
      </c>
      <c r="AG4178" s="25"/>
      <c r="AJ4178" s="25"/>
      <c r="AL4178" s="5">
        <v>4177</v>
      </c>
      <c r="AM4178" s="25">
        <v>1500385010.2698603</v>
      </c>
      <c r="AN4178" s="5">
        <v>11.84772650981728</v>
      </c>
    </row>
    <row r="4179" spans="32:40">
      <c r="AF4179" s="25">
        <v>4178</v>
      </c>
      <c r="AG4179" s="25"/>
      <c r="AJ4179" s="25"/>
      <c r="AL4179" s="5">
        <v>4178</v>
      </c>
      <c r="AM4179" s="25">
        <v>-384759250.69022524</v>
      </c>
      <c r="AN4179" s="5">
        <v>-2.3675890948088041</v>
      </c>
    </row>
    <row r="4180" spans="32:40">
      <c r="AF4180" s="25">
        <v>4179</v>
      </c>
      <c r="AG4180" s="25"/>
      <c r="AJ4180" s="25"/>
      <c r="AL4180" s="5">
        <v>4179</v>
      </c>
      <c r="AM4180" s="25">
        <v>-2028311.9677851796</v>
      </c>
      <c r="AN4180" s="5">
        <v>0.98152960836898595</v>
      </c>
    </row>
    <row r="4181" spans="32:40">
      <c r="AF4181" s="25">
        <v>4180</v>
      </c>
      <c r="AG4181" s="25"/>
      <c r="AJ4181" s="25"/>
      <c r="AL4181" s="5">
        <v>4180</v>
      </c>
      <c r="AM4181" s="25">
        <v>-682121416.33179498</v>
      </c>
      <c r="AN4181" s="5">
        <v>-3.5626162614895032</v>
      </c>
    </row>
    <row r="4182" spans="32:40">
      <c r="AF4182" s="25">
        <v>4181</v>
      </c>
      <c r="AG4182" s="25"/>
      <c r="AJ4182" s="25"/>
      <c r="AL4182" s="5">
        <v>4181</v>
      </c>
      <c r="AM4182" s="25">
        <v>-423266364.55235565</v>
      </c>
      <c r="AN4182" s="5">
        <v>-0.76274933006576195</v>
      </c>
    </row>
    <row r="4183" spans="32:40">
      <c r="AF4183" s="25">
        <v>4182</v>
      </c>
      <c r="AG4183" s="25"/>
      <c r="AJ4183" s="25"/>
      <c r="AL4183" s="5">
        <v>4182</v>
      </c>
      <c r="AM4183" s="25">
        <v>-701077966.96179831</v>
      </c>
      <c r="AN4183" s="5">
        <v>-7.8412990207504505</v>
      </c>
    </row>
    <row r="4184" spans="32:40">
      <c r="AF4184" s="25">
        <v>4183</v>
      </c>
      <c r="AG4184" s="25"/>
      <c r="AJ4184" s="25"/>
      <c r="AL4184" s="5">
        <v>4183</v>
      </c>
      <c r="AM4184" s="25">
        <v>-996438626.02764463</v>
      </c>
      <c r="AN4184" s="5">
        <v>-3.7708644844571801</v>
      </c>
    </row>
    <row r="4185" spans="32:40">
      <c r="AF4185" s="25">
        <v>4184</v>
      </c>
      <c r="AG4185" s="25"/>
      <c r="AJ4185" s="25"/>
      <c r="AL4185" s="5">
        <v>4184</v>
      </c>
      <c r="AM4185" s="25">
        <v>117605463.10235891</v>
      </c>
      <c r="AN4185" s="5">
        <v>2.5880764728629022</v>
      </c>
    </row>
    <row r="4186" spans="32:40">
      <c r="AF4186" s="25">
        <v>4185</v>
      </c>
      <c r="AG4186" s="25"/>
      <c r="AJ4186" s="25"/>
      <c r="AL4186" s="5">
        <v>4185</v>
      </c>
      <c r="AM4186" s="25">
        <v>-770666269.96291804</v>
      </c>
      <c r="AN4186" s="5">
        <v>-2.1501811185847486</v>
      </c>
    </row>
    <row r="4187" spans="32:40">
      <c r="AF4187" s="25">
        <v>4186</v>
      </c>
      <c r="AG4187" s="25"/>
      <c r="AJ4187" s="25"/>
      <c r="AL4187" s="5">
        <v>4186</v>
      </c>
      <c r="AM4187" s="25">
        <v>-632468803.27773619</v>
      </c>
      <c r="AN4187" s="5">
        <v>-3.2004503183577246</v>
      </c>
    </row>
    <row r="4188" spans="32:40">
      <c r="AF4188" s="25">
        <v>4187</v>
      </c>
      <c r="AG4188" s="25"/>
      <c r="AJ4188" s="25"/>
      <c r="AL4188" s="5">
        <v>4187</v>
      </c>
      <c r="AM4188" s="25">
        <v>-1336200594.0439124</v>
      </c>
      <c r="AN4188" s="5">
        <v>-4.1726589216030812</v>
      </c>
    </row>
    <row r="4189" spans="32:40">
      <c r="AF4189" s="25">
        <v>4188</v>
      </c>
      <c r="AG4189" s="25"/>
      <c r="AJ4189" s="25"/>
      <c r="AL4189" s="5">
        <v>4188</v>
      </c>
      <c r="AM4189" s="25">
        <v>-719327130.76896739</v>
      </c>
      <c r="AN4189" s="5">
        <v>-1.7091725549412276</v>
      </c>
    </row>
    <row r="4190" spans="32:40">
      <c r="AF4190" s="25">
        <v>4189</v>
      </c>
      <c r="AG4190" s="25"/>
      <c r="AJ4190" s="25"/>
      <c r="AL4190" s="5">
        <v>4189</v>
      </c>
      <c r="AM4190" s="25">
        <v>-445203248.95829797</v>
      </c>
      <c r="AN4190" s="5">
        <v>-0.78106223965772315</v>
      </c>
    </row>
    <row r="4191" spans="32:40">
      <c r="AF4191" s="25">
        <v>4190</v>
      </c>
      <c r="AG4191" s="25"/>
      <c r="AJ4191" s="25"/>
      <c r="AL4191" s="5">
        <v>4190</v>
      </c>
      <c r="AM4191" s="25">
        <v>-688700872.7368176</v>
      </c>
      <c r="AN4191" s="5">
        <v>-2.9011738500102293</v>
      </c>
    </row>
    <row r="4192" spans="32:40">
      <c r="AF4192" s="25">
        <v>4191</v>
      </c>
      <c r="AG4192" s="25"/>
      <c r="AJ4192" s="25"/>
      <c r="AL4192" s="5">
        <v>4191</v>
      </c>
      <c r="AM4192" s="25">
        <v>145716989.64278972</v>
      </c>
      <c r="AN4192" s="5">
        <v>2.3575347085412242</v>
      </c>
    </row>
    <row r="4193" spans="32:40">
      <c r="AF4193" s="25">
        <v>4192</v>
      </c>
      <c r="AG4193" s="25"/>
      <c r="AJ4193" s="25"/>
      <c r="AL4193" s="5">
        <v>4192</v>
      </c>
      <c r="AM4193" s="25">
        <v>-783770462.63330257</v>
      </c>
      <c r="AN4193" s="5">
        <v>-4.8211946576076548</v>
      </c>
    </row>
    <row r="4194" spans="32:40">
      <c r="AF4194" s="25">
        <v>4193</v>
      </c>
      <c r="AG4194" s="25"/>
      <c r="AJ4194" s="25"/>
      <c r="AL4194" s="5">
        <v>4193</v>
      </c>
      <c r="AM4194" s="25">
        <v>1858044994.828578</v>
      </c>
      <c r="AN4194" s="5">
        <v>10.57190980204458</v>
      </c>
    </row>
    <row r="4195" spans="32:40">
      <c r="AF4195" s="25">
        <v>4194</v>
      </c>
      <c r="AG4195" s="25"/>
      <c r="AJ4195" s="25"/>
      <c r="AL4195" s="5">
        <v>4194</v>
      </c>
      <c r="AM4195" s="25">
        <v>-23793371.159064502</v>
      </c>
      <c r="AN4195" s="5">
        <v>0.8348907248035442</v>
      </c>
    </row>
    <row r="4196" spans="32:40">
      <c r="AF4196" s="25">
        <v>4195</v>
      </c>
      <c r="AG4196" s="25"/>
      <c r="AJ4196" s="25"/>
      <c r="AL4196" s="5">
        <v>4195</v>
      </c>
      <c r="AM4196" s="25">
        <v>-625229044.82732964</v>
      </c>
      <c r="AN4196" s="5">
        <v>-1.7476873177229579</v>
      </c>
    </row>
    <row r="4197" spans="32:40">
      <c r="AF4197" s="25">
        <v>4196</v>
      </c>
      <c r="AG4197" s="25"/>
      <c r="AJ4197" s="25"/>
      <c r="AL4197" s="5">
        <v>4196</v>
      </c>
      <c r="AM4197" s="25">
        <v>-626841842.83999014</v>
      </c>
      <c r="AN4197" s="5">
        <v>-7.6297557762494099</v>
      </c>
    </row>
    <row r="4198" spans="32:40">
      <c r="AF4198" s="25">
        <v>4197</v>
      </c>
      <c r="AG4198" s="25"/>
      <c r="AJ4198" s="25"/>
      <c r="AL4198" s="5">
        <v>4197</v>
      </c>
      <c r="AM4198" s="25">
        <v>-753736338.10183668</v>
      </c>
      <c r="AN4198" s="5">
        <v>-2.7678400001490422</v>
      </c>
    </row>
    <row r="4199" spans="32:40">
      <c r="AF4199" s="25">
        <v>4198</v>
      </c>
      <c r="AG4199" s="25"/>
      <c r="AJ4199" s="25"/>
      <c r="AL4199" s="5">
        <v>4198</v>
      </c>
      <c r="AM4199" s="25">
        <v>528088396.47421187</v>
      </c>
      <c r="AN4199" s="5">
        <v>4.4288785624686042</v>
      </c>
    </row>
    <row r="4200" spans="32:40">
      <c r="AF4200" s="25">
        <v>4199</v>
      </c>
      <c r="AG4200" s="25"/>
      <c r="AJ4200" s="25"/>
      <c r="AL4200" s="5">
        <v>4199</v>
      </c>
      <c r="AM4200" s="25">
        <v>254079451.38453817</v>
      </c>
      <c r="AN4200" s="5">
        <v>3.0784102868917604</v>
      </c>
    </row>
    <row r="4201" spans="32:40">
      <c r="AF4201" s="25">
        <v>4200</v>
      </c>
      <c r="AG4201" s="25"/>
      <c r="AJ4201" s="25"/>
      <c r="AL4201" s="5">
        <v>4200</v>
      </c>
      <c r="AM4201" s="25">
        <v>-496069406.66490233</v>
      </c>
      <c r="AN4201" s="5">
        <v>-1.3051136210068</v>
      </c>
    </row>
    <row r="4202" spans="32:40">
      <c r="AF4202" s="25">
        <v>4201</v>
      </c>
      <c r="AG4202" s="25"/>
      <c r="AJ4202" s="25"/>
      <c r="AL4202" s="5">
        <v>4201</v>
      </c>
      <c r="AM4202" s="25">
        <v>-699827564.83562386</v>
      </c>
      <c r="AN4202" s="5">
        <v>-2.3119491461100288</v>
      </c>
    </row>
    <row r="4203" spans="32:40">
      <c r="AF4203" s="25">
        <v>4202</v>
      </c>
      <c r="AG4203" s="25"/>
      <c r="AJ4203" s="25"/>
      <c r="AL4203" s="5">
        <v>4202</v>
      </c>
      <c r="AM4203" s="25">
        <v>-1564784451.2569826</v>
      </c>
      <c r="AN4203" s="5">
        <v>-6.7622228306916838</v>
      </c>
    </row>
    <row r="4204" spans="32:40">
      <c r="AF4204" s="25">
        <v>4203</v>
      </c>
      <c r="AG4204" s="25"/>
      <c r="AJ4204" s="25"/>
      <c r="AL4204" s="5">
        <v>4203</v>
      </c>
      <c r="AM4204" s="25">
        <v>255808688.79311234</v>
      </c>
      <c r="AN4204" s="5">
        <v>4.0181199172907851</v>
      </c>
    </row>
    <row r="4205" spans="32:40">
      <c r="AF4205" s="25">
        <v>4204</v>
      </c>
      <c r="AG4205" s="25"/>
      <c r="AJ4205" s="25"/>
      <c r="AL4205" s="5">
        <v>4204</v>
      </c>
      <c r="AM4205" s="25">
        <v>-436865373.09064794</v>
      </c>
      <c r="AN4205" s="5">
        <v>-1.7562274136583897</v>
      </c>
    </row>
    <row r="4206" spans="32:40">
      <c r="AF4206" s="25">
        <v>4205</v>
      </c>
      <c r="AG4206" s="25"/>
      <c r="AJ4206" s="25"/>
      <c r="AL4206" s="5">
        <v>4205</v>
      </c>
      <c r="AM4206" s="25">
        <v>-715858726.54329371</v>
      </c>
      <c r="AN4206" s="5">
        <v>-2.5503159694669346</v>
      </c>
    </row>
    <row r="4207" spans="32:40">
      <c r="AF4207" s="25">
        <v>4206</v>
      </c>
      <c r="AG4207" s="25"/>
      <c r="AJ4207" s="25"/>
      <c r="AL4207" s="5">
        <v>4206</v>
      </c>
      <c r="AM4207" s="25">
        <v>-174203416.32161224</v>
      </c>
      <c r="AN4207" s="5">
        <v>0.31495981299801917</v>
      </c>
    </row>
    <row r="4208" spans="32:40">
      <c r="AF4208" s="25">
        <v>4207</v>
      </c>
      <c r="AG4208" s="25"/>
      <c r="AJ4208" s="25"/>
      <c r="AL4208" s="5">
        <v>4207</v>
      </c>
      <c r="AM4208" s="25">
        <v>-702836116.41740382</v>
      </c>
      <c r="AN4208" s="5">
        <v>-5.0032871160799042</v>
      </c>
    </row>
    <row r="4209" spans="32:40">
      <c r="AF4209" s="25">
        <v>4208</v>
      </c>
      <c r="AG4209" s="25"/>
      <c r="AJ4209" s="25"/>
      <c r="AL4209" s="5">
        <v>4208</v>
      </c>
      <c r="AM4209" s="25">
        <v>-62695670.876897648</v>
      </c>
      <c r="AN4209" s="5">
        <v>0.35299211846961892</v>
      </c>
    </row>
    <row r="4210" spans="32:40">
      <c r="AF4210" s="25">
        <v>4209</v>
      </c>
      <c r="AG4210" s="25"/>
      <c r="AJ4210" s="25"/>
      <c r="AL4210" s="5">
        <v>4209</v>
      </c>
      <c r="AM4210" s="25">
        <v>-1386224509.3003516</v>
      </c>
      <c r="AN4210" s="5">
        <v>-7.1145323269338192</v>
      </c>
    </row>
    <row r="4211" spans="32:40">
      <c r="AF4211" s="25">
        <v>4210</v>
      </c>
      <c r="AG4211" s="25"/>
      <c r="AJ4211" s="25"/>
      <c r="AL4211" s="5">
        <v>4210</v>
      </c>
      <c r="AM4211" s="25">
        <v>-546913439.35055995</v>
      </c>
      <c r="AN4211" s="5">
        <v>-2.7651926708018633</v>
      </c>
    </row>
    <row r="4212" spans="32:40">
      <c r="AF4212" s="25">
        <v>4211</v>
      </c>
      <c r="AG4212" s="25"/>
      <c r="AJ4212" s="25"/>
      <c r="AL4212" s="5">
        <v>4211</v>
      </c>
      <c r="AM4212" s="25">
        <v>271504531.27347803</v>
      </c>
      <c r="AN4212" s="5">
        <v>4.6247510524446493</v>
      </c>
    </row>
    <row r="4213" spans="32:40">
      <c r="AF4213" s="25">
        <v>4212</v>
      </c>
      <c r="AG4213" s="25"/>
      <c r="AJ4213" s="25"/>
      <c r="AL4213" s="5">
        <v>4212</v>
      </c>
      <c r="AM4213" s="25">
        <v>325964906.90564466</v>
      </c>
      <c r="AN4213" s="5">
        <v>3.8659283932016071</v>
      </c>
    </row>
    <row r="4214" spans="32:40">
      <c r="AF4214" s="25">
        <v>4213</v>
      </c>
      <c r="AG4214" s="25"/>
      <c r="AJ4214" s="25"/>
      <c r="AL4214" s="5">
        <v>4213</v>
      </c>
      <c r="AM4214" s="25">
        <v>3187391.4651355743</v>
      </c>
      <c r="AN4214" s="5">
        <v>1.0158772296662677</v>
      </c>
    </row>
    <row r="4215" spans="32:40">
      <c r="AF4215" s="25">
        <v>4214</v>
      </c>
      <c r="AG4215" s="25"/>
      <c r="AJ4215" s="25"/>
      <c r="AL4215" s="5">
        <v>4214</v>
      </c>
      <c r="AM4215" s="25">
        <v>-200587315.890636</v>
      </c>
      <c r="AN4215" s="5">
        <v>7.7163005617810242E-3</v>
      </c>
    </row>
    <row r="4216" spans="32:40">
      <c r="AF4216" s="25">
        <v>4215</v>
      </c>
      <c r="AG4216" s="25"/>
      <c r="AJ4216" s="25"/>
      <c r="AL4216" s="5">
        <v>4215</v>
      </c>
      <c r="AM4216" s="25">
        <v>165038225.67228723</v>
      </c>
      <c r="AN4216" s="5">
        <v>1.977502258878475</v>
      </c>
    </row>
    <row r="4217" spans="32:40">
      <c r="AF4217" s="25">
        <v>4216</v>
      </c>
      <c r="AG4217" s="25"/>
      <c r="AJ4217" s="25"/>
      <c r="AL4217" s="5">
        <v>4216</v>
      </c>
      <c r="AM4217" s="25">
        <v>206923169.99277347</v>
      </c>
      <c r="AN4217" s="5">
        <v>2.8530150293343306</v>
      </c>
    </row>
    <row r="4218" spans="32:40">
      <c r="AF4218" s="25">
        <v>4217</v>
      </c>
      <c r="AG4218" s="25"/>
      <c r="AJ4218" s="25"/>
      <c r="AL4218" s="5">
        <v>4217</v>
      </c>
      <c r="AM4218" s="25">
        <v>-193074124.74746388</v>
      </c>
      <c r="AN4218" s="5">
        <v>0.14524912734371948</v>
      </c>
    </row>
    <row r="4219" spans="32:40">
      <c r="AF4219" s="25">
        <v>4218</v>
      </c>
      <c r="AG4219" s="25"/>
      <c r="AJ4219" s="25"/>
      <c r="AL4219" s="5">
        <v>4218</v>
      </c>
      <c r="AM4219" s="25">
        <v>-1797538738.5685973</v>
      </c>
      <c r="AN4219" s="5">
        <v>-6.3323294270459343</v>
      </c>
    </row>
    <row r="4220" spans="32:40">
      <c r="AF4220" s="25">
        <v>4219</v>
      </c>
      <c r="AG4220" s="25"/>
      <c r="AJ4220" s="25"/>
      <c r="AL4220" s="5">
        <v>4219</v>
      </c>
      <c r="AM4220" s="25">
        <v>452433000.05216831</v>
      </c>
      <c r="AN4220" s="5">
        <v>4.7311321348963835</v>
      </c>
    </row>
    <row r="4221" spans="32:40">
      <c r="AF4221" s="25">
        <v>4220</v>
      </c>
      <c r="AG4221" s="25"/>
      <c r="AJ4221" s="25"/>
      <c r="AL4221" s="5">
        <v>4220</v>
      </c>
      <c r="AM4221" s="25">
        <v>-412493285.15419334</v>
      </c>
      <c r="AN4221" s="5">
        <v>-3.2700009019121703</v>
      </c>
    </row>
    <row r="4222" spans="32:40">
      <c r="AF4222" s="25">
        <v>4221</v>
      </c>
      <c r="AG4222" s="25"/>
      <c r="AJ4222" s="25"/>
      <c r="AL4222" s="5">
        <v>4221</v>
      </c>
      <c r="AM4222" s="25">
        <v>-337821860.11251473</v>
      </c>
      <c r="AN4222" s="5">
        <v>-3.1290652587690193</v>
      </c>
    </row>
    <row r="4223" spans="32:40">
      <c r="AF4223" s="25">
        <v>4222</v>
      </c>
      <c r="AG4223" s="25"/>
      <c r="AJ4223" s="25"/>
      <c r="AL4223" s="5">
        <v>4222</v>
      </c>
      <c r="AM4223" s="25">
        <v>50749162.003485739</v>
      </c>
      <c r="AN4223" s="5">
        <v>1.2232667639682819</v>
      </c>
    </row>
    <row r="4224" spans="32:40">
      <c r="AF4224" s="25">
        <v>4223</v>
      </c>
      <c r="AG4224" s="25"/>
      <c r="AJ4224" s="25"/>
      <c r="AL4224" s="5">
        <v>4223</v>
      </c>
      <c r="AM4224" s="25">
        <v>-872138259.82951045</v>
      </c>
      <c r="AN4224" s="5">
        <v>-6.3415103286601822</v>
      </c>
    </row>
    <row r="4225" spans="32:40">
      <c r="AF4225" s="25">
        <v>4224</v>
      </c>
      <c r="AG4225" s="25"/>
      <c r="AJ4225" s="25"/>
      <c r="AL4225" s="5">
        <v>4224</v>
      </c>
      <c r="AM4225" s="25">
        <v>465197049.35207534</v>
      </c>
      <c r="AN4225" s="5">
        <v>3.0296248294343786</v>
      </c>
    </row>
    <row r="4226" spans="32:40">
      <c r="AF4226" s="25">
        <v>4225</v>
      </c>
      <c r="AG4226" s="25"/>
      <c r="AJ4226" s="25"/>
      <c r="AL4226" s="5">
        <v>4225</v>
      </c>
      <c r="AM4226" s="25">
        <v>338362016.05896002</v>
      </c>
      <c r="AN4226" s="5">
        <v>3.3595905460814302</v>
      </c>
    </row>
    <row r="4227" spans="32:40">
      <c r="AF4227" s="25">
        <v>4226</v>
      </c>
      <c r="AG4227" s="25"/>
      <c r="AJ4227" s="25"/>
      <c r="AL4227" s="5">
        <v>4226</v>
      </c>
      <c r="AM4227" s="25">
        <v>-969279730.7817148</v>
      </c>
      <c r="AN4227" s="5">
        <v>-8.420623665062573</v>
      </c>
    </row>
    <row r="4228" spans="32:40">
      <c r="AF4228" s="25">
        <v>4227</v>
      </c>
      <c r="AG4228" s="25"/>
      <c r="AJ4228" s="25"/>
      <c r="AL4228" s="5">
        <v>4227</v>
      </c>
      <c r="AM4228" s="25">
        <v>-998479416.82613802</v>
      </c>
      <c r="AN4228" s="5">
        <v>-6.7010999920866823</v>
      </c>
    </row>
    <row r="4229" spans="32:40">
      <c r="AF4229" s="25">
        <v>4228</v>
      </c>
      <c r="AG4229" s="25"/>
      <c r="AJ4229" s="25"/>
      <c r="AL4229" s="5">
        <v>4228</v>
      </c>
      <c r="AM4229" s="25">
        <v>-53099317.942758918</v>
      </c>
      <c r="AN4229" s="5">
        <v>0.79002153581008239</v>
      </c>
    </row>
    <row r="4230" spans="32:40">
      <c r="AF4230" s="25">
        <v>4229</v>
      </c>
      <c r="AG4230" s="25"/>
      <c r="AJ4230" s="25"/>
      <c r="AL4230" s="5">
        <v>4229</v>
      </c>
      <c r="AM4230" s="25">
        <v>-537541633.60706139</v>
      </c>
      <c r="AN4230" s="5">
        <v>-3.3085461336497528</v>
      </c>
    </row>
    <row r="4231" spans="32:40">
      <c r="AF4231" s="25">
        <v>4230</v>
      </c>
      <c r="AG4231" s="25"/>
      <c r="AJ4231" s="25"/>
      <c r="AL4231" s="5">
        <v>4230</v>
      </c>
      <c r="AM4231" s="25">
        <v>-865608296.78389585</v>
      </c>
      <c r="AN4231" s="5">
        <v>-8.3088639135058422</v>
      </c>
    </row>
    <row r="4232" spans="32:40">
      <c r="AF4232" s="25">
        <v>4231</v>
      </c>
      <c r="AG4232" s="25"/>
      <c r="AJ4232" s="25"/>
      <c r="AL4232" s="5">
        <v>4231</v>
      </c>
      <c r="AM4232" s="25">
        <v>66933938.610321105</v>
      </c>
      <c r="AN4232" s="5">
        <v>1.3345275881699621</v>
      </c>
    </row>
    <row r="4233" spans="32:40">
      <c r="AF4233" s="25">
        <v>4232</v>
      </c>
      <c r="AG4233" s="25"/>
      <c r="AJ4233" s="25"/>
      <c r="AL4233" s="5">
        <v>4232</v>
      </c>
      <c r="AM4233" s="25">
        <v>-455288194.29876971</v>
      </c>
      <c r="AN4233" s="5">
        <v>-3.3961779540233223</v>
      </c>
    </row>
    <row r="4234" spans="32:40">
      <c r="AF4234" s="25">
        <v>4233</v>
      </c>
      <c r="AG4234" s="25"/>
      <c r="AJ4234" s="25"/>
      <c r="AL4234" s="5">
        <v>4233</v>
      </c>
      <c r="AM4234" s="25">
        <v>-739233027.36734915</v>
      </c>
      <c r="AN4234" s="5">
        <v>-3.2753272212552589</v>
      </c>
    </row>
    <row r="4235" spans="32:40">
      <c r="AF4235" s="25">
        <v>4234</v>
      </c>
      <c r="AG4235" s="25"/>
      <c r="AJ4235" s="25"/>
      <c r="AL4235" s="5">
        <v>4234</v>
      </c>
      <c r="AM4235" s="25">
        <v>612951833.82333684</v>
      </c>
      <c r="AN4235" s="5">
        <v>3.3509509061515166</v>
      </c>
    </row>
    <row r="4236" spans="32:40">
      <c r="AF4236" s="25">
        <v>4235</v>
      </c>
      <c r="AG4236" s="25"/>
      <c r="AJ4236" s="25"/>
      <c r="AL4236" s="5">
        <v>4235</v>
      </c>
      <c r="AM4236" s="25">
        <v>-966040181.5536139</v>
      </c>
      <c r="AN4236" s="5">
        <v>-3.3952329746764534</v>
      </c>
    </row>
    <row r="4237" spans="32:40">
      <c r="AF4237" s="25">
        <v>4236</v>
      </c>
      <c r="AG4237" s="25"/>
      <c r="AJ4237" s="25"/>
      <c r="AL4237" s="5">
        <v>4236</v>
      </c>
      <c r="AM4237" s="25">
        <v>-189196850.34054238</v>
      </c>
      <c r="AN4237" s="5">
        <v>-0.82586133951064278</v>
      </c>
    </row>
    <row r="4238" spans="32:40">
      <c r="AF4238" s="25">
        <v>4237</v>
      </c>
      <c r="AG4238" s="25"/>
      <c r="AJ4238" s="25"/>
      <c r="AL4238" s="5">
        <v>4237</v>
      </c>
      <c r="AM4238" s="25">
        <v>-676621305.27126181</v>
      </c>
      <c r="AN4238" s="5">
        <v>-1.9890528129558973</v>
      </c>
    </row>
    <row r="4239" spans="32:40">
      <c r="AF4239" s="25">
        <v>4238</v>
      </c>
      <c r="AG4239" s="25"/>
      <c r="AJ4239" s="25"/>
      <c r="AL4239" s="5">
        <v>4238</v>
      </c>
      <c r="AM4239" s="25">
        <v>-907222222.39323521</v>
      </c>
      <c r="AN4239" s="5">
        <v>-2.6774916799683854</v>
      </c>
    </row>
    <row r="4240" spans="32:40">
      <c r="AF4240" s="25">
        <v>4239</v>
      </c>
      <c r="AG4240" s="25"/>
      <c r="AJ4240" s="25"/>
      <c r="AL4240" s="5">
        <v>4239</v>
      </c>
      <c r="AM4240" s="25">
        <v>-456380254.24398291</v>
      </c>
      <c r="AN4240" s="5">
        <v>-0.84157863969447089</v>
      </c>
    </row>
    <row r="4241" spans="32:40">
      <c r="AF4241" s="25">
        <v>4240</v>
      </c>
      <c r="AG4241" s="25"/>
      <c r="AJ4241" s="25"/>
      <c r="AL4241" s="5">
        <v>4240</v>
      </c>
      <c r="AM4241" s="25">
        <v>-1477671968.9399285</v>
      </c>
      <c r="AN4241" s="5">
        <v>-5.7136699492421927</v>
      </c>
    </row>
    <row r="4242" spans="32:40">
      <c r="AF4242" s="25">
        <v>4241</v>
      </c>
      <c r="AG4242" s="25"/>
      <c r="AJ4242" s="25"/>
      <c r="AL4242" s="5">
        <v>4241</v>
      </c>
      <c r="AM4242" s="25">
        <v>438825512.13798189</v>
      </c>
      <c r="AN4242" s="5">
        <v>3.7581694596190198</v>
      </c>
    </row>
    <row r="4243" spans="32:40">
      <c r="AF4243" s="25">
        <v>4242</v>
      </c>
      <c r="AG4243" s="25"/>
      <c r="AJ4243" s="25"/>
      <c r="AL4243" s="5">
        <v>4242</v>
      </c>
      <c r="AM4243" s="25">
        <v>110164996.67676759</v>
      </c>
      <c r="AN4243" s="5">
        <v>1.6056824621715402</v>
      </c>
    </row>
    <row r="4244" spans="32:40">
      <c r="AF4244" s="25">
        <v>4243</v>
      </c>
      <c r="AG4244" s="25"/>
      <c r="AJ4244" s="25"/>
      <c r="AL4244" s="5">
        <v>4243</v>
      </c>
      <c r="AM4244" s="25">
        <v>479278294.39775163</v>
      </c>
      <c r="AN4244" s="5">
        <v>3.1538536375534365</v>
      </c>
    </row>
    <row r="4245" spans="32:40">
      <c r="AF4245" s="25">
        <v>4244</v>
      </c>
      <c r="AG4245" s="25"/>
      <c r="AJ4245" s="25"/>
      <c r="AL4245" s="5">
        <v>4244</v>
      </c>
      <c r="AM4245" s="25">
        <v>601188345.37557149</v>
      </c>
      <c r="AN4245" s="5">
        <v>3.801722573142043</v>
      </c>
    </row>
    <row r="4246" spans="32:40">
      <c r="AF4246" s="25">
        <v>4245</v>
      </c>
      <c r="AG4246" s="25"/>
      <c r="AJ4246" s="25"/>
      <c r="AL4246" s="5">
        <v>4245</v>
      </c>
      <c r="AM4246" s="25">
        <v>-546694176.06765473</v>
      </c>
      <c r="AN4246" s="5">
        <v>-1.601023451066756</v>
      </c>
    </row>
    <row r="4247" spans="32:40">
      <c r="AF4247" s="25">
        <v>4246</v>
      </c>
      <c r="AG4247" s="25"/>
      <c r="AJ4247" s="25"/>
      <c r="AL4247" s="5">
        <v>4246</v>
      </c>
      <c r="AM4247" s="25">
        <v>381127205.18941242</v>
      </c>
      <c r="AN4247" s="5">
        <v>3.0801554313750552</v>
      </c>
    </row>
    <row r="4248" spans="32:40">
      <c r="AF4248" s="25">
        <v>4247</v>
      </c>
      <c r="AG4248" s="25"/>
      <c r="AJ4248" s="25"/>
      <c r="AL4248" s="5">
        <v>4247</v>
      </c>
      <c r="AM4248" s="25">
        <v>-1007314658.9721721</v>
      </c>
      <c r="AN4248" s="5">
        <v>-3.5096109095851973</v>
      </c>
    </row>
    <row r="4249" spans="32:40">
      <c r="AF4249" s="25">
        <v>4248</v>
      </c>
      <c r="AG4249" s="25"/>
      <c r="AJ4249" s="25"/>
      <c r="AL4249" s="5">
        <v>4248</v>
      </c>
      <c r="AM4249" s="25">
        <v>-1601301632.4592369</v>
      </c>
      <c r="AN4249" s="5">
        <v>-5.3003152768153488</v>
      </c>
    </row>
    <row r="4250" spans="32:40">
      <c r="AF4250" s="25">
        <v>4249</v>
      </c>
      <c r="AG4250" s="25"/>
      <c r="AJ4250" s="25"/>
      <c r="AL4250" s="5">
        <v>4249</v>
      </c>
      <c r="AM4250" s="25">
        <v>41045111.138312668</v>
      </c>
      <c r="AN4250" s="5">
        <v>1.5680860808180812</v>
      </c>
    </row>
    <row r="4251" spans="32:40">
      <c r="AF4251" s="25">
        <v>4250</v>
      </c>
      <c r="AG4251" s="25"/>
      <c r="AJ4251" s="25"/>
      <c r="AL4251" s="5">
        <v>4250</v>
      </c>
      <c r="AM4251" s="25">
        <v>48835140.989288688</v>
      </c>
      <c r="AN4251" s="5">
        <v>1.2559508374460857</v>
      </c>
    </row>
    <row r="4252" spans="32:40">
      <c r="AF4252" s="25">
        <v>4251</v>
      </c>
      <c r="AG4252" s="25"/>
      <c r="AJ4252" s="25"/>
      <c r="AL4252" s="5">
        <v>4251</v>
      </c>
      <c r="AM4252" s="25">
        <v>-302987182.41077733</v>
      </c>
      <c r="AN4252" s="5">
        <v>-0.18423056470007645</v>
      </c>
    </row>
    <row r="4253" spans="32:40">
      <c r="AF4253" s="25">
        <v>4252</v>
      </c>
      <c r="AG4253" s="25"/>
      <c r="AJ4253" s="25"/>
      <c r="AL4253" s="5">
        <v>4252</v>
      </c>
      <c r="AM4253" s="25">
        <v>528616694.65531063</v>
      </c>
      <c r="AN4253" s="5">
        <v>3.5988897904478678</v>
      </c>
    </row>
    <row r="4254" spans="32:40">
      <c r="AF4254" s="25">
        <v>4253</v>
      </c>
      <c r="AG4254" s="25"/>
      <c r="AJ4254" s="25"/>
      <c r="AL4254" s="5">
        <v>4253</v>
      </c>
      <c r="AM4254" s="25">
        <v>-1383305490.2607803</v>
      </c>
      <c r="AN4254" s="5">
        <v>-7.0914490412247897</v>
      </c>
    </row>
    <row r="4255" spans="32:40">
      <c r="AF4255" s="25">
        <v>4254</v>
      </c>
      <c r="AG4255" s="25"/>
      <c r="AJ4255" s="25"/>
      <c r="AL4255" s="5">
        <v>4254</v>
      </c>
      <c r="AM4255" s="25">
        <v>-918741085.68608344</v>
      </c>
      <c r="AN4255" s="5">
        <v>-3.9892117474945028</v>
      </c>
    </row>
    <row r="4256" spans="32:40">
      <c r="AF4256" s="25">
        <v>4255</v>
      </c>
      <c r="AG4256" s="25"/>
      <c r="AJ4256" s="25"/>
      <c r="AL4256" s="5">
        <v>4255</v>
      </c>
      <c r="AM4256" s="25">
        <v>-414999742.46226954</v>
      </c>
      <c r="AN4256" s="5">
        <v>-3.157847377083066</v>
      </c>
    </row>
    <row r="4257" spans="32:40">
      <c r="AF4257" s="25">
        <v>4256</v>
      </c>
      <c r="AG4257" s="25"/>
      <c r="AJ4257" s="25"/>
      <c r="AL4257" s="5">
        <v>4256</v>
      </c>
      <c r="AM4257" s="25">
        <v>389858130.33915067</v>
      </c>
      <c r="AN4257" s="5">
        <v>3.1475372885390489</v>
      </c>
    </row>
    <row r="4258" spans="32:40">
      <c r="AF4258" s="25">
        <v>4257</v>
      </c>
      <c r="AG4258" s="25"/>
      <c r="AJ4258" s="25"/>
      <c r="AL4258" s="5">
        <v>4257</v>
      </c>
      <c r="AM4258" s="25">
        <v>-436072323.76205379</v>
      </c>
      <c r="AN4258" s="5">
        <v>-0.7624358191351629</v>
      </c>
    </row>
    <row r="4259" spans="32:40">
      <c r="AF4259" s="25">
        <v>4258</v>
      </c>
      <c r="AG4259" s="25"/>
      <c r="AJ4259" s="25"/>
      <c r="AL4259" s="5">
        <v>4258</v>
      </c>
      <c r="AM4259" s="25">
        <v>85167706.727556646</v>
      </c>
      <c r="AN4259" s="5">
        <v>1.3480874632354258</v>
      </c>
    </row>
    <row r="4260" spans="32:40">
      <c r="AF4260" s="25">
        <v>4259</v>
      </c>
      <c r="AG4260" s="25"/>
      <c r="AJ4260" s="25"/>
      <c r="AL4260" s="5">
        <v>4259</v>
      </c>
      <c r="AM4260" s="25">
        <v>671653560.83041179</v>
      </c>
      <c r="AN4260" s="5">
        <v>7.2586771345934187</v>
      </c>
    </row>
    <row r="4261" spans="32:40">
      <c r="AF4261" s="25">
        <v>4260</v>
      </c>
      <c r="AG4261" s="25"/>
      <c r="AJ4261" s="25"/>
      <c r="AL4261" s="5">
        <v>4260</v>
      </c>
      <c r="AM4261" s="25">
        <v>-2061851140.9677567</v>
      </c>
      <c r="AN4261" s="5">
        <v>-14.771159898333446</v>
      </c>
    </row>
    <row r="4262" spans="32:40">
      <c r="AF4262" s="25">
        <v>4261</v>
      </c>
      <c r="AG4262" s="25"/>
      <c r="AJ4262" s="25"/>
      <c r="AL4262" s="5">
        <v>4261</v>
      </c>
      <c r="AM4262" s="25">
        <v>-1273330425.6657238</v>
      </c>
      <c r="AN4262" s="5">
        <v>-16.301054592585896</v>
      </c>
    </row>
    <row r="4263" spans="32:40">
      <c r="AF4263" s="25">
        <v>4262</v>
      </c>
      <c r="AG4263" s="25"/>
      <c r="AJ4263" s="25"/>
      <c r="AL4263" s="5">
        <v>4262</v>
      </c>
      <c r="AM4263" s="25">
        <v>970910498.42931592</v>
      </c>
      <c r="AN4263" s="5">
        <v>15.273327415054572</v>
      </c>
    </row>
    <row r="4264" spans="32:40">
      <c r="AF4264" s="25">
        <v>4263</v>
      </c>
      <c r="AG4264" s="25"/>
      <c r="AJ4264" s="25"/>
      <c r="AL4264" s="5">
        <v>4263</v>
      </c>
      <c r="AM4264" s="25">
        <v>529187884.26555282</v>
      </c>
      <c r="AN4264" s="5">
        <v>5.0103462792119879</v>
      </c>
    </row>
    <row r="4265" spans="32:40">
      <c r="AF4265" s="25">
        <v>4264</v>
      </c>
      <c r="AG4265" s="25"/>
      <c r="AJ4265" s="25"/>
      <c r="AL4265" s="5">
        <v>4264</v>
      </c>
      <c r="AM4265" s="25">
        <v>-1583983637.8239284</v>
      </c>
      <c r="AN4265" s="5">
        <v>-5.7245479236832599</v>
      </c>
    </row>
    <row r="4266" spans="32:40">
      <c r="AF4266" s="25">
        <v>4265</v>
      </c>
      <c r="AG4266" s="25"/>
      <c r="AJ4266" s="25"/>
      <c r="AL4266" s="5">
        <v>4265</v>
      </c>
      <c r="AM4266" s="25">
        <v>714473249.47927594</v>
      </c>
      <c r="AN4266" s="5">
        <v>8.3878852299352928</v>
      </c>
    </row>
    <row r="4267" spans="32:40">
      <c r="AF4267" s="25">
        <v>4266</v>
      </c>
      <c r="AG4267" s="25"/>
      <c r="AJ4267" s="25"/>
      <c r="AL4267" s="5">
        <v>4266</v>
      </c>
      <c r="AM4267" s="25">
        <v>347328830.82937264</v>
      </c>
      <c r="AN4267" s="5">
        <v>4.405039890284864</v>
      </c>
    </row>
    <row r="4268" spans="32:40">
      <c r="AF4268" s="25">
        <v>4267</v>
      </c>
      <c r="AG4268" s="25"/>
      <c r="AJ4268" s="25"/>
      <c r="AL4268" s="5">
        <v>4267</v>
      </c>
      <c r="AM4268" s="25">
        <v>880143938.13940644</v>
      </c>
      <c r="AN4268" s="5">
        <v>6.5217479628910828</v>
      </c>
    </row>
    <row r="4269" spans="32:40">
      <c r="AF4269" s="25">
        <v>4268</v>
      </c>
      <c r="AG4269" s="25"/>
      <c r="AJ4269" s="25"/>
      <c r="AL4269" s="5">
        <v>4268</v>
      </c>
      <c r="AM4269" s="25">
        <v>1057986430.0743887</v>
      </c>
      <c r="AN4269" s="5">
        <v>5.4621021894926951</v>
      </c>
    </row>
    <row r="4270" spans="32:40">
      <c r="AF4270" s="25">
        <v>4269</v>
      </c>
      <c r="AG4270" s="25"/>
      <c r="AJ4270" s="25"/>
      <c r="AL4270" s="5">
        <v>4269</v>
      </c>
      <c r="AM4270" s="25">
        <v>-435992462.22308779</v>
      </c>
      <c r="AN4270" s="5">
        <v>-0.80512140130643051</v>
      </c>
    </row>
    <row r="4271" spans="32:40">
      <c r="AF4271" s="25">
        <v>4270</v>
      </c>
      <c r="AG4271" s="25"/>
      <c r="AJ4271" s="25"/>
      <c r="AL4271" s="5">
        <v>4270</v>
      </c>
      <c r="AM4271" s="25">
        <v>-952977475.95549309</v>
      </c>
      <c r="AN4271" s="5">
        <v>-2.6173857480141103</v>
      </c>
    </row>
    <row r="4272" spans="32:40">
      <c r="AF4272" s="25">
        <v>4271</v>
      </c>
      <c r="AG4272" s="25"/>
      <c r="AJ4272" s="25"/>
      <c r="AL4272" s="5">
        <v>4271</v>
      </c>
      <c r="AM4272" s="25">
        <v>-1276628585.9339049</v>
      </c>
      <c r="AN4272" s="5">
        <v>-6.5267106803396331</v>
      </c>
    </row>
    <row r="4273" spans="32:40">
      <c r="AF4273" s="25">
        <v>4272</v>
      </c>
      <c r="AG4273" s="25"/>
      <c r="AJ4273" s="25"/>
      <c r="AL4273" s="5">
        <v>4272</v>
      </c>
      <c r="AM4273" s="25">
        <v>-1166709158.5325251</v>
      </c>
      <c r="AN4273" s="5">
        <v>-4.486843965717461</v>
      </c>
    </row>
    <row r="4274" spans="32:40">
      <c r="AF4274" s="25">
        <v>4273</v>
      </c>
      <c r="AG4274" s="25"/>
      <c r="AJ4274" s="25"/>
      <c r="AL4274" s="5">
        <v>4273</v>
      </c>
      <c r="AM4274" s="25">
        <v>17545376.840491533</v>
      </c>
      <c r="AN4274" s="5">
        <v>1.1272397445093942</v>
      </c>
    </row>
    <row r="4275" spans="32:40">
      <c r="AF4275" s="25">
        <v>4274</v>
      </c>
      <c r="AG4275" s="25"/>
      <c r="AJ4275" s="25"/>
      <c r="AL4275" s="5">
        <v>4274</v>
      </c>
      <c r="AM4275" s="25">
        <v>-442027184.83239126</v>
      </c>
      <c r="AN4275" s="5">
        <v>-3.3183311789134251</v>
      </c>
    </row>
    <row r="4276" spans="32:40">
      <c r="AF4276" s="25">
        <v>4275</v>
      </c>
      <c r="AG4276" s="25"/>
      <c r="AJ4276" s="25"/>
      <c r="AL4276" s="5">
        <v>4275</v>
      </c>
      <c r="AM4276" s="25">
        <v>-650914101.66550016</v>
      </c>
      <c r="AN4276" s="5">
        <v>-2.518187141605317</v>
      </c>
    </row>
    <row r="4277" spans="32:40">
      <c r="AF4277" s="25">
        <v>4276</v>
      </c>
      <c r="AG4277" s="25"/>
      <c r="AJ4277" s="25"/>
      <c r="AL4277" s="5">
        <v>4276</v>
      </c>
      <c r="AM4277" s="25">
        <v>-686257105.20232737</v>
      </c>
      <c r="AN4277" s="5">
        <v>-2.9381159492802214</v>
      </c>
    </row>
    <row r="4278" spans="32:40">
      <c r="AF4278" s="25">
        <v>4277</v>
      </c>
      <c r="AG4278" s="25"/>
      <c r="AJ4278" s="25"/>
      <c r="AL4278" s="5">
        <v>4277</v>
      </c>
      <c r="AM4278" s="25">
        <v>-434742375.11849594</v>
      </c>
      <c r="AN4278" s="5">
        <v>-1.2227010732200168</v>
      </c>
    </row>
    <row r="4279" spans="32:40">
      <c r="AF4279" s="25">
        <v>4278</v>
      </c>
      <c r="AG4279" s="25"/>
      <c r="AJ4279" s="25"/>
      <c r="AL4279" s="5">
        <v>4278</v>
      </c>
      <c r="AM4279" s="25">
        <v>-242659317.52783433</v>
      </c>
      <c r="AN4279" s="5">
        <v>-1.6980786306866111</v>
      </c>
    </row>
    <row r="4280" spans="32:40">
      <c r="AF4280" s="25">
        <v>4279</v>
      </c>
      <c r="AG4280" s="25"/>
      <c r="AJ4280" s="25"/>
      <c r="AL4280" s="5">
        <v>4279</v>
      </c>
      <c r="AM4280" s="25">
        <v>-64992964.020138294</v>
      </c>
      <c r="AN4280" s="5">
        <v>0.10150444566969004</v>
      </c>
    </row>
    <row r="4281" spans="32:40">
      <c r="AF4281" s="25">
        <v>4280</v>
      </c>
      <c r="AG4281" s="25"/>
      <c r="AJ4281" s="25"/>
      <c r="AL4281" s="5">
        <v>4280</v>
      </c>
      <c r="AM4281" s="25">
        <v>-285042852.17830992</v>
      </c>
      <c r="AN4281" s="5">
        <v>-0.87757740556186492</v>
      </c>
    </row>
    <row r="4282" spans="32:40">
      <c r="AF4282" s="25">
        <v>4281</v>
      </c>
      <c r="AG4282" s="25"/>
      <c r="AJ4282" s="25"/>
      <c r="AL4282" s="5">
        <v>4281</v>
      </c>
      <c r="AM4282" s="25">
        <v>-564993056.47973967</v>
      </c>
      <c r="AN4282" s="5">
        <v>-5.109270480538612</v>
      </c>
    </row>
    <row r="4283" spans="32:40">
      <c r="AF4283" s="25">
        <v>4282</v>
      </c>
      <c r="AG4283" s="25"/>
      <c r="AJ4283" s="25"/>
      <c r="AL4283" s="5">
        <v>4282</v>
      </c>
      <c r="AM4283" s="25">
        <v>-1038115842.3937749</v>
      </c>
      <c r="AN4283" s="5">
        <v>-7.5087995171702246</v>
      </c>
    </row>
    <row r="4284" spans="32:40">
      <c r="AF4284" s="25">
        <v>4283</v>
      </c>
      <c r="AG4284" s="25"/>
      <c r="AJ4284" s="25"/>
      <c r="AL4284" s="5">
        <v>4283</v>
      </c>
      <c r="AM4284" s="25">
        <v>-403233203.91733718</v>
      </c>
      <c r="AN4284" s="5">
        <v>-1.8435592441219708</v>
      </c>
    </row>
    <row r="4285" spans="32:40">
      <c r="AF4285" s="25">
        <v>4284</v>
      </c>
      <c r="AG4285" s="25"/>
      <c r="AJ4285" s="25"/>
      <c r="AL4285" s="5">
        <v>4284</v>
      </c>
      <c r="AM4285" s="25">
        <v>-14697291.378771335</v>
      </c>
      <c r="AN4285" s="5">
        <v>0.91199006305401786</v>
      </c>
    </row>
    <row r="4286" spans="32:40">
      <c r="AF4286" s="25">
        <v>4285</v>
      </c>
      <c r="AG4286" s="25"/>
      <c r="AJ4286" s="25"/>
      <c r="AL4286" s="5">
        <v>4285</v>
      </c>
      <c r="AM4286" s="25">
        <v>-1038127058.5588577</v>
      </c>
      <c r="AN4286" s="5">
        <v>-5.0088438314533636</v>
      </c>
    </row>
    <row r="4287" spans="32:40">
      <c r="AF4287" s="25">
        <v>4286</v>
      </c>
      <c r="AG4287" s="25"/>
      <c r="AJ4287" s="25"/>
      <c r="AL4287" s="5">
        <v>4286</v>
      </c>
      <c r="AM4287" s="25">
        <v>-1050429069.8474996</v>
      </c>
      <c r="AN4287" s="5">
        <v>-4.9040883271956508</v>
      </c>
    </row>
    <row r="4288" spans="32:40">
      <c r="AF4288" s="25">
        <v>4287</v>
      </c>
      <c r="AG4288" s="25"/>
      <c r="AJ4288" s="25"/>
      <c r="AL4288" s="5">
        <v>4287</v>
      </c>
      <c r="AM4288" s="25">
        <v>-1750343235.7544684</v>
      </c>
      <c r="AN4288" s="5">
        <v>-7.3011291094997404</v>
      </c>
    </row>
    <row r="4289" spans="32:40">
      <c r="AF4289" s="25">
        <v>4288</v>
      </c>
      <c r="AG4289" s="25"/>
      <c r="AJ4289" s="25"/>
      <c r="AL4289" s="5">
        <v>4288</v>
      </c>
      <c r="AM4289" s="25">
        <v>686250025.22633088</v>
      </c>
      <c r="AN4289" s="5">
        <v>5.4281488213059301</v>
      </c>
    </row>
    <row r="4290" spans="32:40">
      <c r="AF4290" s="25">
        <v>4289</v>
      </c>
      <c r="AG4290" s="25"/>
      <c r="AJ4290" s="25"/>
      <c r="AL4290" s="5">
        <v>4289</v>
      </c>
      <c r="AM4290" s="25">
        <v>-54391539.094695926</v>
      </c>
      <c r="AN4290" s="5">
        <v>0.66536450255224577</v>
      </c>
    </row>
    <row r="4291" spans="32:40">
      <c r="AF4291" s="25">
        <v>4290</v>
      </c>
      <c r="AG4291" s="25"/>
      <c r="AJ4291" s="25"/>
      <c r="AL4291" s="5">
        <v>4290</v>
      </c>
      <c r="AM4291" s="25">
        <v>-568129725.20745385</v>
      </c>
      <c r="AN4291" s="5">
        <v>-1.5053996272362922</v>
      </c>
    </row>
    <row r="4292" spans="32:40">
      <c r="AF4292" s="25">
        <v>4291</v>
      </c>
      <c r="AG4292" s="25"/>
      <c r="AJ4292" s="25"/>
      <c r="AL4292" s="5">
        <v>4291</v>
      </c>
      <c r="AM4292" s="25">
        <v>-990727260.31453347</v>
      </c>
      <c r="AN4292" s="5">
        <v>-4.7536257748814386</v>
      </c>
    </row>
    <row r="4293" spans="32:40">
      <c r="AF4293" s="25">
        <v>4292</v>
      </c>
      <c r="AG4293" s="25"/>
      <c r="AJ4293" s="25"/>
      <c r="AL4293" s="5">
        <v>4292</v>
      </c>
      <c r="AM4293" s="25">
        <v>-506621597.90571368</v>
      </c>
      <c r="AN4293" s="5">
        <v>-1.3030166901822704</v>
      </c>
    </row>
    <row r="4294" spans="32:40">
      <c r="AF4294" s="25">
        <v>4293</v>
      </c>
      <c r="AG4294" s="25"/>
      <c r="AJ4294" s="25"/>
      <c r="AL4294" s="5">
        <v>4293</v>
      </c>
      <c r="AM4294" s="25">
        <v>-142820362.60533223</v>
      </c>
      <c r="AN4294" s="5">
        <v>8.9857642558457393E-2</v>
      </c>
    </row>
    <row r="4295" spans="32:40">
      <c r="AF4295" s="25">
        <v>4294</v>
      </c>
      <c r="AG4295" s="25"/>
      <c r="AJ4295" s="25"/>
      <c r="AL4295" s="5">
        <v>4294</v>
      </c>
      <c r="AM4295" s="25">
        <v>-406311755.97421449</v>
      </c>
      <c r="AN4295" s="5">
        <v>-4.0686846411511821</v>
      </c>
    </row>
    <row r="4296" spans="32:40">
      <c r="AF4296" s="25">
        <v>4295</v>
      </c>
      <c r="AG4296" s="25"/>
      <c r="AJ4296" s="25"/>
      <c r="AL4296" s="5">
        <v>4295</v>
      </c>
      <c r="AM4296" s="25">
        <v>102956084.49923956</v>
      </c>
      <c r="AN4296" s="5">
        <v>2.199592102486803</v>
      </c>
    </row>
    <row r="4297" spans="32:40">
      <c r="AF4297" s="25">
        <v>4296</v>
      </c>
      <c r="AG4297" s="25"/>
      <c r="AJ4297" s="25"/>
      <c r="AL4297" s="5">
        <v>4296</v>
      </c>
      <c r="AM4297" s="25">
        <v>-850696381.82936084</v>
      </c>
      <c r="AN4297" s="5">
        <v>-5.8632928465060026</v>
      </c>
    </row>
    <row r="4298" spans="32:40">
      <c r="AF4298" s="25">
        <v>4297</v>
      </c>
      <c r="AG4298" s="25"/>
      <c r="AJ4298" s="25"/>
      <c r="AL4298" s="5">
        <v>4297</v>
      </c>
      <c r="AM4298" s="25">
        <v>-338232065.58886278</v>
      </c>
      <c r="AN4298" s="5">
        <v>-2.2457972988513046</v>
      </c>
    </row>
    <row r="4299" spans="32:40">
      <c r="AF4299" s="25">
        <v>4298</v>
      </c>
      <c r="AG4299" s="25"/>
      <c r="AJ4299" s="25"/>
      <c r="AL4299" s="5">
        <v>4298</v>
      </c>
      <c r="AM4299" s="25">
        <v>130821831.46341085</v>
      </c>
      <c r="AN4299" s="5">
        <v>1.9921033694616677</v>
      </c>
    </row>
    <row r="4300" spans="32:40">
      <c r="AF4300" s="25">
        <v>4299</v>
      </c>
      <c r="AG4300" s="25"/>
      <c r="AJ4300" s="25"/>
      <c r="AL4300" s="5">
        <v>4299</v>
      </c>
      <c r="AM4300" s="25">
        <v>490043732.06459713</v>
      </c>
      <c r="AN4300" s="5">
        <v>3.0785534155644241</v>
      </c>
    </row>
    <row r="4301" spans="32:40">
      <c r="AF4301" s="25">
        <v>4300</v>
      </c>
      <c r="AG4301" s="25"/>
      <c r="AJ4301" s="25"/>
      <c r="AL4301" s="5">
        <v>4300</v>
      </c>
      <c r="AM4301" s="25">
        <v>-1115186965.5966592</v>
      </c>
      <c r="AN4301" s="5">
        <v>-3.6598973955758849</v>
      </c>
    </row>
    <row r="4302" spans="32:40">
      <c r="AF4302" s="25">
        <v>4301</v>
      </c>
      <c r="AG4302" s="25"/>
      <c r="AJ4302" s="25"/>
      <c r="AL4302" s="5">
        <v>4301</v>
      </c>
      <c r="AM4302" s="25">
        <v>-802589326.67766976</v>
      </c>
      <c r="AN4302" s="5">
        <v>-2.8144004378534051</v>
      </c>
    </row>
    <row r="4303" spans="32:40">
      <c r="AF4303" s="25">
        <v>4302</v>
      </c>
      <c r="AG4303" s="25"/>
      <c r="AJ4303" s="25"/>
      <c r="AL4303" s="5">
        <v>4302</v>
      </c>
      <c r="AM4303" s="25">
        <v>388902742.22844571</v>
      </c>
      <c r="AN4303" s="5">
        <v>2.7093076485724064</v>
      </c>
    </row>
    <row r="4304" spans="32:40">
      <c r="AF4304" s="25">
        <v>4303</v>
      </c>
      <c r="AG4304" s="25"/>
      <c r="AJ4304" s="25"/>
      <c r="AL4304" s="5">
        <v>4303</v>
      </c>
      <c r="AM4304" s="25">
        <v>-717913195.16161609</v>
      </c>
      <c r="AN4304" s="5">
        <v>-2.2947283389071944</v>
      </c>
    </row>
    <row r="4305" spans="32:40">
      <c r="AF4305" s="25">
        <v>4304</v>
      </c>
      <c r="AG4305" s="25"/>
      <c r="AJ4305" s="25"/>
      <c r="AL4305" s="5">
        <v>4304</v>
      </c>
      <c r="AM4305" s="25">
        <v>-667340251.72001457</v>
      </c>
      <c r="AN4305" s="5">
        <v>-1.6921768131212043</v>
      </c>
    </row>
    <row r="4306" spans="32:40">
      <c r="AF4306" s="25">
        <v>4305</v>
      </c>
      <c r="AG4306" s="25"/>
      <c r="AJ4306" s="25"/>
      <c r="AL4306" s="5">
        <v>4305</v>
      </c>
      <c r="AM4306" s="25">
        <v>-486880848.07832217</v>
      </c>
      <c r="AN4306" s="5">
        <v>-2.6556789273949422</v>
      </c>
    </row>
    <row r="4307" spans="32:40">
      <c r="AF4307" s="25">
        <v>4306</v>
      </c>
      <c r="AG4307" s="25"/>
      <c r="AJ4307" s="25"/>
      <c r="AL4307" s="5">
        <v>4306</v>
      </c>
      <c r="AM4307" s="25">
        <v>-1059878546.7988248</v>
      </c>
      <c r="AN4307" s="5">
        <v>-3.4710658746067495</v>
      </c>
    </row>
    <row r="4308" spans="32:40">
      <c r="AF4308" s="25">
        <v>4307</v>
      </c>
      <c r="AG4308" s="25"/>
      <c r="AJ4308" s="25"/>
      <c r="AL4308" s="5">
        <v>4307</v>
      </c>
      <c r="AM4308" s="25">
        <v>381549040.15255582</v>
      </c>
      <c r="AN4308" s="5">
        <v>3.0030951625184441</v>
      </c>
    </row>
    <row r="4309" spans="32:40">
      <c r="AF4309" s="25">
        <v>4308</v>
      </c>
      <c r="AG4309" s="25"/>
      <c r="AJ4309" s="25"/>
      <c r="AL4309" s="5">
        <v>4308</v>
      </c>
      <c r="AM4309" s="25">
        <v>-344879729.81185269</v>
      </c>
      <c r="AN4309" s="5">
        <v>-0.43300565150453246</v>
      </c>
    </row>
    <row r="4310" spans="32:40">
      <c r="AF4310" s="25">
        <v>4309</v>
      </c>
      <c r="AG4310" s="25"/>
      <c r="AJ4310" s="25"/>
      <c r="AL4310" s="5">
        <v>4309</v>
      </c>
      <c r="AM4310" s="25">
        <v>-777138071.8388803</v>
      </c>
      <c r="AN4310" s="5">
        <v>-4.0513072459413326</v>
      </c>
    </row>
    <row r="4311" spans="32:40">
      <c r="AF4311" s="25">
        <v>4310</v>
      </c>
      <c r="AG4311" s="25"/>
      <c r="AJ4311" s="25"/>
      <c r="AL4311" s="5">
        <v>4310</v>
      </c>
      <c r="AM4311" s="25">
        <v>1127004426.9025331</v>
      </c>
      <c r="AN4311" s="5">
        <v>6.990978007178736</v>
      </c>
    </row>
    <row r="4312" spans="32:40">
      <c r="AF4312" s="25">
        <v>4311</v>
      </c>
      <c r="AG4312" s="25"/>
      <c r="AJ4312" s="25"/>
      <c r="AL4312" s="5">
        <v>4311</v>
      </c>
      <c r="AM4312" s="25">
        <v>-344792801.06534958</v>
      </c>
      <c r="AN4312" s="5">
        <v>-0.35054705672940928</v>
      </c>
    </row>
    <row r="4313" spans="32:40">
      <c r="AF4313" s="25">
        <v>4312</v>
      </c>
      <c r="AG4313" s="25"/>
      <c r="AJ4313" s="25"/>
      <c r="AL4313" s="5">
        <v>4312</v>
      </c>
      <c r="AM4313" s="25">
        <v>-941911366.53481412</v>
      </c>
      <c r="AN4313" s="5">
        <v>-6.9635674088968678</v>
      </c>
    </row>
    <row r="4314" spans="32:40">
      <c r="AF4314" s="25">
        <v>4313</v>
      </c>
      <c r="AG4314" s="25"/>
      <c r="AJ4314" s="25"/>
      <c r="AL4314" s="5">
        <v>4313</v>
      </c>
      <c r="AM4314" s="25">
        <v>1332282534.9900787</v>
      </c>
      <c r="AN4314" s="5">
        <v>9.2926525760189413</v>
      </c>
    </row>
    <row r="4315" spans="32:40">
      <c r="AF4315" s="25">
        <v>4314</v>
      </c>
      <c r="AG4315" s="25"/>
      <c r="AJ4315" s="25"/>
      <c r="AL4315" s="5">
        <v>4314</v>
      </c>
      <c r="AM4315" s="25">
        <v>539041425.64552498</v>
      </c>
      <c r="AN4315" s="5">
        <v>4.2786806751897268</v>
      </c>
    </row>
    <row r="4316" spans="32:40">
      <c r="AF4316" s="25">
        <v>4315</v>
      </c>
      <c r="AG4316" s="25"/>
      <c r="AJ4316" s="25"/>
      <c r="AL4316" s="5">
        <v>4315</v>
      </c>
      <c r="AM4316" s="25">
        <v>-1038679299.4476511</v>
      </c>
      <c r="AN4316" s="5">
        <v>-3.6851761348678727</v>
      </c>
    </row>
    <row r="4317" spans="32:40">
      <c r="AF4317" s="25">
        <v>4316</v>
      </c>
      <c r="AG4317" s="25"/>
      <c r="AJ4317" s="25"/>
      <c r="AL4317" s="5">
        <v>4316</v>
      </c>
      <c r="AM4317" s="25">
        <v>320899264.41594428</v>
      </c>
      <c r="AN4317" s="5">
        <v>3.9969092164312574</v>
      </c>
    </row>
    <row r="4318" spans="32:40">
      <c r="AF4318" s="25">
        <v>4317</v>
      </c>
      <c r="AG4318" s="25"/>
      <c r="AJ4318" s="25"/>
      <c r="AL4318" s="5">
        <v>4317</v>
      </c>
      <c r="AM4318" s="25">
        <v>-684030269.75987613</v>
      </c>
      <c r="AN4318" s="5">
        <v>-7.3883969030269174</v>
      </c>
    </row>
    <row r="4319" spans="32:40">
      <c r="AF4319" s="25">
        <v>4318</v>
      </c>
      <c r="AG4319" s="25"/>
      <c r="AJ4319" s="25"/>
      <c r="AL4319" s="5">
        <v>4318</v>
      </c>
      <c r="AM4319" s="25">
        <v>-110068835.9128143</v>
      </c>
      <c r="AN4319" s="5">
        <v>0.30097989960595445</v>
      </c>
    </row>
    <row r="4320" spans="32:40">
      <c r="AF4320" s="25">
        <v>4319</v>
      </c>
      <c r="AG4320" s="25"/>
      <c r="AJ4320" s="25"/>
      <c r="AL4320" s="5">
        <v>4319</v>
      </c>
      <c r="AM4320" s="25">
        <v>212949582.63104182</v>
      </c>
      <c r="AN4320" s="5">
        <v>2.5061996374797229</v>
      </c>
    </row>
    <row r="4321" spans="32:40">
      <c r="AF4321" s="25">
        <v>4320</v>
      </c>
      <c r="AG4321" s="25"/>
      <c r="AJ4321" s="25"/>
      <c r="AL4321" s="5">
        <v>4320</v>
      </c>
      <c r="AM4321" s="25">
        <v>-1105714578.3865891</v>
      </c>
      <c r="AN4321" s="5">
        <v>-10.388711597622152</v>
      </c>
    </row>
    <row r="4322" spans="32:40">
      <c r="AF4322" s="25">
        <v>4321</v>
      </c>
      <c r="AG4322" s="25"/>
      <c r="AJ4322" s="25"/>
      <c r="AL4322" s="5">
        <v>4321</v>
      </c>
      <c r="AM4322" s="25">
        <v>300349779.58681536</v>
      </c>
      <c r="AN4322" s="5">
        <v>4.6588019689553519</v>
      </c>
    </row>
    <row r="4323" spans="32:40">
      <c r="AF4323" s="25">
        <v>4322</v>
      </c>
      <c r="AG4323" s="25"/>
      <c r="AJ4323" s="25"/>
      <c r="AL4323" s="5">
        <v>4322</v>
      </c>
      <c r="AM4323" s="25">
        <v>246934980.49350715</v>
      </c>
      <c r="AN4323" s="5">
        <v>4.1973335008317498</v>
      </c>
    </row>
    <row r="4324" spans="32:40">
      <c r="AF4324" s="25">
        <v>4323</v>
      </c>
      <c r="AG4324" s="25"/>
      <c r="AJ4324" s="25"/>
      <c r="AL4324" s="5">
        <v>4323</v>
      </c>
      <c r="AM4324" s="25">
        <v>66902999.500133157</v>
      </c>
      <c r="AN4324" s="5">
        <v>1.5156170715204893</v>
      </c>
    </row>
    <row r="4325" spans="32:40">
      <c r="AF4325" s="25">
        <v>4324</v>
      </c>
      <c r="AG4325" s="25"/>
      <c r="AJ4325" s="25"/>
      <c r="AL4325" s="5">
        <v>4324</v>
      </c>
      <c r="AM4325" s="25">
        <v>-820842634.65133297</v>
      </c>
      <c r="AN4325" s="5">
        <v>-4.8254600666113241</v>
      </c>
    </row>
    <row r="4326" spans="32:40">
      <c r="AF4326" s="25">
        <v>4325</v>
      </c>
      <c r="AG4326" s="25"/>
      <c r="AJ4326" s="25"/>
      <c r="AL4326" s="5">
        <v>4325</v>
      </c>
      <c r="AM4326" s="25">
        <v>141718063.36838043</v>
      </c>
      <c r="AN4326" s="5">
        <v>1.5657056927894883</v>
      </c>
    </row>
    <row r="4327" spans="32:40">
      <c r="AF4327" s="25">
        <v>4326</v>
      </c>
      <c r="AG4327" s="25"/>
      <c r="AJ4327" s="25"/>
      <c r="AL4327" s="5">
        <v>4326</v>
      </c>
      <c r="AM4327" s="25">
        <v>-869469873.97629654</v>
      </c>
      <c r="AN4327" s="5">
        <v>-4.591607715959162</v>
      </c>
    </row>
    <row r="4328" spans="32:40">
      <c r="AF4328" s="25">
        <v>4327</v>
      </c>
      <c r="AG4328" s="25"/>
      <c r="AJ4328" s="25"/>
      <c r="AL4328" s="5">
        <v>4327</v>
      </c>
      <c r="AM4328" s="25">
        <v>-1266310582.1921835</v>
      </c>
      <c r="AN4328" s="5">
        <v>-5.9178857142509331</v>
      </c>
    </row>
    <row r="4329" spans="32:40">
      <c r="AF4329" s="25">
        <v>4328</v>
      </c>
      <c r="AG4329" s="25"/>
      <c r="AJ4329" s="25"/>
      <c r="AL4329" s="5">
        <v>4328</v>
      </c>
      <c r="AM4329" s="25">
        <v>-180443242.5237872</v>
      </c>
      <c r="AN4329" s="5">
        <v>0.29538210756493483</v>
      </c>
    </row>
    <row r="4330" spans="32:40">
      <c r="AF4330" s="25">
        <v>4329</v>
      </c>
      <c r="AG4330" s="25"/>
      <c r="AJ4330" s="25"/>
      <c r="AL4330" s="5">
        <v>4329</v>
      </c>
      <c r="AM4330" s="25">
        <v>-341860969.71951401</v>
      </c>
      <c r="AN4330" s="5">
        <v>-2.3504161293476629</v>
      </c>
    </row>
    <row r="4331" spans="32:40">
      <c r="AF4331" s="25">
        <v>4330</v>
      </c>
      <c r="AG4331" s="25"/>
      <c r="AJ4331" s="25"/>
      <c r="AL4331" s="5">
        <v>4330</v>
      </c>
      <c r="AM4331" s="25">
        <v>-1046431950.1193502</v>
      </c>
      <c r="AN4331" s="5">
        <v>-8.0035510938407146</v>
      </c>
    </row>
    <row r="4332" spans="32:40">
      <c r="AF4332" s="25">
        <v>4331</v>
      </c>
      <c r="AG4332" s="25"/>
      <c r="AJ4332" s="25"/>
      <c r="AL4332" s="5">
        <v>4331</v>
      </c>
      <c r="AM4332" s="25">
        <v>-336391382.06439245</v>
      </c>
      <c r="AN4332" s="5">
        <v>-1.1303231764248858</v>
      </c>
    </row>
    <row r="4333" spans="32:40">
      <c r="AF4333" s="25">
        <v>4332</v>
      </c>
      <c r="AG4333" s="25"/>
      <c r="AJ4333" s="25"/>
      <c r="AL4333" s="5">
        <v>4332</v>
      </c>
      <c r="AM4333" s="25">
        <v>-683381173.78747571</v>
      </c>
      <c r="AN4333" s="5">
        <v>-7.3736184396130415</v>
      </c>
    </row>
    <row r="4334" spans="32:40">
      <c r="AF4334" s="25">
        <v>4333</v>
      </c>
      <c r="AG4334" s="25"/>
      <c r="AJ4334" s="25"/>
      <c r="AL4334" s="5">
        <v>4333</v>
      </c>
      <c r="AM4334" s="25">
        <v>56015767.683218211</v>
      </c>
      <c r="AN4334" s="5">
        <v>1.7454748355655734</v>
      </c>
    </row>
    <row r="4335" spans="32:40">
      <c r="AF4335" s="25">
        <v>4334</v>
      </c>
      <c r="AG4335" s="25"/>
      <c r="AJ4335" s="25"/>
      <c r="AL4335" s="5">
        <v>4334</v>
      </c>
      <c r="AM4335" s="25">
        <v>-764454734.86661196</v>
      </c>
      <c r="AN4335" s="5">
        <v>-3.2889032443355695</v>
      </c>
    </row>
    <row r="4336" spans="32:40">
      <c r="AF4336" s="25">
        <v>4335</v>
      </c>
      <c r="AG4336" s="25"/>
      <c r="AJ4336" s="25"/>
      <c r="AL4336" s="5">
        <v>4335</v>
      </c>
      <c r="AM4336" s="25">
        <v>-121973268.07878926</v>
      </c>
      <c r="AN4336" s="5">
        <v>0.29978061116171317</v>
      </c>
    </row>
    <row r="4337" spans="32:40">
      <c r="AF4337" s="25">
        <v>4336</v>
      </c>
      <c r="AG4337" s="25"/>
      <c r="AJ4337" s="25"/>
      <c r="AL4337" s="5">
        <v>4336</v>
      </c>
      <c r="AM4337" s="25">
        <v>-1659551518.0648422</v>
      </c>
      <c r="AN4337" s="5">
        <v>-7.752691199375688</v>
      </c>
    </row>
    <row r="4338" spans="32:40">
      <c r="AF4338" s="25">
        <v>4337</v>
      </c>
      <c r="AG4338" s="25"/>
      <c r="AJ4338" s="25"/>
      <c r="AL4338" s="5">
        <v>4337</v>
      </c>
      <c r="AM4338" s="25">
        <v>-268398422.53235108</v>
      </c>
      <c r="AN4338" s="5">
        <v>-1.0296652532112813</v>
      </c>
    </row>
    <row r="4339" spans="32:40">
      <c r="AF4339" s="25">
        <v>4338</v>
      </c>
      <c r="AG4339" s="25"/>
      <c r="AJ4339" s="25"/>
      <c r="AL4339" s="5">
        <v>4338</v>
      </c>
      <c r="AM4339" s="25">
        <v>-499053073.71522963</v>
      </c>
      <c r="AN4339" s="5">
        <v>-2.2059879847148265</v>
      </c>
    </row>
    <row r="4340" spans="32:40">
      <c r="AF4340" s="25">
        <v>4339</v>
      </c>
      <c r="AG4340" s="25"/>
      <c r="AJ4340" s="25"/>
      <c r="AL4340" s="5">
        <v>4339</v>
      </c>
      <c r="AM4340" s="25">
        <v>212506013.92147073</v>
      </c>
      <c r="AN4340" s="5">
        <v>3.3490209667538622</v>
      </c>
    </row>
    <row r="4341" spans="32:40">
      <c r="AF4341" s="25">
        <v>4340</v>
      </c>
      <c r="AG4341" s="25"/>
      <c r="AJ4341" s="25"/>
      <c r="AL4341" s="5">
        <v>4340</v>
      </c>
      <c r="AM4341" s="25">
        <v>-1409453596.9899182</v>
      </c>
      <c r="AN4341" s="5">
        <v>-4.5502709563296007</v>
      </c>
    </row>
    <row r="4342" spans="32:40">
      <c r="AF4342" s="25">
        <v>4341</v>
      </c>
      <c r="AG4342" s="25"/>
      <c r="AJ4342" s="25"/>
      <c r="AL4342" s="5">
        <v>4341</v>
      </c>
      <c r="AM4342" s="25">
        <v>431630404.19614995</v>
      </c>
      <c r="AN4342" s="5">
        <v>6.4235328345468865</v>
      </c>
    </row>
    <row r="4343" spans="32:40">
      <c r="AF4343" s="25">
        <v>4342</v>
      </c>
      <c r="AG4343" s="25"/>
      <c r="AJ4343" s="25"/>
      <c r="AL4343" s="5">
        <v>4342</v>
      </c>
      <c r="AM4343" s="25">
        <v>-2841729568.9952817</v>
      </c>
      <c r="AN4343" s="5">
        <v>-18.641879230931167</v>
      </c>
    </row>
    <row r="4344" spans="32:40">
      <c r="AF4344" s="25">
        <v>4343</v>
      </c>
      <c r="AG4344" s="25"/>
      <c r="AJ4344" s="25"/>
      <c r="AL4344" s="5">
        <v>4343</v>
      </c>
      <c r="AM4344" s="25">
        <v>-742221233.05589581</v>
      </c>
      <c r="AN4344" s="5">
        <v>-6.1719854286334686</v>
      </c>
    </row>
    <row r="4345" spans="32:40">
      <c r="AF4345" s="25">
        <v>4344</v>
      </c>
      <c r="AG4345" s="25"/>
      <c r="AJ4345" s="25"/>
      <c r="AL4345" s="5">
        <v>4344</v>
      </c>
      <c r="AM4345" s="25">
        <v>-949599253.68579936</v>
      </c>
      <c r="AN4345" s="5">
        <v>-3.9852332396933061</v>
      </c>
    </row>
    <row r="4346" spans="32:40">
      <c r="AF4346" s="25">
        <v>4345</v>
      </c>
      <c r="AG4346" s="25"/>
      <c r="AJ4346" s="25"/>
      <c r="AL4346" s="5">
        <v>4345</v>
      </c>
      <c r="AM4346" s="25">
        <v>-303123467.47834158</v>
      </c>
      <c r="AN4346" s="5">
        <v>-1.2630871893632001</v>
      </c>
    </row>
    <row r="4347" spans="32:40">
      <c r="AF4347" s="25">
        <v>4346</v>
      </c>
      <c r="AG4347" s="25"/>
      <c r="AJ4347" s="25"/>
      <c r="AL4347" s="5">
        <v>4346</v>
      </c>
      <c r="AM4347" s="25">
        <v>-969349008.86498487</v>
      </c>
      <c r="AN4347" s="5">
        <v>-3.1181336388926391</v>
      </c>
    </row>
    <row r="4348" spans="32:40">
      <c r="AF4348" s="25">
        <v>4347</v>
      </c>
      <c r="AG4348" s="25"/>
      <c r="AJ4348" s="25"/>
      <c r="AL4348" s="5">
        <v>4347</v>
      </c>
      <c r="AM4348" s="25">
        <v>598428466.12394559</v>
      </c>
      <c r="AN4348" s="5">
        <v>4.2767560306581833</v>
      </c>
    </row>
    <row r="4349" spans="32:40">
      <c r="AF4349" s="25">
        <v>4348</v>
      </c>
      <c r="AG4349" s="25"/>
      <c r="AJ4349" s="25"/>
      <c r="AL4349" s="5">
        <v>4348</v>
      </c>
      <c r="AM4349" s="25">
        <v>54168587.899318606</v>
      </c>
      <c r="AN4349" s="5">
        <v>1.4980181997006072</v>
      </c>
    </row>
    <row r="4350" spans="32:40">
      <c r="AF4350" s="25">
        <v>4349</v>
      </c>
      <c r="AG4350" s="25"/>
      <c r="AJ4350" s="25"/>
      <c r="AL4350" s="5">
        <v>4349</v>
      </c>
      <c r="AM4350" s="25">
        <v>793333096.86876822</v>
      </c>
      <c r="AN4350" s="5">
        <v>4.9923026887439672</v>
      </c>
    </row>
    <row r="4351" spans="32:40">
      <c r="AF4351" s="25">
        <v>4350</v>
      </c>
      <c r="AG4351" s="25"/>
      <c r="AJ4351" s="25"/>
      <c r="AL4351" s="5">
        <v>4350</v>
      </c>
      <c r="AM4351" s="25">
        <v>-1233692677.4405134</v>
      </c>
      <c r="AN4351" s="5">
        <v>-7.9220313860353526</v>
      </c>
    </row>
    <row r="4352" spans="32:40">
      <c r="AF4352" s="25">
        <v>4351</v>
      </c>
      <c r="AG4352" s="25"/>
      <c r="AJ4352" s="25"/>
      <c r="AL4352" s="5">
        <v>4351</v>
      </c>
      <c r="AM4352" s="25">
        <v>611896677.49549866</v>
      </c>
      <c r="AN4352" s="5">
        <v>4.5355936753065835</v>
      </c>
    </row>
    <row r="4353" spans="32:40">
      <c r="AF4353" s="25">
        <v>4352</v>
      </c>
      <c r="AG4353" s="25"/>
      <c r="AJ4353" s="25"/>
      <c r="AL4353" s="5">
        <v>4352</v>
      </c>
      <c r="AM4353" s="25">
        <v>174139430.08311158</v>
      </c>
      <c r="AN4353" s="5">
        <v>2.6153099495871563</v>
      </c>
    </row>
    <row r="4354" spans="32:40">
      <c r="AF4354" s="25">
        <v>4353</v>
      </c>
      <c r="AG4354" s="25"/>
      <c r="AJ4354" s="25"/>
      <c r="AL4354" s="5">
        <v>4353</v>
      </c>
      <c r="AM4354" s="25">
        <v>-577847261.60875583</v>
      </c>
      <c r="AN4354" s="5">
        <v>-2.9600910545470915</v>
      </c>
    </row>
    <row r="4355" spans="32:40">
      <c r="AF4355" s="25">
        <v>4354</v>
      </c>
      <c r="AG4355" s="25"/>
      <c r="AJ4355" s="25"/>
      <c r="AL4355" s="5">
        <v>4354</v>
      </c>
      <c r="AM4355" s="25">
        <v>323590388.30924666</v>
      </c>
      <c r="AN4355" s="5">
        <v>2.2840743123845839</v>
      </c>
    </row>
    <row r="4356" spans="32:40">
      <c r="AF4356" s="25">
        <v>4355</v>
      </c>
      <c r="AG4356" s="25"/>
      <c r="AJ4356" s="25"/>
      <c r="AL4356" s="5">
        <v>4355</v>
      </c>
      <c r="AM4356" s="25">
        <v>517198302.35070312</v>
      </c>
      <c r="AN4356" s="5">
        <v>3.4517294908374683</v>
      </c>
    </row>
    <row r="4357" spans="32:40">
      <c r="AF4357" s="25">
        <v>4356</v>
      </c>
      <c r="AG4357" s="25"/>
      <c r="AJ4357" s="25"/>
      <c r="AL4357" s="5">
        <v>4356</v>
      </c>
      <c r="AM4357" s="25">
        <v>-1898930.6178362668</v>
      </c>
      <c r="AN4357" s="5">
        <v>0.99100358790174836</v>
      </c>
    </row>
    <row r="4358" spans="32:40">
      <c r="AF4358" s="25">
        <v>4357</v>
      </c>
      <c r="AG4358" s="25"/>
      <c r="AJ4358" s="25"/>
      <c r="AL4358" s="5">
        <v>4357</v>
      </c>
      <c r="AM4358" s="25">
        <v>430487675.17670059</v>
      </c>
      <c r="AN4358" s="5">
        <v>2.9180657660449016</v>
      </c>
    </row>
    <row r="4359" spans="32:40">
      <c r="AF4359" s="25">
        <v>4358</v>
      </c>
      <c r="AG4359" s="25"/>
      <c r="AJ4359" s="25"/>
      <c r="AL4359" s="5">
        <v>4358</v>
      </c>
      <c r="AM4359" s="25">
        <v>-33944546.506661117</v>
      </c>
      <c r="AN4359" s="5">
        <v>0.73852266825566559</v>
      </c>
    </row>
    <row r="4360" spans="32:40">
      <c r="AF4360" s="25">
        <v>4359</v>
      </c>
      <c r="AG4360" s="25"/>
      <c r="AJ4360" s="25"/>
      <c r="AL4360" s="5">
        <v>4359</v>
      </c>
      <c r="AM4360" s="25">
        <v>-524753466.86741173</v>
      </c>
      <c r="AN4360" s="5">
        <v>-1.4860826331912294</v>
      </c>
    </row>
    <row r="4361" spans="32:40">
      <c r="AF4361" s="25">
        <v>4360</v>
      </c>
      <c r="AG4361" s="25"/>
      <c r="AJ4361" s="25"/>
      <c r="AL4361" s="5">
        <v>4360</v>
      </c>
      <c r="AM4361" s="25">
        <v>-2235818832.2191277</v>
      </c>
      <c r="AN4361" s="5">
        <v>-16.072822202706462</v>
      </c>
    </row>
    <row r="4362" spans="32:40">
      <c r="AF4362" s="25">
        <v>4361</v>
      </c>
      <c r="AG4362" s="25"/>
      <c r="AJ4362" s="25"/>
      <c r="AL4362" s="5">
        <v>4361</v>
      </c>
      <c r="AM4362" s="25">
        <v>-34354231.409240484</v>
      </c>
      <c r="AN4362" s="5">
        <v>0.69225050480311601</v>
      </c>
    </row>
    <row r="4363" spans="32:40">
      <c r="AF4363" s="25">
        <v>4362</v>
      </c>
      <c r="AG4363" s="25"/>
      <c r="AJ4363" s="25"/>
      <c r="AL4363" s="5">
        <v>4362</v>
      </c>
      <c r="AM4363" s="25">
        <v>215090859.61043465</v>
      </c>
      <c r="AN4363" s="5">
        <v>1.8390661942848496</v>
      </c>
    </row>
    <row r="4364" spans="32:40">
      <c r="AF4364" s="25">
        <v>4363</v>
      </c>
      <c r="AG4364" s="25"/>
      <c r="AJ4364" s="25"/>
      <c r="AL4364" s="5">
        <v>4363</v>
      </c>
      <c r="AM4364" s="25">
        <v>381533047.3245939</v>
      </c>
      <c r="AN4364" s="5">
        <v>2.9242435453317808</v>
      </c>
    </row>
    <row r="4365" spans="32:40">
      <c r="AF4365" s="25">
        <v>4364</v>
      </c>
      <c r="AG4365" s="25"/>
      <c r="AJ4365" s="25"/>
      <c r="AL4365" s="5">
        <v>4364</v>
      </c>
      <c r="AM4365" s="25">
        <v>-453596539.47074592</v>
      </c>
      <c r="AN4365" s="5">
        <v>-4.328651385653548</v>
      </c>
    </row>
    <row r="4366" spans="32:40">
      <c r="AF4366" s="25">
        <v>4365</v>
      </c>
      <c r="AG4366" s="25"/>
      <c r="AJ4366" s="25"/>
      <c r="AL4366" s="5">
        <v>4365</v>
      </c>
      <c r="AM4366" s="25">
        <v>-507035304.92756379</v>
      </c>
      <c r="AN4366" s="5">
        <v>-5.0439189264400079</v>
      </c>
    </row>
    <row r="4367" spans="32:40">
      <c r="AF4367" s="25">
        <v>4366</v>
      </c>
      <c r="AG4367" s="25"/>
      <c r="AJ4367" s="25"/>
      <c r="AL4367" s="5">
        <v>4366</v>
      </c>
      <c r="AM4367" s="25">
        <v>-567758976.98383212</v>
      </c>
      <c r="AN4367" s="5">
        <v>-2.7570651657049412</v>
      </c>
    </row>
    <row r="4368" spans="32:40">
      <c r="AF4368" s="25">
        <v>4367</v>
      </c>
      <c r="AG4368" s="25"/>
      <c r="AJ4368" s="25"/>
      <c r="AL4368" s="5">
        <v>4367</v>
      </c>
      <c r="AM4368" s="25">
        <v>-367584528.52129853</v>
      </c>
      <c r="AN4368" s="5">
        <v>-1.588664853321895</v>
      </c>
    </row>
    <row r="4369" spans="32:40">
      <c r="AF4369" s="25">
        <v>4368</v>
      </c>
      <c r="AG4369" s="25"/>
      <c r="AJ4369" s="25"/>
      <c r="AL4369" s="5">
        <v>4368</v>
      </c>
      <c r="AM4369" s="25">
        <v>30531137.479603618</v>
      </c>
      <c r="AN4369" s="5">
        <v>1.3256289905711673</v>
      </c>
    </row>
    <row r="4370" spans="32:40">
      <c r="AF4370" s="25">
        <v>4369</v>
      </c>
      <c r="AG4370" s="25"/>
      <c r="AJ4370" s="25"/>
      <c r="AL4370" s="5">
        <v>4369</v>
      </c>
      <c r="AM4370" s="25">
        <v>636609574.31688404</v>
      </c>
      <c r="AN4370" s="5">
        <v>4.514667447943725</v>
      </c>
    </row>
    <row r="4371" spans="32:40">
      <c r="AF4371" s="25">
        <v>4370</v>
      </c>
      <c r="AG4371" s="25"/>
      <c r="AJ4371" s="25"/>
      <c r="AL4371" s="5">
        <v>4370</v>
      </c>
      <c r="AM4371" s="25">
        <v>-769832739.58730412</v>
      </c>
      <c r="AN4371" s="5">
        <v>-3.4257412780447818</v>
      </c>
    </row>
    <row r="4372" spans="32:40">
      <c r="AF4372" s="25">
        <v>4371</v>
      </c>
      <c r="AG4372" s="25"/>
      <c r="AJ4372" s="25"/>
      <c r="AL4372" s="5">
        <v>4371</v>
      </c>
      <c r="AM4372" s="25">
        <v>-87731770.708065808</v>
      </c>
      <c r="AN4372" s="5">
        <v>-0.22227393756674041</v>
      </c>
    </row>
    <row r="4373" spans="32:40">
      <c r="AF4373" s="25">
        <v>4372</v>
      </c>
      <c r="AG4373" s="25"/>
      <c r="AJ4373" s="25"/>
      <c r="AL4373" s="5">
        <v>4372</v>
      </c>
      <c r="AM4373" s="25">
        <v>-1288270354.2678261</v>
      </c>
      <c r="AN4373" s="5">
        <v>-5.6427620090162707</v>
      </c>
    </row>
    <row r="4374" spans="32:40">
      <c r="AF4374" s="25">
        <v>4373</v>
      </c>
      <c r="AG4374" s="25"/>
      <c r="AJ4374" s="25"/>
      <c r="AL4374" s="5">
        <v>4373</v>
      </c>
      <c r="AM4374" s="25">
        <v>-788810443.67351925</v>
      </c>
      <c r="AN4374" s="5">
        <v>-2.7783836447261447</v>
      </c>
    </row>
    <row r="4375" spans="32:40">
      <c r="AF4375" s="25">
        <v>4374</v>
      </c>
      <c r="AG4375" s="25"/>
      <c r="AJ4375" s="25"/>
      <c r="AL4375" s="5">
        <v>4374</v>
      </c>
      <c r="AM4375" s="25">
        <v>1799229341.3626533</v>
      </c>
      <c r="AN4375" s="5">
        <v>19.057067132449635</v>
      </c>
    </row>
    <row r="4376" spans="32:40">
      <c r="AF4376" s="25">
        <v>4375</v>
      </c>
      <c r="AG4376" s="25"/>
      <c r="AJ4376" s="25"/>
      <c r="AL4376" s="5">
        <v>4375</v>
      </c>
      <c r="AM4376" s="25">
        <v>-691622731.80129647</v>
      </c>
      <c r="AN4376" s="5">
        <v>-5.3257559600658428</v>
      </c>
    </row>
    <row r="4377" spans="32:40">
      <c r="AF4377" s="25">
        <v>4376</v>
      </c>
      <c r="AG4377" s="25"/>
      <c r="AJ4377" s="25"/>
      <c r="AL4377" s="5">
        <v>4376</v>
      </c>
      <c r="AM4377" s="25">
        <v>-988500724.09867716</v>
      </c>
      <c r="AN4377" s="5">
        <v>-2.7743470992217851</v>
      </c>
    </row>
    <row r="4378" spans="32:40">
      <c r="AF4378" s="25">
        <v>4377</v>
      </c>
      <c r="AG4378" s="25"/>
      <c r="AJ4378" s="25"/>
      <c r="AL4378" s="5">
        <v>4377</v>
      </c>
      <c r="AM4378" s="25">
        <v>252231503.22555915</v>
      </c>
      <c r="AN4378" s="5">
        <v>3.2935333698646185</v>
      </c>
    </row>
    <row r="4379" spans="32:40">
      <c r="AF4379" s="25">
        <v>4378</v>
      </c>
      <c r="AG4379" s="25"/>
      <c r="AJ4379" s="25"/>
      <c r="AL4379" s="5">
        <v>4378</v>
      </c>
      <c r="AM4379" s="25">
        <v>-1451247615.8397055</v>
      </c>
      <c r="AN4379" s="5">
        <v>-5.2848741843471947</v>
      </c>
    </row>
    <row r="4380" spans="32:40">
      <c r="AF4380" s="25">
        <v>4379</v>
      </c>
      <c r="AG4380" s="25"/>
      <c r="AJ4380" s="25"/>
      <c r="AL4380" s="5">
        <v>4379</v>
      </c>
      <c r="AM4380" s="25">
        <v>-562559686.34447694</v>
      </c>
      <c r="AN4380" s="5">
        <v>-2.7576388960819176</v>
      </c>
    </row>
    <row r="4381" spans="32:40">
      <c r="AF4381" s="25">
        <v>4380</v>
      </c>
      <c r="AG4381" s="25"/>
      <c r="AJ4381" s="25"/>
      <c r="AL4381" s="5">
        <v>4380</v>
      </c>
      <c r="AM4381" s="25">
        <v>-1098739624.3575277</v>
      </c>
      <c r="AN4381" s="5">
        <v>-3.2421934117332185</v>
      </c>
    </row>
    <row r="4382" spans="32:40">
      <c r="AF4382" s="25">
        <v>4381</v>
      </c>
      <c r="AG4382" s="25"/>
      <c r="AJ4382" s="25"/>
      <c r="AL4382" s="5">
        <v>4381</v>
      </c>
      <c r="AM4382" s="25">
        <v>47652851.055671185</v>
      </c>
      <c r="AN4382" s="5">
        <v>1.2169971031279627</v>
      </c>
    </row>
    <row r="4383" spans="32:40">
      <c r="AF4383" s="25">
        <v>4382</v>
      </c>
      <c r="AG4383" s="25"/>
      <c r="AJ4383" s="25"/>
      <c r="AL4383" s="5">
        <v>4382</v>
      </c>
      <c r="AM4383" s="25">
        <v>-1084485601.6606281</v>
      </c>
      <c r="AN4383" s="5">
        <v>-4.0367995979757687</v>
      </c>
    </row>
    <row r="4384" spans="32:40">
      <c r="AF4384" s="25">
        <v>4383</v>
      </c>
      <c r="AG4384" s="25"/>
      <c r="AJ4384" s="25"/>
      <c r="AL4384" s="5">
        <v>4383</v>
      </c>
      <c r="AM4384" s="25">
        <v>-2739605522.158258</v>
      </c>
      <c r="AN4384" s="5">
        <v>-21.470072882286971</v>
      </c>
    </row>
    <row r="4385" spans="32:40">
      <c r="AF4385" s="25">
        <v>4384</v>
      </c>
      <c r="AG4385" s="25"/>
      <c r="AJ4385" s="25"/>
      <c r="AL4385" s="5">
        <v>4384</v>
      </c>
      <c r="AM4385" s="25">
        <v>806202239.16235137</v>
      </c>
      <c r="AN4385" s="5">
        <v>5.5432220996689683</v>
      </c>
    </row>
    <row r="4386" spans="32:40">
      <c r="AF4386" s="25">
        <v>4385</v>
      </c>
      <c r="AG4386" s="25"/>
      <c r="AJ4386" s="25"/>
      <c r="AL4386" s="5">
        <v>4385</v>
      </c>
      <c r="AM4386" s="25">
        <v>-828286581.3759532</v>
      </c>
      <c r="AN4386" s="5">
        <v>-4.2070369172856168</v>
      </c>
    </row>
    <row r="4387" spans="32:40">
      <c r="AF4387" s="25">
        <v>4386</v>
      </c>
      <c r="AG4387" s="25"/>
      <c r="AJ4387" s="25"/>
      <c r="AL4387" s="5">
        <v>4386</v>
      </c>
      <c r="AM4387" s="25">
        <v>-1818998658.9377</v>
      </c>
      <c r="AN4387" s="5">
        <v>-7.9386819437406944</v>
      </c>
    </row>
    <row r="4388" spans="32:40">
      <c r="AF4388" s="25">
        <v>4387</v>
      </c>
      <c r="AG4388" s="25"/>
      <c r="AJ4388" s="25"/>
      <c r="AL4388" s="5">
        <v>4387</v>
      </c>
      <c r="AM4388" s="25">
        <v>-575075328.0130403</v>
      </c>
      <c r="AN4388" s="5">
        <v>-1.7171044159745747</v>
      </c>
    </row>
    <row r="4389" spans="32:40">
      <c r="AF4389" s="25">
        <v>4388</v>
      </c>
      <c r="AG4389" s="25"/>
      <c r="AJ4389" s="25"/>
      <c r="AL4389" s="5">
        <v>4388</v>
      </c>
      <c r="AM4389" s="25">
        <v>443336218.10498673</v>
      </c>
      <c r="AN4389" s="5">
        <v>2.8565803387019821</v>
      </c>
    </row>
    <row r="4390" spans="32:40">
      <c r="AF4390" s="25">
        <v>4389</v>
      </c>
      <c r="AG4390" s="25"/>
      <c r="AJ4390" s="25"/>
      <c r="AL4390" s="5">
        <v>4389</v>
      </c>
      <c r="AM4390" s="25">
        <v>-1003280446.8956227</v>
      </c>
      <c r="AN4390" s="5">
        <v>-12.038268308920728</v>
      </c>
    </row>
    <row r="4391" spans="32:40">
      <c r="AF4391" s="25">
        <v>4390</v>
      </c>
      <c r="AG4391" s="25"/>
      <c r="AJ4391" s="25"/>
      <c r="AL4391" s="5">
        <v>4390</v>
      </c>
      <c r="AM4391" s="25">
        <v>-278267445.26696593</v>
      </c>
      <c r="AN4391" s="5">
        <v>-2.5158666977408326</v>
      </c>
    </row>
    <row r="4392" spans="32:40">
      <c r="AF4392" s="25">
        <v>4391</v>
      </c>
      <c r="AG4392" s="25"/>
      <c r="AJ4392" s="25"/>
      <c r="AL4392" s="5">
        <v>4391</v>
      </c>
      <c r="AM4392" s="25">
        <v>-944053520.7636044</v>
      </c>
      <c r="AN4392" s="5">
        <v>-12.343406426832317</v>
      </c>
    </row>
    <row r="4393" spans="32:40">
      <c r="AF4393" s="25">
        <v>4392</v>
      </c>
      <c r="AG4393" s="25"/>
      <c r="AJ4393" s="25"/>
      <c r="AL4393" s="5">
        <v>4392</v>
      </c>
      <c r="AM4393" s="25">
        <v>-467009843.49905705</v>
      </c>
      <c r="AN4393" s="5">
        <v>-0.8723848996777207</v>
      </c>
    </row>
    <row r="4394" spans="32:40">
      <c r="AF4394" s="25">
        <v>4393</v>
      </c>
      <c r="AG4394" s="25"/>
      <c r="AJ4394" s="25"/>
      <c r="AL4394" s="5">
        <v>4393</v>
      </c>
      <c r="AM4394" s="25">
        <v>978409287.77754676</v>
      </c>
      <c r="AN4394" s="5">
        <v>12.024493902774259</v>
      </c>
    </row>
    <row r="4395" spans="32:40">
      <c r="AF4395" s="25">
        <v>4394</v>
      </c>
      <c r="AG4395" s="25"/>
      <c r="AJ4395" s="25"/>
      <c r="AL4395" s="5">
        <v>4394</v>
      </c>
      <c r="AM4395" s="25">
        <v>2767751471.8263454</v>
      </c>
      <c r="AN4395" s="5">
        <v>17.824322185619934</v>
      </c>
    </row>
    <row r="4396" spans="32:40">
      <c r="AF4396" s="25">
        <v>4395</v>
      </c>
      <c r="AG4396" s="25"/>
      <c r="AJ4396" s="25"/>
      <c r="AL4396" s="5">
        <v>4395</v>
      </c>
      <c r="AM4396" s="25">
        <v>445084060.78789806</v>
      </c>
      <c r="AN4396" s="5">
        <v>4.6352536615096049</v>
      </c>
    </row>
    <row r="4397" spans="32:40">
      <c r="AF4397" s="25">
        <v>4396</v>
      </c>
      <c r="AG4397" s="25"/>
      <c r="AJ4397" s="25"/>
      <c r="AL4397" s="5">
        <v>4396</v>
      </c>
      <c r="AM4397" s="25">
        <v>-949193028.57121754</v>
      </c>
      <c r="AN4397" s="5">
        <v>-5.6592074130879331</v>
      </c>
    </row>
    <row r="4398" spans="32:40">
      <c r="AF4398" s="25">
        <v>4397</v>
      </c>
      <c r="AG4398" s="25"/>
      <c r="AJ4398" s="25"/>
      <c r="AL4398" s="5">
        <v>4397</v>
      </c>
      <c r="AM4398" s="25">
        <v>883816208.88395619</v>
      </c>
      <c r="AN4398" s="5">
        <v>8.533355439561074</v>
      </c>
    </row>
    <row r="4399" spans="32:40">
      <c r="AF4399" s="25">
        <v>4398</v>
      </c>
      <c r="AG4399" s="25"/>
      <c r="AJ4399" s="25"/>
      <c r="AL4399" s="5">
        <v>4398</v>
      </c>
      <c r="AM4399" s="25">
        <v>-147549948.61448562</v>
      </c>
      <c r="AN4399" s="5">
        <v>-0.73355141675207713</v>
      </c>
    </row>
    <row r="4400" spans="32:40">
      <c r="AF4400" s="25">
        <v>4399</v>
      </c>
      <c r="AG4400" s="25"/>
      <c r="AJ4400" s="25"/>
      <c r="AL4400" s="5">
        <v>4399</v>
      </c>
      <c r="AM4400" s="25">
        <v>-574206070.44168687</v>
      </c>
      <c r="AN4400" s="5">
        <v>-3.4021828311920892</v>
      </c>
    </row>
    <row r="4401" spans="32:40">
      <c r="AF4401" s="25">
        <v>4400</v>
      </c>
      <c r="AG4401" s="25"/>
      <c r="AJ4401" s="25"/>
      <c r="AL4401" s="5">
        <v>4400</v>
      </c>
      <c r="AM4401" s="25">
        <v>1547186283.5812352</v>
      </c>
      <c r="AN4401" s="5">
        <v>10.892867070154898</v>
      </c>
    </row>
    <row r="4402" spans="32:40">
      <c r="AF4402" s="25">
        <v>4401</v>
      </c>
      <c r="AG4402" s="25"/>
      <c r="AJ4402" s="25"/>
      <c r="AL4402" s="5">
        <v>4401</v>
      </c>
      <c r="AM4402" s="25">
        <v>-780989990.96466923</v>
      </c>
      <c r="AN4402" s="5">
        <v>-6.9901880079027148</v>
      </c>
    </row>
    <row r="4403" spans="32:40">
      <c r="AF4403" s="25">
        <v>4402</v>
      </c>
      <c r="AG4403" s="25"/>
      <c r="AJ4403" s="25"/>
      <c r="AL4403" s="5">
        <v>4402</v>
      </c>
      <c r="AM4403" s="25">
        <v>1180551052.066906</v>
      </c>
      <c r="AN4403" s="5">
        <v>13.421840326115703</v>
      </c>
    </row>
    <row r="4404" spans="32:40">
      <c r="AF4404" s="25">
        <v>4403</v>
      </c>
      <c r="AG4404" s="25"/>
      <c r="AJ4404" s="25"/>
      <c r="AL4404" s="5">
        <v>4403</v>
      </c>
      <c r="AM4404" s="25">
        <v>-172199914.78339663</v>
      </c>
      <c r="AN4404" s="5">
        <v>-0.72196579077935319</v>
      </c>
    </row>
    <row r="4405" spans="32:40">
      <c r="AF4405" s="25">
        <v>4404</v>
      </c>
      <c r="AG4405" s="25"/>
      <c r="AJ4405" s="25"/>
      <c r="AL4405" s="5">
        <v>4404</v>
      </c>
      <c r="AM4405" s="25">
        <v>341948752.84351617</v>
      </c>
      <c r="AN4405" s="5">
        <v>2.9455974187997338</v>
      </c>
    </row>
    <row r="4406" spans="32:40">
      <c r="AF4406" s="25">
        <v>4405</v>
      </c>
      <c r="AG4406" s="25"/>
      <c r="AJ4406" s="25"/>
      <c r="AL4406" s="5">
        <v>4405</v>
      </c>
      <c r="AM4406" s="25">
        <v>303662502.70384985</v>
      </c>
      <c r="AN4406" s="5">
        <v>3.2792312791864537</v>
      </c>
    </row>
    <row r="4407" spans="32:40">
      <c r="AF4407" s="25">
        <v>4406</v>
      </c>
      <c r="AG4407" s="25"/>
      <c r="AJ4407" s="25"/>
      <c r="AL4407" s="5">
        <v>4406</v>
      </c>
      <c r="AM4407" s="25">
        <v>367037142.79204303</v>
      </c>
      <c r="AN4407" s="5">
        <v>2.9621386411890747</v>
      </c>
    </row>
    <row r="4408" spans="32:40">
      <c r="AF4408" s="25">
        <v>4407</v>
      </c>
      <c r="AG4408" s="25"/>
      <c r="AJ4408" s="25"/>
      <c r="AL4408" s="5">
        <v>4407</v>
      </c>
      <c r="AM4408" s="25">
        <v>-987567621.89584827</v>
      </c>
      <c r="AN4408" s="5">
        <v>-9.2633044011442429</v>
      </c>
    </row>
    <row r="4409" spans="32:40">
      <c r="AF4409" s="25">
        <v>4408</v>
      </c>
      <c r="AG4409" s="25"/>
      <c r="AJ4409" s="25"/>
      <c r="AL4409" s="5">
        <v>4408</v>
      </c>
      <c r="AM4409" s="25">
        <v>-1164868036.2617581</v>
      </c>
      <c r="AN4409" s="5">
        <v>-5.9791799321753496</v>
      </c>
    </row>
    <row r="4410" spans="32:40">
      <c r="AF4410" s="25">
        <v>4409</v>
      </c>
      <c r="AG4410" s="25"/>
      <c r="AJ4410" s="25"/>
      <c r="AL4410" s="5">
        <v>4409</v>
      </c>
      <c r="AM4410" s="25">
        <v>-578926363.41158772</v>
      </c>
      <c r="AN4410" s="5">
        <v>-3.1362019470356874</v>
      </c>
    </row>
    <row r="4411" spans="32:40">
      <c r="AF4411" s="25">
        <v>4410</v>
      </c>
      <c r="AG4411" s="25"/>
      <c r="AJ4411" s="25"/>
      <c r="AL4411" s="5">
        <v>4410</v>
      </c>
      <c r="AM4411" s="25">
        <v>-486185257.82598156</v>
      </c>
      <c r="AN4411" s="5">
        <v>-2.0045832613909123</v>
      </c>
    </row>
    <row r="4412" spans="32:40">
      <c r="AF4412" s="25">
        <v>4411</v>
      </c>
      <c r="AG4412" s="25"/>
      <c r="AJ4412" s="25"/>
      <c r="AL4412" s="5">
        <v>4411</v>
      </c>
      <c r="AM4412" s="25">
        <v>-589356811.74057949</v>
      </c>
      <c r="AN4412" s="5">
        <v>-1.685893551419009</v>
      </c>
    </row>
    <row r="4413" spans="32:40">
      <c r="AF4413" s="25">
        <v>4412</v>
      </c>
      <c r="AG4413" s="25"/>
      <c r="AJ4413" s="25"/>
      <c r="AL4413" s="5">
        <v>4412</v>
      </c>
      <c r="AM4413" s="25">
        <v>414363959.8580851</v>
      </c>
      <c r="AN4413" s="5">
        <v>6.954195471611845</v>
      </c>
    </row>
    <row r="4414" spans="32:40">
      <c r="AF4414" s="25">
        <v>4413</v>
      </c>
      <c r="AG4414" s="25"/>
      <c r="AJ4414" s="25"/>
      <c r="AL4414" s="5">
        <v>4413</v>
      </c>
      <c r="AM4414" s="25">
        <v>-2244539036.6397271</v>
      </c>
      <c r="AN4414" s="5">
        <v>-13.42229666681555</v>
      </c>
    </row>
    <row r="4415" spans="32:40">
      <c r="AF4415" s="25">
        <v>4414</v>
      </c>
      <c r="AG4415" s="25"/>
      <c r="AJ4415" s="25"/>
      <c r="AL4415" s="5">
        <v>4414</v>
      </c>
      <c r="AM4415" s="25">
        <v>-713433422.01941419</v>
      </c>
      <c r="AN4415" s="5">
        <v>-2.1050336739614552</v>
      </c>
    </row>
    <row r="4416" spans="32:40">
      <c r="AF4416" s="25">
        <v>4415</v>
      </c>
      <c r="AG4416" s="25"/>
      <c r="AJ4416" s="25"/>
      <c r="AL4416" s="5">
        <v>4415</v>
      </c>
      <c r="AM4416" s="25">
        <v>-258987306.51518536</v>
      </c>
      <c r="AN4416" s="5">
        <v>-1.938818735510736</v>
      </c>
    </row>
    <row r="4417" spans="32:40">
      <c r="AF4417" s="25">
        <v>4416</v>
      </c>
      <c r="AG4417" s="25"/>
      <c r="AJ4417" s="25"/>
      <c r="AL4417" s="5">
        <v>4416</v>
      </c>
      <c r="AM4417" s="25">
        <v>920195988.83242154</v>
      </c>
      <c r="AN4417" s="5">
        <v>10.772563606471847</v>
      </c>
    </row>
    <row r="4418" spans="32:40">
      <c r="AF4418" s="25">
        <v>4417</v>
      </c>
      <c r="AG4418" s="25"/>
      <c r="AJ4418" s="25"/>
      <c r="AL4418" s="5">
        <v>4417</v>
      </c>
      <c r="AM4418" s="25">
        <v>-582015350.04482067</v>
      </c>
      <c r="AN4418" s="5">
        <v>-6.4524201079270496</v>
      </c>
    </row>
    <row r="4419" spans="32:40">
      <c r="AF4419" s="25">
        <v>4418</v>
      </c>
      <c r="AG4419" s="25"/>
      <c r="AJ4419" s="25"/>
      <c r="AL4419" s="5">
        <v>4418</v>
      </c>
      <c r="AM4419" s="25">
        <v>-1423935946.4718585</v>
      </c>
      <c r="AN4419" s="5">
        <v>-5.8105444718986563</v>
      </c>
    </row>
    <row r="4420" spans="32:40">
      <c r="AF4420" s="25">
        <v>4419</v>
      </c>
      <c r="AG4420" s="25"/>
      <c r="AJ4420" s="25"/>
      <c r="AL4420" s="5">
        <v>4419</v>
      </c>
      <c r="AM4420" s="25">
        <v>-576073554.92311037</v>
      </c>
      <c r="AN4420" s="5">
        <v>-2.5976317882126825</v>
      </c>
    </row>
    <row r="4421" spans="32:40">
      <c r="AF4421" s="25">
        <v>4420</v>
      </c>
      <c r="AG4421" s="25"/>
      <c r="AJ4421" s="25"/>
      <c r="AL4421" s="5">
        <v>4420</v>
      </c>
      <c r="AM4421" s="25">
        <v>-538508499.52619159</v>
      </c>
      <c r="AN4421" s="5">
        <v>-1.7491800120481107</v>
      </c>
    </row>
    <row r="4422" spans="32:40">
      <c r="AF4422" s="25">
        <v>4421</v>
      </c>
      <c r="AG4422" s="25"/>
      <c r="AJ4422" s="25"/>
      <c r="AL4422" s="5">
        <v>4421</v>
      </c>
      <c r="AM4422" s="25">
        <v>-1324263070.3453579</v>
      </c>
      <c r="AN4422" s="5">
        <v>-5.0361662547313415</v>
      </c>
    </row>
    <row r="4423" spans="32:40">
      <c r="AF4423" s="25">
        <v>4422</v>
      </c>
      <c r="AG4423" s="25"/>
      <c r="AJ4423" s="25"/>
      <c r="AL4423" s="5">
        <v>4422</v>
      </c>
      <c r="AM4423" s="25">
        <v>-656901283.29585516</v>
      </c>
      <c r="AN4423" s="5">
        <v>-2.1079161622170792</v>
      </c>
    </row>
    <row r="4424" spans="32:40">
      <c r="AF4424" s="25">
        <v>4423</v>
      </c>
      <c r="AG4424" s="25"/>
      <c r="AJ4424" s="25"/>
      <c r="AL4424" s="5">
        <v>4423</v>
      </c>
      <c r="AM4424" s="25">
        <v>-947498051.14952803</v>
      </c>
      <c r="AN4424" s="5">
        <v>-3.734577067914838</v>
      </c>
    </row>
    <row r="4425" spans="32:40">
      <c r="AF4425" s="25">
        <v>4424</v>
      </c>
      <c r="AG4425" s="25"/>
      <c r="AJ4425" s="25"/>
      <c r="AL4425" s="5">
        <v>4424</v>
      </c>
      <c r="AM4425" s="25">
        <v>311778306.55944502</v>
      </c>
      <c r="AN4425" s="5">
        <v>4.3464294408301791</v>
      </c>
    </row>
    <row r="4426" spans="32:40">
      <c r="AF4426" s="25">
        <v>4425</v>
      </c>
      <c r="AG4426" s="25"/>
      <c r="AJ4426" s="25"/>
      <c r="AL4426" s="5">
        <v>4425</v>
      </c>
      <c r="AM4426" s="25">
        <v>-187556496.10210598</v>
      </c>
      <c r="AN4426" s="5">
        <v>-0.30779264324307837</v>
      </c>
    </row>
    <row r="4427" spans="32:40">
      <c r="AF4427" s="25">
        <v>4426</v>
      </c>
      <c r="AG4427" s="25"/>
      <c r="AJ4427" s="25"/>
      <c r="AL4427" s="5">
        <v>4426</v>
      </c>
      <c r="AM4427" s="25">
        <v>-1171205989.1374128</v>
      </c>
      <c r="AN4427" s="5">
        <v>-4.9345001258238206</v>
      </c>
    </row>
    <row r="4428" spans="32:40">
      <c r="AF4428" s="25">
        <v>4427</v>
      </c>
      <c r="AG4428" s="25"/>
      <c r="AJ4428" s="25"/>
      <c r="AL4428" s="5">
        <v>4427</v>
      </c>
      <c r="AM4428" s="25">
        <v>-1255415863.8449965</v>
      </c>
      <c r="AN4428" s="5">
        <v>-12.004670544934253</v>
      </c>
    </row>
    <row r="4429" spans="32:40">
      <c r="AF4429" s="25">
        <v>4428</v>
      </c>
      <c r="AG4429" s="25"/>
      <c r="AJ4429" s="25"/>
      <c r="AL4429" s="5">
        <v>4428</v>
      </c>
      <c r="AM4429" s="25">
        <v>132341539.17166734</v>
      </c>
      <c r="AN4429" s="5">
        <v>1.629492195330184</v>
      </c>
    </row>
    <row r="4430" spans="32:40">
      <c r="AF4430" s="25">
        <v>4429</v>
      </c>
      <c r="AG4430" s="25"/>
      <c r="AJ4430" s="25"/>
      <c r="AL4430" s="5">
        <v>4429</v>
      </c>
      <c r="AM4430" s="25">
        <v>-13725621.272648543</v>
      </c>
      <c r="AN4430" s="5">
        <v>0.8809800734419132</v>
      </c>
    </row>
    <row r="4431" spans="32:40">
      <c r="AF4431" s="25">
        <v>4430</v>
      </c>
      <c r="AG4431" s="25"/>
      <c r="AJ4431" s="25"/>
      <c r="AL4431" s="5">
        <v>4430</v>
      </c>
      <c r="AM4431" s="25">
        <v>-307563592.87230843</v>
      </c>
      <c r="AN4431" s="5">
        <v>-0.57505558928233702</v>
      </c>
    </row>
    <row r="4432" spans="32:40">
      <c r="AF4432" s="25">
        <v>4431</v>
      </c>
      <c r="AG4432" s="25"/>
      <c r="AJ4432" s="25"/>
      <c r="AL4432" s="5">
        <v>4431</v>
      </c>
      <c r="AM4432" s="25">
        <v>1885418622.8105521</v>
      </c>
      <c r="AN4432" s="5">
        <v>16.881483457656493</v>
      </c>
    </row>
    <row r="4433" spans="32:40">
      <c r="AF4433" s="25">
        <v>4432</v>
      </c>
      <c r="AG4433" s="25"/>
      <c r="AJ4433" s="25"/>
      <c r="AL4433" s="5">
        <v>4432</v>
      </c>
      <c r="AM4433" s="25">
        <v>1327440605.6663842</v>
      </c>
      <c r="AN4433" s="5">
        <v>15.569391892486538</v>
      </c>
    </row>
    <row r="4434" spans="32:40">
      <c r="AF4434" s="25">
        <v>4433</v>
      </c>
      <c r="AG4434" s="25"/>
      <c r="AJ4434" s="25"/>
      <c r="AL4434" s="5">
        <v>4433</v>
      </c>
      <c r="AM4434" s="25">
        <v>-638784308.56498051</v>
      </c>
      <c r="AN4434" s="5">
        <v>-2.2333902022917211</v>
      </c>
    </row>
    <row r="4435" spans="32:40">
      <c r="AF4435" s="25">
        <v>4434</v>
      </c>
      <c r="AG4435" s="25"/>
      <c r="AJ4435" s="25"/>
      <c r="AL4435" s="5">
        <v>4434</v>
      </c>
      <c r="AM4435" s="25">
        <v>-1142948670.0246053</v>
      </c>
      <c r="AN4435" s="5">
        <v>-5.0906168432940646</v>
      </c>
    </row>
    <row r="4436" spans="32:40">
      <c r="AF4436" s="25">
        <v>4435</v>
      </c>
      <c r="AG4436" s="25"/>
      <c r="AJ4436" s="25"/>
      <c r="AL4436" s="5">
        <v>4435</v>
      </c>
      <c r="AM4436" s="25">
        <v>-476457871.80479908</v>
      </c>
      <c r="AN4436" s="5">
        <v>-0.8373409542942718</v>
      </c>
    </row>
    <row r="4437" spans="32:40">
      <c r="AF4437" s="25">
        <v>4436</v>
      </c>
      <c r="AG4437" s="25"/>
      <c r="AJ4437" s="25"/>
      <c r="AL4437" s="5">
        <v>4436</v>
      </c>
      <c r="AM4437" s="25">
        <v>-1297244372.8889427</v>
      </c>
      <c r="AN4437" s="5">
        <v>-5.6259149440871008</v>
      </c>
    </row>
    <row r="4438" spans="32:40">
      <c r="AF4438" s="25">
        <v>4437</v>
      </c>
      <c r="AG4438" s="25"/>
      <c r="AJ4438" s="25"/>
      <c r="AL4438" s="5">
        <v>4437</v>
      </c>
      <c r="AM4438" s="25">
        <v>-1317823399.2823582</v>
      </c>
      <c r="AN4438" s="5">
        <v>-4.8978738152627797</v>
      </c>
    </row>
    <row r="4439" spans="32:40">
      <c r="AF4439" s="25">
        <v>4438</v>
      </c>
      <c r="AG4439" s="25"/>
      <c r="AJ4439" s="25"/>
      <c r="AL4439" s="5">
        <v>4438</v>
      </c>
      <c r="AM4439" s="25">
        <v>-464160714.24331677</v>
      </c>
      <c r="AN4439" s="5">
        <v>-2.9360116901315734</v>
      </c>
    </row>
    <row r="4440" spans="32:40">
      <c r="AF4440" s="25">
        <v>4439</v>
      </c>
      <c r="AG4440" s="25"/>
      <c r="AJ4440" s="25"/>
      <c r="AL4440" s="5">
        <v>4439</v>
      </c>
      <c r="AM4440" s="25">
        <v>-384851118.19974625</v>
      </c>
      <c r="AN4440" s="5">
        <v>-3.2400988980765568</v>
      </c>
    </row>
    <row r="4441" spans="32:40">
      <c r="AF4441" s="25">
        <v>4440</v>
      </c>
      <c r="AG4441" s="25"/>
      <c r="AJ4441" s="25"/>
      <c r="AL4441" s="5">
        <v>4440</v>
      </c>
      <c r="AM4441" s="25">
        <v>-1242599542.0712895</v>
      </c>
      <c r="AN4441" s="5">
        <v>-4.9298192200275848</v>
      </c>
    </row>
    <row r="4442" spans="32:40">
      <c r="AF4442" s="25">
        <v>4441</v>
      </c>
      <c r="AG4442" s="25"/>
      <c r="AJ4442" s="25"/>
      <c r="AL4442" s="5">
        <v>4441</v>
      </c>
      <c r="AM4442" s="25">
        <v>-489019354.53973973</v>
      </c>
      <c r="AN4442" s="5">
        <v>-4.3278727727076962</v>
      </c>
    </row>
    <row r="4443" spans="32:40">
      <c r="AF4443" s="25">
        <v>4442</v>
      </c>
      <c r="AG4443" s="25"/>
      <c r="AJ4443" s="25"/>
      <c r="AL4443" s="5">
        <v>4442</v>
      </c>
      <c r="AM4443" s="25">
        <v>69256129.806865036</v>
      </c>
      <c r="AN4443" s="5">
        <v>1.5615145493777467</v>
      </c>
    </row>
    <row r="4444" spans="32:40">
      <c r="AF4444" s="25">
        <v>4443</v>
      </c>
      <c r="AG4444" s="25"/>
      <c r="AJ4444" s="25"/>
      <c r="AL4444" s="5">
        <v>4443</v>
      </c>
      <c r="AM4444" s="25">
        <v>-775500564.11749613</v>
      </c>
      <c r="AN4444" s="5">
        <v>-2.0503895226176958</v>
      </c>
    </row>
    <row r="4445" spans="32:40">
      <c r="AF4445" s="25">
        <v>4444</v>
      </c>
      <c r="AG4445" s="25"/>
      <c r="AJ4445" s="25"/>
      <c r="AL4445" s="5">
        <v>4444</v>
      </c>
      <c r="AM4445" s="25">
        <v>-1661648002.5216055</v>
      </c>
      <c r="AN4445" s="5">
        <v>-6.4143263939297235</v>
      </c>
    </row>
    <row r="4446" spans="32:40">
      <c r="AF4446" s="25">
        <v>4445</v>
      </c>
      <c r="AG4446" s="25"/>
      <c r="AJ4446" s="25"/>
      <c r="AL4446" s="5">
        <v>4445</v>
      </c>
      <c r="AM4446" s="25">
        <v>508953168.33200634</v>
      </c>
      <c r="AN4446" s="5">
        <v>6.1417838071764592</v>
      </c>
    </row>
    <row r="4447" spans="32:40">
      <c r="AF4447" s="25">
        <v>4446</v>
      </c>
      <c r="AG4447" s="25"/>
      <c r="AJ4447" s="25"/>
      <c r="AL4447" s="5">
        <v>4446</v>
      </c>
      <c r="AM4447" s="25">
        <v>-758726902.26941741</v>
      </c>
      <c r="AN4447" s="5">
        <v>-9.4514602264673329</v>
      </c>
    </row>
    <row r="4448" spans="32:40">
      <c r="AF4448" s="25">
        <v>4447</v>
      </c>
      <c r="AG4448" s="25"/>
      <c r="AJ4448" s="25"/>
      <c r="AL4448" s="5">
        <v>4447</v>
      </c>
      <c r="AM4448" s="25">
        <v>-889791414.87323892</v>
      </c>
      <c r="AN4448" s="5">
        <v>-3.7274297151323998</v>
      </c>
    </row>
    <row r="4449" spans="32:40">
      <c r="AF4449" s="25">
        <v>4448</v>
      </c>
      <c r="AG4449" s="25"/>
      <c r="AJ4449" s="25"/>
      <c r="AL4449" s="5">
        <v>4448</v>
      </c>
      <c r="AM4449" s="25">
        <v>-398537882.7256825</v>
      </c>
      <c r="AN4449" s="5">
        <v>-1.5281862984315131</v>
      </c>
    </row>
    <row r="4450" spans="32:40">
      <c r="AF4450" s="25">
        <v>4449</v>
      </c>
      <c r="AG4450" s="25"/>
      <c r="AJ4450" s="25"/>
      <c r="AL4450" s="5">
        <v>4449</v>
      </c>
      <c r="AM4450" s="25">
        <v>-755746212.51968312</v>
      </c>
      <c r="AN4450" s="5">
        <v>-2.9057953798503031</v>
      </c>
    </row>
    <row r="4451" spans="32:40">
      <c r="AF4451" s="25">
        <v>4450</v>
      </c>
      <c r="AG4451" s="25"/>
      <c r="AJ4451" s="25"/>
      <c r="AL4451" s="5">
        <v>4450</v>
      </c>
      <c r="AM4451" s="25">
        <v>-1582870184.3490977</v>
      </c>
      <c r="AN4451" s="5">
        <v>-8.8767831843945899</v>
      </c>
    </row>
    <row r="4452" spans="32:40">
      <c r="AF4452" s="25">
        <v>4451</v>
      </c>
      <c r="AG4452" s="25"/>
      <c r="AJ4452" s="25"/>
      <c r="AL4452" s="5">
        <v>4451</v>
      </c>
      <c r="AM4452" s="25">
        <v>57959607.66413781</v>
      </c>
      <c r="AN4452" s="5">
        <v>1.3406866864754157</v>
      </c>
    </row>
    <row r="4453" spans="32:40">
      <c r="AF4453" s="25">
        <v>4452</v>
      </c>
      <c r="AG4453" s="25"/>
      <c r="AJ4453" s="25"/>
      <c r="AL4453" s="5">
        <v>4452</v>
      </c>
      <c r="AM4453" s="25">
        <v>-954285035.67177057</v>
      </c>
      <c r="AN4453" s="5">
        <v>-6.5208045910497852</v>
      </c>
    </row>
    <row r="4454" spans="32:40">
      <c r="AF4454" s="25">
        <v>4453</v>
      </c>
      <c r="AG4454" s="25"/>
      <c r="AJ4454" s="25"/>
      <c r="AL4454" s="5">
        <v>4453</v>
      </c>
      <c r="AM4454" s="25">
        <v>397907418.8106373</v>
      </c>
      <c r="AN4454" s="5">
        <v>3.2617236726074705</v>
      </c>
    </row>
    <row r="4455" spans="32:40">
      <c r="AF4455" s="25">
        <v>4454</v>
      </c>
      <c r="AG4455" s="25"/>
      <c r="AJ4455" s="25"/>
      <c r="AL4455" s="5">
        <v>4454</v>
      </c>
      <c r="AM4455" s="25">
        <v>-164246554.36830947</v>
      </c>
      <c r="AN4455" s="5">
        <v>-0.13370157024804874</v>
      </c>
    </row>
    <row r="4456" spans="32:40">
      <c r="AF4456" s="25">
        <v>4455</v>
      </c>
      <c r="AG4456" s="25"/>
      <c r="AJ4456" s="25"/>
      <c r="AL4456" s="5">
        <v>4455</v>
      </c>
      <c r="AM4456" s="25">
        <v>762184894.33376217</v>
      </c>
      <c r="AN4456" s="5">
        <v>5.3787295695964934</v>
      </c>
    </row>
    <row r="4457" spans="32:40">
      <c r="AF4457" s="25">
        <v>4456</v>
      </c>
      <c r="AG4457" s="25"/>
      <c r="AJ4457" s="25"/>
      <c r="AL4457" s="5">
        <v>4456</v>
      </c>
      <c r="AM4457" s="25">
        <v>-509913294.68707168</v>
      </c>
      <c r="AN4457" s="5">
        <v>-2.0046311190540718</v>
      </c>
    </row>
    <row r="4458" spans="32:40">
      <c r="AF4458" s="25">
        <v>4457</v>
      </c>
      <c r="AG4458" s="25"/>
      <c r="AJ4458" s="25"/>
      <c r="AL4458" s="5">
        <v>4457</v>
      </c>
      <c r="AM4458" s="25">
        <v>-1021605036.1774973</v>
      </c>
      <c r="AN4458" s="5">
        <v>-2.9934946864225425</v>
      </c>
    </row>
    <row r="4459" spans="32:40">
      <c r="AF4459" s="25">
        <v>4458</v>
      </c>
      <c r="AG4459" s="25"/>
      <c r="AJ4459" s="25"/>
      <c r="AL4459" s="5">
        <v>4458</v>
      </c>
      <c r="AM4459" s="25">
        <v>-1239083253.2615492</v>
      </c>
      <c r="AN4459" s="5">
        <v>-11.561364348307535</v>
      </c>
    </row>
    <row r="4460" spans="32:40">
      <c r="AF4460" s="25">
        <v>4459</v>
      </c>
      <c r="AG4460" s="25"/>
      <c r="AJ4460" s="25"/>
      <c r="AL4460" s="5">
        <v>4459</v>
      </c>
      <c r="AM4460" s="25">
        <v>-654635814.42557931</v>
      </c>
      <c r="AN4460" s="5">
        <v>-8.0340909925205626</v>
      </c>
    </row>
    <row r="4461" spans="32:40">
      <c r="AF4461" s="25">
        <v>4460</v>
      </c>
      <c r="AG4461" s="25"/>
      <c r="AJ4461" s="25"/>
      <c r="AL4461" s="5">
        <v>4460</v>
      </c>
      <c r="AM4461" s="25">
        <v>-1342958597.5149941</v>
      </c>
      <c r="AN4461" s="5">
        <v>-4.9665939386581286</v>
      </c>
    </row>
    <row r="4462" spans="32:40">
      <c r="AF4462" s="25">
        <v>4461</v>
      </c>
      <c r="AG4462" s="25"/>
      <c r="AJ4462" s="25"/>
      <c r="AL4462" s="5">
        <v>4461</v>
      </c>
      <c r="AM4462" s="25">
        <v>-270971886.94371533</v>
      </c>
      <c r="AN4462" s="5">
        <v>-0.23478137758687112</v>
      </c>
    </row>
    <row r="4463" spans="32:40">
      <c r="AF4463" s="25">
        <v>4462</v>
      </c>
      <c r="AG4463" s="25"/>
      <c r="AJ4463" s="25"/>
      <c r="AL4463" s="5">
        <v>4462</v>
      </c>
      <c r="AM4463" s="25">
        <v>-442876732.10961092</v>
      </c>
      <c r="AN4463" s="5">
        <v>-1.0253694869279948</v>
      </c>
    </row>
    <row r="4464" spans="32:40">
      <c r="AF4464" s="25">
        <v>4463</v>
      </c>
      <c r="AG4464" s="25"/>
      <c r="AJ4464" s="25"/>
      <c r="AL4464" s="5">
        <v>4463</v>
      </c>
      <c r="AM4464" s="25">
        <v>-140265655.78816834</v>
      </c>
      <c r="AN4464" s="5">
        <v>3.2329416253495877E-2</v>
      </c>
    </row>
    <row r="4465" spans="32:40">
      <c r="AF4465" s="25">
        <v>4464</v>
      </c>
      <c r="AG4465" s="25"/>
      <c r="AJ4465" s="25"/>
      <c r="AL4465" s="5">
        <v>4464</v>
      </c>
      <c r="AM4465" s="25">
        <v>-1016476858.482016</v>
      </c>
      <c r="AN4465" s="5">
        <v>-4.4551352881675195</v>
      </c>
    </row>
    <row r="4466" spans="32:40">
      <c r="AF4466" s="25">
        <v>4465</v>
      </c>
      <c r="AG4466" s="25"/>
      <c r="AJ4466" s="25"/>
      <c r="AL4466" s="5">
        <v>4465</v>
      </c>
      <c r="AM4466" s="25">
        <v>773583410.80859399</v>
      </c>
      <c r="AN4466" s="5">
        <v>5.4030285636897384</v>
      </c>
    </row>
    <row r="4467" spans="32:40">
      <c r="AF4467" s="25">
        <v>4466</v>
      </c>
      <c r="AG4467" s="25"/>
      <c r="AJ4467" s="25"/>
      <c r="AL4467" s="5">
        <v>4466</v>
      </c>
      <c r="AM4467" s="25">
        <v>-521865513.54691935</v>
      </c>
      <c r="AN4467" s="5">
        <v>-1.8528454765921305</v>
      </c>
    </row>
    <row r="4468" spans="32:40">
      <c r="AF4468" s="25">
        <v>4467</v>
      </c>
      <c r="AG4468" s="25"/>
      <c r="AJ4468" s="25"/>
      <c r="AL4468" s="5">
        <v>4467</v>
      </c>
      <c r="AM4468" s="25">
        <v>-763455200.63983202</v>
      </c>
      <c r="AN4468" s="5">
        <v>-2.1541150660304993</v>
      </c>
    </row>
    <row r="4469" spans="32:40">
      <c r="AF4469" s="25">
        <v>4468</v>
      </c>
      <c r="AG4469" s="25"/>
      <c r="AJ4469" s="25"/>
      <c r="AL4469" s="5">
        <v>4468</v>
      </c>
      <c r="AM4469" s="25">
        <v>141690195.0377408</v>
      </c>
      <c r="AN4469" s="5">
        <v>2.3153798678731294</v>
      </c>
    </row>
    <row r="4470" spans="32:40">
      <c r="AF4470" s="25">
        <v>4469</v>
      </c>
      <c r="AG4470" s="25"/>
      <c r="AJ4470" s="25"/>
      <c r="AL4470" s="5">
        <v>4469</v>
      </c>
      <c r="AM4470" s="25">
        <v>-553430869.09560204</v>
      </c>
      <c r="AN4470" s="5">
        <v>-3.3164078964434802</v>
      </c>
    </row>
    <row r="4471" spans="32:40">
      <c r="AF4471" s="25">
        <v>4470</v>
      </c>
      <c r="AG4471" s="25"/>
      <c r="AJ4471" s="25"/>
      <c r="AL4471" s="5">
        <v>4470</v>
      </c>
      <c r="AM4471" s="25">
        <v>-413934477.97769684</v>
      </c>
      <c r="AN4471" s="5">
        <v>-1.3525618529317858</v>
      </c>
    </row>
    <row r="4472" spans="32:40">
      <c r="AF4472" s="25">
        <v>4471</v>
      </c>
      <c r="AG4472" s="25"/>
      <c r="AJ4472" s="25"/>
      <c r="AL4472" s="5">
        <v>4471</v>
      </c>
      <c r="AM4472" s="25">
        <v>374904703.94209719</v>
      </c>
      <c r="AN4472" s="5">
        <v>3.0610648310066226</v>
      </c>
    </row>
    <row r="4473" spans="32:40">
      <c r="AF4473" s="25">
        <v>4472</v>
      </c>
      <c r="AG4473" s="25"/>
      <c r="AJ4473" s="25"/>
      <c r="AL4473" s="5">
        <v>4472</v>
      </c>
      <c r="AM4473" s="25">
        <v>-184524820.78199512</v>
      </c>
      <c r="AN4473" s="5">
        <v>6.1921050867759259E-2</v>
      </c>
    </row>
    <row r="4474" spans="32:40">
      <c r="AF4474" s="25">
        <v>4473</v>
      </c>
      <c r="AG4474" s="25"/>
      <c r="AJ4474" s="25"/>
      <c r="AL4474" s="5">
        <v>4473</v>
      </c>
      <c r="AM4474" s="25">
        <v>-816310607.17658973</v>
      </c>
      <c r="AN4474" s="5">
        <v>-5.6199203991719653</v>
      </c>
    </row>
    <row r="4475" spans="32:40">
      <c r="AF4475" s="25">
        <v>4474</v>
      </c>
      <c r="AG4475" s="25"/>
      <c r="AJ4475" s="25"/>
      <c r="AL4475" s="5">
        <v>4474</v>
      </c>
      <c r="AM4475" s="25">
        <v>256878976.98934144</v>
      </c>
      <c r="AN4475" s="5">
        <v>2.9109565533292372</v>
      </c>
    </row>
    <row r="4476" spans="32:40">
      <c r="AF4476" s="25">
        <v>4475</v>
      </c>
      <c r="AG4476" s="25"/>
      <c r="AJ4476" s="25"/>
      <c r="AL4476" s="5">
        <v>4475</v>
      </c>
      <c r="AM4476" s="25">
        <v>1081723425.0212092</v>
      </c>
      <c r="AN4476" s="5">
        <v>13.317301999748802</v>
      </c>
    </row>
    <row r="4477" spans="32:40">
      <c r="AF4477" s="25">
        <v>4476</v>
      </c>
      <c r="AG4477" s="25"/>
      <c r="AJ4477" s="25"/>
      <c r="AL4477" s="5">
        <v>4476</v>
      </c>
      <c r="AM4477" s="25">
        <v>-524289166.46398592</v>
      </c>
      <c r="AN4477" s="5">
        <v>-3.3946793923997673</v>
      </c>
    </row>
    <row r="4478" spans="32:40">
      <c r="AF4478" s="25">
        <v>4477</v>
      </c>
      <c r="AG4478" s="25"/>
      <c r="AJ4478" s="25"/>
      <c r="AL4478" s="5">
        <v>4477</v>
      </c>
      <c r="AM4478" s="25">
        <v>-702811476.82336736</v>
      </c>
      <c r="AN4478" s="5">
        <v>-5.499109472654049</v>
      </c>
    </row>
    <row r="4479" spans="32:40">
      <c r="AF4479" s="25">
        <v>4478</v>
      </c>
      <c r="AG4479" s="25"/>
      <c r="AJ4479" s="25"/>
      <c r="AL4479" s="5">
        <v>4478</v>
      </c>
      <c r="AM4479" s="25">
        <v>1253690054.7200038</v>
      </c>
      <c r="AN4479" s="5">
        <v>7.4188688762093236</v>
      </c>
    </row>
    <row r="4480" spans="32:40">
      <c r="AF4480" s="25">
        <v>4479</v>
      </c>
      <c r="AG4480" s="25"/>
      <c r="AJ4480" s="25"/>
      <c r="AL4480" s="5">
        <v>4479</v>
      </c>
      <c r="AM4480" s="25">
        <v>-315105547.8409887</v>
      </c>
      <c r="AN4480" s="5">
        <v>-0.50811789627798731</v>
      </c>
    </row>
    <row r="4481" spans="32:40">
      <c r="AF4481" s="25">
        <v>4480</v>
      </c>
      <c r="AG4481" s="25"/>
      <c r="AJ4481" s="25"/>
      <c r="AL4481" s="5">
        <v>4480</v>
      </c>
      <c r="AM4481" s="25">
        <v>-588676249.59128237</v>
      </c>
      <c r="AN4481" s="5">
        <v>-1.5496573635875093</v>
      </c>
    </row>
    <row r="4482" spans="32:40">
      <c r="AF4482" s="25">
        <v>4481</v>
      </c>
      <c r="AG4482" s="25"/>
      <c r="AJ4482" s="25"/>
      <c r="AL4482" s="5">
        <v>4481</v>
      </c>
      <c r="AM4482" s="25">
        <v>-969894361.46345794</v>
      </c>
      <c r="AN4482" s="5">
        <v>-14.010855514089286</v>
      </c>
    </row>
    <row r="4483" spans="32:40">
      <c r="AF4483" s="25">
        <v>4482</v>
      </c>
      <c r="AG4483" s="25"/>
      <c r="AJ4483" s="25"/>
      <c r="AL4483" s="5">
        <v>4482</v>
      </c>
      <c r="AM4483" s="25">
        <v>-96911818.911966503</v>
      </c>
      <c r="AN4483" s="5">
        <v>0.39819681581105104</v>
      </c>
    </row>
    <row r="4484" spans="32:40">
      <c r="AF4484" s="25">
        <v>4483</v>
      </c>
      <c r="AG4484" s="25"/>
      <c r="AJ4484" s="25"/>
      <c r="AL4484" s="5">
        <v>4483</v>
      </c>
      <c r="AM4484" s="25">
        <v>244522080.86992729</v>
      </c>
      <c r="AN4484" s="5">
        <v>3.0138679473887899</v>
      </c>
    </row>
    <row r="4485" spans="32:40">
      <c r="AF4485" s="25">
        <v>4484</v>
      </c>
      <c r="AG4485" s="25"/>
      <c r="AJ4485" s="25"/>
      <c r="AL4485" s="5">
        <v>4484</v>
      </c>
      <c r="AM4485" s="25">
        <v>-631034637.19128716</v>
      </c>
      <c r="AN4485" s="5">
        <v>-6.3878434109805928</v>
      </c>
    </row>
    <row r="4486" spans="32:40">
      <c r="AF4486" s="25">
        <v>4485</v>
      </c>
      <c r="AG4486" s="25"/>
      <c r="AJ4486" s="25"/>
      <c r="AL4486" s="5">
        <v>4485</v>
      </c>
      <c r="AM4486" s="25">
        <v>-193762319.5853526</v>
      </c>
      <c r="AN4486" s="5">
        <v>0.12648800683986863</v>
      </c>
    </row>
    <row r="4487" spans="32:40">
      <c r="AF4487" s="25">
        <v>4486</v>
      </c>
      <c r="AG4487" s="25"/>
      <c r="AJ4487" s="25"/>
      <c r="AL4487" s="5">
        <v>4486</v>
      </c>
      <c r="AM4487" s="25">
        <v>591273396.1319139</v>
      </c>
      <c r="AN4487" s="5">
        <v>7.2498492217515773</v>
      </c>
    </row>
    <row r="4488" spans="32:40">
      <c r="AF4488" s="25">
        <v>4487</v>
      </c>
      <c r="AG4488" s="25"/>
      <c r="AJ4488" s="25"/>
      <c r="AL4488" s="5">
        <v>4487</v>
      </c>
      <c r="AM4488" s="25">
        <v>-323564024.52405554</v>
      </c>
      <c r="AN4488" s="5">
        <v>-1.0899259014603644</v>
      </c>
    </row>
    <row r="4489" spans="32:40">
      <c r="AF4489" s="25">
        <v>4488</v>
      </c>
      <c r="AG4489" s="25"/>
      <c r="AJ4489" s="25"/>
      <c r="AL4489" s="5">
        <v>4488</v>
      </c>
      <c r="AM4489" s="25">
        <v>-919515928.59667873</v>
      </c>
      <c r="AN4489" s="5">
        <v>-6.8074328046216239</v>
      </c>
    </row>
    <row r="4490" spans="32:40">
      <c r="AF4490" s="25">
        <v>4489</v>
      </c>
      <c r="AG4490" s="25"/>
      <c r="AJ4490" s="25"/>
      <c r="AL4490" s="5">
        <v>4489</v>
      </c>
      <c r="AM4490" s="25">
        <v>-680026102.47797513</v>
      </c>
      <c r="AN4490" s="5">
        <v>-7.9070637622645359</v>
      </c>
    </row>
    <row r="4491" spans="32:40">
      <c r="AF4491" s="25">
        <v>4490</v>
      </c>
      <c r="AG4491" s="25"/>
      <c r="AJ4491" s="25"/>
      <c r="AL4491" s="5">
        <v>4490</v>
      </c>
      <c r="AM4491" s="25">
        <v>641467579.95628405</v>
      </c>
      <c r="AN4491" s="5">
        <v>4.9011859395754129</v>
      </c>
    </row>
    <row r="4492" spans="32:40">
      <c r="AF4492" s="25">
        <v>4491</v>
      </c>
      <c r="AG4492" s="25"/>
      <c r="AJ4492" s="25"/>
      <c r="AL4492" s="5">
        <v>4491</v>
      </c>
      <c r="AM4492" s="25">
        <v>549100792.79313803</v>
      </c>
      <c r="AN4492" s="5">
        <v>4.3523037311625998</v>
      </c>
    </row>
    <row r="4493" spans="32:40">
      <c r="AF4493" s="25">
        <v>4492</v>
      </c>
      <c r="AG4493" s="25"/>
      <c r="AJ4493" s="25"/>
      <c r="AL4493" s="5">
        <v>4492</v>
      </c>
      <c r="AM4493" s="25">
        <v>160110894.09294224</v>
      </c>
      <c r="AN4493" s="5">
        <v>2.631032614153181</v>
      </c>
    </row>
    <row r="4494" spans="32:40">
      <c r="AF4494" s="25">
        <v>4493</v>
      </c>
      <c r="AG4494" s="25"/>
      <c r="AJ4494" s="25"/>
      <c r="AL4494" s="5">
        <v>4493</v>
      </c>
      <c r="AM4494" s="25">
        <v>1105294259.2523603</v>
      </c>
      <c r="AN4494" s="5">
        <v>11.238845115720553</v>
      </c>
    </row>
    <row r="4495" spans="32:40">
      <c r="AF4495" s="25">
        <v>4494</v>
      </c>
      <c r="AG4495" s="25"/>
      <c r="AJ4495" s="25"/>
      <c r="AL4495" s="5">
        <v>4494</v>
      </c>
      <c r="AM4495" s="25">
        <v>1164312637.3530345</v>
      </c>
      <c r="AN4495" s="5">
        <v>13.199189768251319</v>
      </c>
    </row>
    <row r="4496" spans="32:40">
      <c r="AF4496" s="25">
        <v>4495</v>
      </c>
      <c r="AG4496" s="25"/>
      <c r="AJ4496" s="25"/>
      <c r="AL4496" s="5">
        <v>4495</v>
      </c>
      <c r="AM4496" s="25">
        <v>1381247882.8019884</v>
      </c>
      <c r="AN4496" s="5">
        <v>12.199334695920523</v>
      </c>
    </row>
    <row r="4497" spans="32:40">
      <c r="AF4497" s="25">
        <v>4496</v>
      </c>
      <c r="AG4497" s="25"/>
      <c r="AJ4497" s="25"/>
      <c r="AL4497" s="5">
        <v>4496</v>
      </c>
      <c r="AM4497" s="25">
        <v>-264486785.76633608</v>
      </c>
      <c r="AN4497" s="5">
        <v>-1.1875520767563608</v>
      </c>
    </row>
    <row r="4498" spans="32:40">
      <c r="AF4498" s="25">
        <v>4497</v>
      </c>
      <c r="AG4498" s="25"/>
      <c r="AJ4498" s="25"/>
      <c r="AL4498" s="5">
        <v>4497</v>
      </c>
      <c r="AM4498" s="25">
        <v>-584482290.50524902</v>
      </c>
      <c r="AN4498" s="5">
        <v>-1.9965718512823032</v>
      </c>
    </row>
    <row r="4499" spans="32:40">
      <c r="AF4499" s="25">
        <v>4498</v>
      </c>
      <c r="AG4499" s="25"/>
      <c r="AJ4499" s="25"/>
      <c r="AL4499" s="5">
        <v>4498</v>
      </c>
      <c r="AM4499" s="25">
        <v>-911961562.30052531</v>
      </c>
      <c r="AN4499" s="5">
        <v>-2.6513684874964238</v>
      </c>
    </row>
    <row r="4500" spans="32:40">
      <c r="AF4500" s="25">
        <v>4499</v>
      </c>
      <c r="AG4500" s="25"/>
      <c r="AJ4500" s="25"/>
      <c r="AL4500" s="5">
        <v>4499</v>
      </c>
      <c r="AM4500" s="25">
        <v>-1368008527.6144164</v>
      </c>
      <c r="AN4500" s="5">
        <v>-10.316435887050215</v>
      </c>
    </row>
    <row r="4501" spans="32:40">
      <c r="AF4501" s="25">
        <v>4500</v>
      </c>
      <c r="AG4501" s="25"/>
      <c r="AJ4501" s="25"/>
      <c r="AL4501" s="5">
        <v>4500</v>
      </c>
      <c r="AM4501" s="25">
        <v>-458859541.87784022</v>
      </c>
      <c r="AN4501" s="5">
        <v>-2.1717717896615065</v>
      </c>
    </row>
    <row r="4502" spans="32:40">
      <c r="AF4502" s="25">
        <v>4501</v>
      </c>
      <c r="AG4502" s="25"/>
      <c r="AJ4502" s="25"/>
      <c r="AL4502" s="5">
        <v>4501</v>
      </c>
      <c r="AM4502" s="25">
        <v>-988458606.93304014</v>
      </c>
      <c r="AN4502" s="5">
        <v>-3.2677565789056131</v>
      </c>
    </row>
    <row r="4503" spans="32:40">
      <c r="AF4503" s="25">
        <v>4502</v>
      </c>
      <c r="AG4503" s="25"/>
      <c r="AJ4503" s="25"/>
      <c r="AL4503" s="5">
        <v>4502</v>
      </c>
      <c r="AM4503" s="25">
        <v>138872767.44499427</v>
      </c>
      <c r="AN4503" s="5">
        <v>1.7674942462004293</v>
      </c>
    </row>
    <row r="4504" spans="32:40">
      <c r="AF4504" s="25">
        <v>4503</v>
      </c>
      <c r="AG4504" s="25"/>
      <c r="AJ4504" s="25"/>
      <c r="AL4504" s="5">
        <v>4503</v>
      </c>
      <c r="AM4504" s="25">
        <v>-525526167.36733449</v>
      </c>
      <c r="AN4504" s="5">
        <v>-1.4421550085116548</v>
      </c>
    </row>
    <row r="4505" spans="32:40">
      <c r="AF4505" s="25">
        <v>4504</v>
      </c>
      <c r="AG4505" s="25"/>
      <c r="AJ4505" s="25"/>
      <c r="AL4505" s="5">
        <v>4504</v>
      </c>
      <c r="AM4505" s="25">
        <v>-671975643.5124191</v>
      </c>
      <c r="AN4505" s="5">
        <v>-4.774237644257501</v>
      </c>
    </row>
    <row r="4506" spans="32:40">
      <c r="AF4506" s="25">
        <v>4505</v>
      </c>
      <c r="AG4506" s="25"/>
      <c r="AJ4506" s="25"/>
      <c r="AL4506" s="5">
        <v>4505</v>
      </c>
      <c r="AM4506" s="25">
        <v>446757500.62976515</v>
      </c>
      <c r="AN4506" s="5">
        <v>3.1023020117240638</v>
      </c>
    </row>
    <row r="4507" spans="32:40">
      <c r="AF4507" s="25">
        <v>4506</v>
      </c>
      <c r="AG4507" s="25"/>
      <c r="AJ4507" s="25"/>
      <c r="AL4507" s="5">
        <v>4506</v>
      </c>
      <c r="AM4507" s="25">
        <v>-382762668.67834294</v>
      </c>
      <c r="AN4507" s="5">
        <v>-1.2398675228594949</v>
      </c>
    </row>
    <row r="4508" spans="32:40">
      <c r="AF4508" s="25">
        <v>4507</v>
      </c>
      <c r="AG4508" s="25"/>
      <c r="AJ4508" s="25"/>
      <c r="AL4508" s="5">
        <v>4507</v>
      </c>
      <c r="AM4508" s="25">
        <v>-675233985.94205809</v>
      </c>
      <c r="AN4508" s="5">
        <v>-1.6043763550172974</v>
      </c>
    </row>
    <row r="4509" spans="32:40">
      <c r="AF4509" s="25">
        <v>4508</v>
      </c>
      <c r="AG4509" s="25"/>
      <c r="AJ4509" s="25"/>
      <c r="AL4509" s="5">
        <v>4508</v>
      </c>
      <c r="AM4509" s="25">
        <v>-1310126196.4758515</v>
      </c>
      <c r="AN4509" s="5">
        <v>-6.5070481786198977</v>
      </c>
    </row>
    <row r="4510" spans="32:40">
      <c r="AF4510" s="25">
        <v>4509</v>
      </c>
      <c r="AG4510" s="25"/>
      <c r="AJ4510" s="25"/>
      <c r="AL4510" s="5">
        <v>4509</v>
      </c>
      <c r="AM4510" s="25">
        <v>1639084149.4776797</v>
      </c>
      <c r="AN4510" s="5">
        <v>8.5438023667795875</v>
      </c>
    </row>
    <row r="4511" spans="32:40">
      <c r="AF4511" s="25">
        <v>4510</v>
      </c>
      <c r="AG4511" s="25"/>
      <c r="AJ4511" s="25"/>
      <c r="AL4511" s="5">
        <v>4510</v>
      </c>
      <c r="AM4511" s="25">
        <v>-546136863.98918533</v>
      </c>
      <c r="AN4511" s="5">
        <v>-2.4795961922773762</v>
      </c>
    </row>
    <row r="4512" spans="32:40">
      <c r="AF4512" s="25">
        <v>4511</v>
      </c>
      <c r="AG4512" s="25"/>
      <c r="AJ4512" s="25"/>
      <c r="AL4512" s="5">
        <v>4511</v>
      </c>
      <c r="AM4512" s="25">
        <v>1500995495.0691214</v>
      </c>
      <c r="AN4512" s="5">
        <v>10.490668648266906</v>
      </c>
    </row>
    <row r="4513" spans="32:40">
      <c r="AF4513" s="25">
        <v>4512</v>
      </c>
      <c r="AG4513" s="25"/>
      <c r="AJ4513" s="25"/>
      <c r="AL4513" s="5">
        <v>4512</v>
      </c>
      <c r="AM4513" s="25">
        <v>-265514708.6142959</v>
      </c>
      <c r="AN4513" s="5">
        <v>-1.2036942913882374</v>
      </c>
    </row>
    <row r="4514" spans="32:40">
      <c r="AF4514" s="25">
        <v>4513</v>
      </c>
      <c r="AG4514" s="25"/>
      <c r="AJ4514" s="25"/>
      <c r="AL4514" s="5">
        <v>4513</v>
      </c>
      <c r="AM4514" s="25">
        <v>157996618.20349506</v>
      </c>
      <c r="AN4514" s="5">
        <v>2.3893368070217487</v>
      </c>
    </row>
    <row r="4515" spans="32:40">
      <c r="AF4515" s="25">
        <v>4514</v>
      </c>
      <c r="AG4515" s="25"/>
      <c r="AJ4515" s="25"/>
      <c r="AL4515" s="5">
        <v>4514</v>
      </c>
      <c r="AM4515" s="25">
        <v>-170355962.93695635</v>
      </c>
      <c r="AN4515" s="5">
        <v>-0.53936531251863273</v>
      </c>
    </row>
    <row r="4516" spans="32:40">
      <c r="AF4516" s="25">
        <v>4515</v>
      </c>
      <c r="AG4516" s="25"/>
      <c r="AJ4516" s="25"/>
      <c r="AL4516" s="5">
        <v>4515</v>
      </c>
      <c r="AM4516" s="25">
        <v>1527047341.676358</v>
      </c>
      <c r="AN4516" s="5">
        <v>12.320227031661137</v>
      </c>
    </row>
    <row r="4517" spans="32:40">
      <c r="AF4517" s="25">
        <v>4516</v>
      </c>
      <c r="AG4517" s="25"/>
      <c r="AJ4517" s="25"/>
      <c r="AL4517" s="5">
        <v>4516</v>
      </c>
      <c r="AM4517" s="25">
        <v>-152057313.83378306</v>
      </c>
      <c r="AN4517" s="5">
        <v>-0.40778456383380907</v>
      </c>
    </row>
    <row r="4518" spans="32:40">
      <c r="AF4518" s="25">
        <v>4517</v>
      </c>
      <c r="AG4518" s="25"/>
      <c r="AJ4518" s="25"/>
      <c r="AL4518" s="5">
        <v>4517</v>
      </c>
      <c r="AM4518" s="25">
        <v>192518585.24176654</v>
      </c>
      <c r="AN4518" s="5">
        <v>4.0431209632552374</v>
      </c>
    </row>
    <row r="4519" spans="32:40">
      <c r="AF4519" s="25">
        <v>4518</v>
      </c>
      <c r="AG4519" s="25"/>
      <c r="AJ4519" s="25"/>
      <c r="AL4519" s="5">
        <v>4518</v>
      </c>
      <c r="AM4519" s="25">
        <v>-1170205470.0829792</v>
      </c>
      <c r="AN4519" s="5">
        <v>-5.9515473730075987</v>
      </c>
    </row>
    <row r="4520" spans="32:40">
      <c r="AF4520" s="25">
        <v>4519</v>
      </c>
      <c r="AG4520" s="25"/>
      <c r="AJ4520" s="25"/>
      <c r="AL4520" s="5">
        <v>4519</v>
      </c>
      <c r="AM4520" s="25">
        <v>218320513.17994857</v>
      </c>
      <c r="AN4520" s="5">
        <v>2.0148466521971411</v>
      </c>
    </row>
    <row r="4521" spans="32:40">
      <c r="AF4521" s="25">
        <v>4520</v>
      </c>
      <c r="AG4521" s="25"/>
      <c r="AJ4521" s="25"/>
      <c r="AL4521" s="5">
        <v>4520</v>
      </c>
      <c r="AM4521" s="25">
        <v>-19470886.316296995</v>
      </c>
      <c r="AN4521" s="5">
        <v>0.87146306907712512</v>
      </c>
    </row>
    <row r="4522" spans="32:40">
      <c r="AF4522" s="25">
        <v>4521</v>
      </c>
      <c r="AG4522" s="25"/>
      <c r="AJ4522" s="25"/>
      <c r="AL4522" s="5">
        <v>4521</v>
      </c>
      <c r="AM4522" s="25">
        <v>-1289903025.6525991</v>
      </c>
      <c r="AN4522" s="5">
        <v>-5.7908829678557332</v>
      </c>
    </row>
    <row r="4523" spans="32:40">
      <c r="AF4523" s="25">
        <v>4522</v>
      </c>
      <c r="AG4523" s="25"/>
      <c r="AJ4523" s="25"/>
      <c r="AL4523" s="5">
        <v>4522</v>
      </c>
      <c r="AM4523" s="25">
        <v>-635105467.51845312</v>
      </c>
      <c r="AN4523" s="5">
        <v>-2.3474955211259911</v>
      </c>
    </row>
    <row r="4524" spans="32:40">
      <c r="AF4524" s="25">
        <v>4523</v>
      </c>
      <c r="AG4524" s="25"/>
      <c r="AJ4524" s="25"/>
      <c r="AL4524" s="5">
        <v>4523</v>
      </c>
      <c r="AM4524" s="25">
        <v>-1588596052.2303178</v>
      </c>
      <c r="AN4524" s="5">
        <v>-10.889813199031193</v>
      </c>
    </row>
    <row r="4525" spans="32:40">
      <c r="AF4525" s="25">
        <v>4524</v>
      </c>
      <c r="AG4525" s="25"/>
      <c r="AJ4525" s="25"/>
      <c r="AL4525" s="5">
        <v>4524</v>
      </c>
      <c r="AM4525" s="25">
        <v>175692643.63640806</v>
      </c>
      <c r="AN4525" s="5">
        <v>3.4962133399761353</v>
      </c>
    </row>
    <row r="4526" spans="32:40">
      <c r="AF4526" s="25">
        <v>4525</v>
      </c>
      <c r="AG4526" s="25"/>
      <c r="AJ4526" s="25"/>
      <c r="AL4526" s="5">
        <v>4525</v>
      </c>
      <c r="AM4526" s="25">
        <v>-467501892.58356643</v>
      </c>
      <c r="AN4526" s="5">
        <v>-3.1521648867945991</v>
      </c>
    </row>
    <row r="4527" spans="32:40">
      <c r="AF4527" s="25">
        <v>4526</v>
      </c>
      <c r="AG4527" s="25"/>
      <c r="AJ4527" s="25"/>
      <c r="AL4527" s="5">
        <v>4526</v>
      </c>
      <c r="AM4527" s="25">
        <v>-469427415.50059915</v>
      </c>
      <c r="AN4527" s="5">
        <v>-2.1651826973064967</v>
      </c>
    </row>
    <row r="4528" spans="32:40">
      <c r="AF4528" s="25">
        <v>4527</v>
      </c>
      <c r="AG4528" s="25"/>
      <c r="AJ4528" s="25"/>
      <c r="AL4528" s="5">
        <v>4527</v>
      </c>
      <c r="AM4528" s="25">
        <v>-582665050.78884363</v>
      </c>
      <c r="AN4528" s="5">
        <v>-3.6967194940805759</v>
      </c>
    </row>
    <row r="4529" spans="32:40">
      <c r="AF4529" s="25">
        <v>4528</v>
      </c>
      <c r="AG4529" s="25"/>
      <c r="AJ4529" s="25"/>
      <c r="AL4529" s="5">
        <v>4528</v>
      </c>
      <c r="AM4529" s="25">
        <v>-1100110508.3514061</v>
      </c>
      <c r="AN4529" s="5">
        <v>-3.3146929488449932</v>
      </c>
    </row>
    <row r="4530" spans="32:40">
      <c r="AF4530" s="25">
        <v>4529</v>
      </c>
      <c r="AG4530" s="25"/>
      <c r="AJ4530" s="25"/>
      <c r="AL4530" s="5">
        <v>4529</v>
      </c>
      <c r="AM4530" s="25">
        <v>297161761.95382321</v>
      </c>
      <c r="AN4530" s="5">
        <v>2.6017569139087109</v>
      </c>
    </row>
    <row r="4531" spans="32:40">
      <c r="AF4531" s="25">
        <v>4530</v>
      </c>
      <c r="AG4531" s="25"/>
      <c r="AJ4531" s="25"/>
      <c r="AL4531" s="5">
        <v>4530</v>
      </c>
      <c r="AM4531" s="25">
        <v>55565779.470535398</v>
      </c>
      <c r="AN4531" s="5">
        <v>1.5895156479291819</v>
      </c>
    </row>
    <row r="4532" spans="32:40">
      <c r="AF4532" s="25">
        <v>4531</v>
      </c>
      <c r="AG4532" s="25"/>
      <c r="AJ4532" s="25"/>
      <c r="AL4532" s="5">
        <v>4531</v>
      </c>
      <c r="AM4532" s="25">
        <v>196353971.44982171</v>
      </c>
      <c r="AN4532" s="5">
        <v>2.0419806492506787</v>
      </c>
    </row>
    <row r="4533" spans="32:40">
      <c r="AF4533" s="25">
        <v>4532</v>
      </c>
      <c r="AG4533" s="25"/>
      <c r="AJ4533" s="25"/>
      <c r="AL4533" s="5">
        <v>4532</v>
      </c>
      <c r="AM4533" s="25">
        <v>-2822571195.3361001</v>
      </c>
      <c r="AN4533" s="5">
        <v>-18.95578954077704</v>
      </c>
    </row>
    <row r="4534" spans="32:40">
      <c r="AF4534" s="25">
        <v>4533</v>
      </c>
      <c r="AG4534" s="25"/>
      <c r="AJ4534" s="25"/>
      <c r="AL4534" s="5">
        <v>4533</v>
      </c>
      <c r="AM4534" s="25">
        <v>-1417323109.7881703</v>
      </c>
      <c r="AN4534" s="5">
        <v>-4.5165943757598397</v>
      </c>
    </row>
    <row r="4535" spans="32:40">
      <c r="AF4535" s="25">
        <v>4534</v>
      </c>
      <c r="AG4535" s="25"/>
      <c r="AJ4535" s="25"/>
      <c r="AL4535" s="5">
        <v>4534</v>
      </c>
      <c r="AM4535" s="25">
        <v>823960539.86402726</v>
      </c>
      <c r="AN4535" s="5">
        <v>6.9061877201935822</v>
      </c>
    </row>
    <row r="4536" spans="32:40">
      <c r="AF4536" s="25">
        <v>4535</v>
      </c>
      <c r="AG4536" s="25"/>
      <c r="AJ4536" s="25"/>
      <c r="AL4536" s="5">
        <v>4535</v>
      </c>
      <c r="AM4536" s="25">
        <v>-431713258.9413777</v>
      </c>
      <c r="AN4536" s="5">
        <v>-1.7300090014760809</v>
      </c>
    </row>
    <row r="4537" spans="32:40">
      <c r="AF4537" s="25">
        <v>4536</v>
      </c>
      <c r="AG4537" s="25"/>
      <c r="AJ4537" s="25"/>
      <c r="AL4537" s="5">
        <v>4536</v>
      </c>
      <c r="AM4537" s="25">
        <v>910965065.64017522</v>
      </c>
      <c r="AN4537" s="5">
        <v>4.7869048718282459</v>
      </c>
    </row>
    <row r="4538" spans="32:40">
      <c r="AF4538" s="25">
        <v>4537</v>
      </c>
      <c r="AG4538" s="25"/>
      <c r="AJ4538" s="25"/>
      <c r="AL4538" s="5">
        <v>4537</v>
      </c>
      <c r="AM4538" s="25">
        <v>-838284919.34557819</v>
      </c>
      <c r="AN4538" s="5">
        <v>-2.8893725719174213</v>
      </c>
    </row>
    <row r="4539" spans="32:40">
      <c r="AF4539" s="25">
        <v>4538</v>
      </c>
      <c r="AG4539" s="25"/>
      <c r="AJ4539" s="25"/>
      <c r="AL4539" s="5">
        <v>4538</v>
      </c>
      <c r="AM4539" s="25">
        <v>833136467.94522035</v>
      </c>
      <c r="AN4539" s="5">
        <v>9.0230316598603473</v>
      </c>
    </row>
    <row r="4540" spans="32:40">
      <c r="AF4540" s="25">
        <v>4539</v>
      </c>
      <c r="AG4540" s="25"/>
      <c r="AJ4540" s="25"/>
      <c r="AL4540" s="5">
        <v>4539</v>
      </c>
      <c r="AM4540" s="25">
        <v>-1258827575.2632873</v>
      </c>
      <c r="AN4540" s="5">
        <v>-16.948641836367564</v>
      </c>
    </row>
    <row r="4541" spans="32:40">
      <c r="AF4541" s="25">
        <v>4540</v>
      </c>
      <c r="AG4541" s="25"/>
      <c r="AJ4541" s="25"/>
      <c r="AL4541" s="5">
        <v>4540</v>
      </c>
      <c r="AM4541" s="25">
        <v>-395257089.18659842</v>
      </c>
      <c r="AN4541" s="5">
        <v>-1.5131582597299371</v>
      </c>
    </row>
    <row r="4542" spans="32:40">
      <c r="AF4542" s="25">
        <v>4541</v>
      </c>
      <c r="AG4542" s="25"/>
      <c r="AJ4542" s="25"/>
      <c r="AL4542" s="5">
        <v>4541</v>
      </c>
      <c r="AM4542" s="25">
        <v>-437287790.59699315</v>
      </c>
      <c r="AN4542" s="5">
        <v>-2.8780645146941581</v>
      </c>
    </row>
    <row r="4543" spans="32:40">
      <c r="AF4543" s="25">
        <v>4542</v>
      </c>
      <c r="AG4543" s="25"/>
      <c r="AJ4543" s="25"/>
      <c r="AL4543" s="5">
        <v>4542</v>
      </c>
      <c r="AM4543" s="25">
        <v>-646749399.07932758</v>
      </c>
      <c r="AN4543" s="5">
        <v>-8.3079890667392853</v>
      </c>
    </row>
    <row r="4544" spans="32:40">
      <c r="AF4544" s="25">
        <v>4543</v>
      </c>
      <c r="AG4544" s="25"/>
      <c r="AJ4544" s="25"/>
      <c r="AL4544" s="5">
        <v>4543</v>
      </c>
      <c r="AM4544" s="25">
        <v>-165829664.2424778</v>
      </c>
      <c r="AN4544" s="5">
        <v>0.27078253679150072</v>
      </c>
    </row>
    <row r="4545" spans="32:40">
      <c r="AF4545" s="25">
        <v>4544</v>
      </c>
      <c r="AG4545" s="25"/>
      <c r="AJ4545" s="25"/>
      <c r="AL4545" s="5">
        <v>4544</v>
      </c>
      <c r="AM4545" s="25">
        <v>212513149.61610758</v>
      </c>
      <c r="AN4545" s="5">
        <v>1.8957664875266262</v>
      </c>
    </row>
    <row r="4546" spans="32:40">
      <c r="AF4546" s="25">
        <v>4545</v>
      </c>
      <c r="AG4546" s="25"/>
      <c r="AJ4546" s="25"/>
      <c r="AL4546" s="5">
        <v>4545</v>
      </c>
      <c r="AM4546" s="25">
        <v>-449520294.20037687</v>
      </c>
      <c r="AN4546" s="5">
        <v>-2.676973906196765</v>
      </c>
    </row>
    <row r="4547" spans="32:40">
      <c r="AF4547" s="25">
        <v>4546</v>
      </c>
      <c r="AG4547" s="25"/>
      <c r="AJ4547" s="25"/>
      <c r="AL4547" s="5">
        <v>4546</v>
      </c>
      <c r="AM4547" s="25">
        <v>-296444892.64174491</v>
      </c>
      <c r="AN4547" s="5">
        <v>-1.7204560105403932</v>
      </c>
    </row>
    <row r="4548" spans="32:40">
      <c r="AF4548" s="25">
        <v>4547</v>
      </c>
      <c r="AG4548" s="25"/>
      <c r="AJ4548" s="25"/>
      <c r="AL4548" s="5">
        <v>4547</v>
      </c>
      <c r="AM4548" s="25">
        <v>-533858220.66397607</v>
      </c>
      <c r="AN4548" s="5">
        <v>-1.962852413930543</v>
      </c>
    </row>
    <row r="4549" spans="32:40">
      <c r="AF4549" s="25">
        <v>4548</v>
      </c>
      <c r="AG4549" s="25"/>
      <c r="AJ4549" s="25"/>
      <c r="AL4549" s="5">
        <v>4548</v>
      </c>
      <c r="AM4549" s="25">
        <v>963151527.20254076</v>
      </c>
      <c r="AN4549" s="5">
        <v>6.1665433593430308</v>
      </c>
    </row>
    <row r="4550" spans="32:40">
      <c r="AF4550" s="25">
        <v>4549</v>
      </c>
      <c r="AG4550" s="25"/>
      <c r="AJ4550" s="25"/>
      <c r="AL4550" s="5">
        <v>4549</v>
      </c>
      <c r="AM4550" s="25">
        <v>-309496243.43890762</v>
      </c>
      <c r="AN4550" s="5">
        <v>-2.705559266299594</v>
      </c>
    </row>
    <row r="4551" spans="32:40">
      <c r="AF4551" s="25">
        <v>4550</v>
      </c>
      <c r="AG4551" s="25"/>
      <c r="AJ4551" s="25"/>
      <c r="AL4551" s="5">
        <v>4550</v>
      </c>
      <c r="AM4551" s="25">
        <v>-960736853.69532561</v>
      </c>
      <c r="AN4551" s="5">
        <v>-4.5051653044721034</v>
      </c>
    </row>
    <row r="4552" spans="32:40">
      <c r="AF4552" s="25">
        <v>4551</v>
      </c>
      <c r="AG4552" s="25"/>
      <c r="AJ4552" s="25"/>
      <c r="AL4552" s="5">
        <v>4551</v>
      </c>
      <c r="AM4552" s="25">
        <v>-462192137.93788946</v>
      </c>
      <c r="AN4552" s="5">
        <v>-1.5197869430019013</v>
      </c>
    </row>
    <row r="4553" spans="32:40">
      <c r="AF4553" s="25">
        <v>4552</v>
      </c>
      <c r="AG4553" s="25"/>
      <c r="AJ4553" s="25"/>
      <c r="AL4553" s="5">
        <v>4552</v>
      </c>
      <c r="AM4553" s="25">
        <v>-236492338.43193638</v>
      </c>
      <c r="AN4553" s="5">
        <v>-0.8487861869016966</v>
      </c>
    </row>
    <row r="4554" spans="32:40">
      <c r="AF4554" s="25">
        <v>4553</v>
      </c>
      <c r="AG4554" s="25"/>
      <c r="AJ4554" s="25"/>
      <c r="AL4554" s="5">
        <v>4553</v>
      </c>
      <c r="AM4554" s="25">
        <v>-925731602.68398929</v>
      </c>
      <c r="AN4554" s="5">
        <v>-3.4625126196584626</v>
      </c>
    </row>
    <row r="4555" spans="32:40">
      <c r="AF4555" s="25">
        <v>4554</v>
      </c>
      <c r="AG4555" s="25"/>
      <c r="AJ4555" s="25"/>
      <c r="AL4555" s="5">
        <v>4554</v>
      </c>
      <c r="AM4555" s="25">
        <v>-208216152.32759881</v>
      </c>
      <c r="AN4555" s="5">
        <v>-1.9731056245669472</v>
      </c>
    </row>
    <row r="4556" spans="32:40">
      <c r="AF4556" s="25">
        <v>4555</v>
      </c>
      <c r="AG4556" s="25"/>
      <c r="AJ4556" s="25"/>
      <c r="AL4556" s="5">
        <v>4555</v>
      </c>
      <c r="AM4556" s="25">
        <v>-241633155.35964435</v>
      </c>
      <c r="AN4556" s="5">
        <v>-1.4980243968528109</v>
      </c>
    </row>
    <row r="4557" spans="32:40">
      <c r="AF4557" s="25">
        <v>4556</v>
      </c>
      <c r="AG4557" s="25"/>
      <c r="AJ4557" s="25"/>
      <c r="AL4557" s="5">
        <v>4556</v>
      </c>
      <c r="AM4557" s="25">
        <v>497434331.71763235</v>
      </c>
      <c r="AN4557" s="5">
        <v>3.1220065414325671</v>
      </c>
    </row>
    <row r="4558" spans="32:40">
      <c r="AF4558" s="25">
        <v>4557</v>
      </c>
      <c r="AG4558" s="25"/>
      <c r="AJ4558" s="25"/>
      <c r="AL4558" s="5">
        <v>4557</v>
      </c>
      <c r="AM4558" s="25">
        <v>-229814044.52043438</v>
      </c>
      <c r="AN4558" s="5">
        <v>-0.12626687576332341</v>
      </c>
    </row>
    <row r="4559" spans="32:40">
      <c r="AF4559" s="25">
        <v>4558</v>
      </c>
      <c r="AG4559" s="25"/>
      <c r="AJ4559" s="25"/>
      <c r="AL4559" s="5">
        <v>4558</v>
      </c>
      <c r="AM4559" s="25">
        <v>754349259.10887289</v>
      </c>
      <c r="AN4559" s="5">
        <v>4.7988343159880298</v>
      </c>
    </row>
    <row r="4560" spans="32:40">
      <c r="AF4560" s="25">
        <v>4559</v>
      </c>
      <c r="AG4560" s="25"/>
      <c r="AJ4560" s="25"/>
      <c r="AL4560" s="5">
        <v>4559</v>
      </c>
      <c r="AM4560" s="25">
        <v>-724366631.35049617</v>
      </c>
      <c r="AN4560" s="5">
        <v>-3.3092335427053654</v>
      </c>
    </row>
    <row r="4561" spans="32:40">
      <c r="AF4561" s="25">
        <v>4560</v>
      </c>
      <c r="AG4561" s="25"/>
      <c r="AJ4561" s="25"/>
      <c r="AL4561" s="5">
        <v>4560</v>
      </c>
      <c r="AM4561" s="25">
        <v>-744640596.35861611</v>
      </c>
      <c r="AN4561" s="5">
        <v>-3.4368741829613665</v>
      </c>
    </row>
    <row r="4562" spans="32:40">
      <c r="AF4562" s="25">
        <v>4561</v>
      </c>
      <c r="AG4562" s="25"/>
      <c r="AJ4562" s="25"/>
      <c r="AL4562" s="5">
        <v>4561</v>
      </c>
      <c r="AM4562" s="25">
        <v>-552393497.21881771</v>
      </c>
      <c r="AN4562" s="5">
        <v>-2.391076299728899</v>
      </c>
    </row>
    <row r="4563" spans="32:40">
      <c r="AF4563" s="25">
        <v>4562</v>
      </c>
      <c r="AG4563" s="25"/>
      <c r="AJ4563" s="25"/>
      <c r="AL4563" s="5">
        <v>4562</v>
      </c>
      <c r="AM4563" s="25">
        <v>-250769979.27275085</v>
      </c>
      <c r="AN4563" s="5">
        <v>-0.81818606935067983</v>
      </c>
    </row>
    <row r="4564" spans="32:40">
      <c r="AF4564" s="25">
        <v>4563</v>
      </c>
      <c r="AG4564" s="25"/>
      <c r="AJ4564" s="25"/>
      <c r="AL4564" s="5">
        <v>4563</v>
      </c>
      <c r="AM4564" s="25">
        <v>1340945374.2075505</v>
      </c>
      <c r="AN4564" s="5">
        <v>8.1152823164556036</v>
      </c>
    </row>
    <row r="4565" spans="32:40">
      <c r="AF4565" s="25">
        <v>4564</v>
      </c>
      <c r="AG4565" s="25"/>
      <c r="AJ4565" s="25"/>
      <c r="AL4565" s="5">
        <v>4564</v>
      </c>
      <c r="AM4565" s="25">
        <v>1667346577.986448</v>
      </c>
      <c r="AN4565" s="5">
        <v>7.3632880945498531</v>
      </c>
    </row>
    <row r="4566" spans="32:40">
      <c r="AF4566" s="25">
        <v>4565</v>
      </c>
      <c r="AG4566" s="25"/>
      <c r="AJ4566" s="25"/>
      <c r="AL4566" s="5">
        <v>4565</v>
      </c>
      <c r="AM4566" s="25">
        <v>-921989146.62565136</v>
      </c>
      <c r="AN4566" s="5">
        <v>-5.4708246457360712</v>
      </c>
    </row>
    <row r="4567" spans="32:40">
      <c r="AF4567" s="25">
        <v>4566</v>
      </c>
      <c r="AG4567" s="25"/>
      <c r="AJ4567" s="25"/>
      <c r="AL4567" s="5">
        <v>4566</v>
      </c>
      <c r="AM4567" s="25">
        <v>-1130544116.4379842</v>
      </c>
      <c r="AN4567" s="5">
        <v>-8.1520749543624511</v>
      </c>
    </row>
    <row r="4568" spans="32:40">
      <c r="AF4568" s="25">
        <v>4567</v>
      </c>
      <c r="AG4568" s="25"/>
      <c r="AJ4568" s="25"/>
      <c r="AL4568" s="5">
        <v>4567</v>
      </c>
      <c r="AM4568" s="25">
        <v>482778822.27666152</v>
      </c>
      <c r="AN4568" s="5">
        <v>4.4953391394054227</v>
      </c>
    </row>
    <row r="4569" spans="32:40">
      <c r="AF4569" s="25">
        <v>4568</v>
      </c>
      <c r="AG4569" s="25"/>
      <c r="AJ4569" s="25"/>
      <c r="AL4569" s="5">
        <v>4568</v>
      </c>
      <c r="AM4569" s="25">
        <v>1275606246.4012125</v>
      </c>
      <c r="AN4569" s="5">
        <v>10.741829773268309</v>
      </c>
    </row>
    <row r="4570" spans="32:40">
      <c r="AF4570" s="25">
        <v>4569</v>
      </c>
      <c r="AG4570" s="25"/>
      <c r="AJ4570" s="25"/>
      <c r="AL4570" s="5">
        <v>4569</v>
      </c>
      <c r="AM4570" s="25">
        <v>171703737.98667103</v>
      </c>
      <c r="AN4570" s="5">
        <v>1.750400705324622</v>
      </c>
    </row>
    <row r="4571" spans="32:40">
      <c r="AF4571" s="25">
        <v>4570</v>
      </c>
      <c r="AG4571" s="25"/>
      <c r="AJ4571" s="25"/>
      <c r="AL4571" s="5">
        <v>4570</v>
      </c>
      <c r="AM4571" s="25">
        <v>-614071525.68963826</v>
      </c>
      <c r="AN4571" s="5">
        <v>-1.4600974611638133</v>
      </c>
    </row>
    <row r="4572" spans="32:40">
      <c r="AF4572" s="25">
        <v>4571</v>
      </c>
      <c r="AG4572" s="25"/>
      <c r="AJ4572" s="25"/>
      <c r="AL4572" s="5">
        <v>4571</v>
      </c>
      <c r="AM4572" s="25">
        <v>-540956579.4634124</v>
      </c>
      <c r="AN4572" s="5">
        <v>-2.4335273829325028</v>
      </c>
    </row>
    <row r="4573" spans="32:40">
      <c r="AF4573" s="25">
        <v>4572</v>
      </c>
      <c r="AG4573" s="25"/>
      <c r="AJ4573" s="25"/>
      <c r="AL4573" s="5">
        <v>4572</v>
      </c>
      <c r="AM4573" s="25">
        <v>-1099759421.4410639</v>
      </c>
      <c r="AN4573" s="5">
        <v>-3.3088424300233017</v>
      </c>
    </row>
    <row r="4574" spans="32:40">
      <c r="AF4574" s="25">
        <v>4573</v>
      </c>
      <c r="AG4574" s="25"/>
      <c r="AJ4574" s="25"/>
      <c r="AL4574" s="5">
        <v>4573</v>
      </c>
      <c r="AM4574" s="25">
        <v>534337755.73246032</v>
      </c>
      <c r="AN4574" s="5">
        <v>7.2467768558660293</v>
      </c>
    </row>
    <row r="4575" spans="32:40">
      <c r="AF4575" s="25">
        <v>4574</v>
      </c>
      <c r="AG4575" s="25"/>
      <c r="AJ4575" s="25"/>
      <c r="AL4575" s="5">
        <v>4574</v>
      </c>
      <c r="AM4575" s="25">
        <v>30532466.270626903</v>
      </c>
      <c r="AN4575" s="5">
        <v>1.2424076836772471</v>
      </c>
    </row>
    <row r="4576" spans="32:40">
      <c r="AF4576" s="25">
        <v>4575</v>
      </c>
      <c r="AG4576" s="25"/>
      <c r="AJ4576" s="25"/>
      <c r="AL4576" s="5">
        <v>4575</v>
      </c>
      <c r="AM4576" s="25">
        <v>-561680158.97522151</v>
      </c>
      <c r="AN4576" s="5">
        <v>-1.4832188100089692</v>
      </c>
    </row>
    <row r="4577" spans="32:40">
      <c r="AF4577" s="25">
        <v>4576</v>
      </c>
      <c r="AG4577" s="25"/>
      <c r="AJ4577" s="25"/>
      <c r="AL4577" s="5">
        <v>4576</v>
      </c>
      <c r="AM4577" s="25">
        <v>-580425763.21182323</v>
      </c>
      <c r="AN4577" s="5">
        <v>-1.8941989058573656</v>
      </c>
    </row>
    <row r="4578" spans="32:40">
      <c r="AF4578" s="25">
        <v>4577</v>
      </c>
      <c r="AG4578" s="25"/>
      <c r="AJ4578" s="25"/>
      <c r="AL4578" s="5">
        <v>4577</v>
      </c>
      <c r="AM4578" s="25">
        <v>823462258.12069893</v>
      </c>
      <c r="AN4578" s="5">
        <v>8.6692909636305036</v>
      </c>
    </row>
    <row r="4579" spans="32:40">
      <c r="AF4579" s="25">
        <v>4578</v>
      </c>
      <c r="AG4579" s="25"/>
      <c r="AJ4579" s="25"/>
      <c r="AL4579" s="5">
        <v>4578</v>
      </c>
      <c r="AM4579" s="25">
        <v>744865696.738976</v>
      </c>
      <c r="AN4579" s="5">
        <v>8.2717358096809175</v>
      </c>
    </row>
    <row r="4580" spans="32:40">
      <c r="AF4580" s="25">
        <v>4579</v>
      </c>
      <c r="AG4580" s="25"/>
      <c r="AJ4580" s="25"/>
      <c r="AL4580" s="5">
        <v>4579</v>
      </c>
      <c r="AM4580" s="25">
        <v>144392881.61305985</v>
      </c>
      <c r="AN4580" s="5">
        <v>2.2451642953504516</v>
      </c>
    </row>
    <row r="4581" spans="32:40">
      <c r="AF4581" s="25">
        <v>4580</v>
      </c>
      <c r="AG4581" s="25"/>
      <c r="AJ4581" s="25"/>
      <c r="AL4581" s="5">
        <v>4580</v>
      </c>
      <c r="AM4581" s="25">
        <v>-1155617710.4673162</v>
      </c>
      <c r="AN4581" s="5">
        <v>-3.6575261855114554</v>
      </c>
    </row>
    <row r="4582" spans="32:40">
      <c r="AF4582" s="25">
        <v>4581</v>
      </c>
      <c r="AG4582" s="25"/>
      <c r="AJ4582" s="25"/>
      <c r="AL4582" s="5">
        <v>4581</v>
      </c>
      <c r="AM4582" s="25">
        <v>171171938.37501618</v>
      </c>
      <c r="AN4582" s="5">
        <v>2.2123401494068249</v>
      </c>
    </row>
    <row r="4583" spans="32:40">
      <c r="AF4583" s="25">
        <v>4582</v>
      </c>
      <c r="AG4583" s="25"/>
      <c r="AJ4583" s="25"/>
      <c r="AL4583" s="5">
        <v>4582</v>
      </c>
      <c r="AM4583" s="25">
        <v>-467281092.79012138</v>
      </c>
      <c r="AN4583" s="5">
        <v>-5.8217627440715418</v>
      </c>
    </row>
    <row r="4584" spans="32:40">
      <c r="AF4584" s="25">
        <v>4583</v>
      </c>
      <c r="AG4584" s="25"/>
      <c r="AJ4584" s="25"/>
      <c r="AL4584" s="5">
        <v>4583</v>
      </c>
      <c r="AM4584" s="25">
        <v>-1022242113.2777734</v>
      </c>
      <c r="AN4584" s="5">
        <v>-3.2104408319903643</v>
      </c>
    </row>
    <row r="4585" spans="32:40">
      <c r="AF4585" s="25">
        <v>4584</v>
      </c>
      <c r="AG4585" s="25"/>
      <c r="AJ4585" s="25"/>
      <c r="AL4585" s="5">
        <v>4584</v>
      </c>
      <c r="AM4585" s="25">
        <v>-257411330.54564783</v>
      </c>
      <c r="AN4585" s="5">
        <v>-1.2733092078632202</v>
      </c>
    </row>
    <row r="4586" spans="32:40">
      <c r="AF4586" s="25">
        <v>4585</v>
      </c>
      <c r="AG4586" s="25"/>
      <c r="AJ4586" s="25"/>
      <c r="AL4586" s="5">
        <v>4585</v>
      </c>
      <c r="AM4586" s="25">
        <v>606130916.70243788</v>
      </c>
      <c r="AN4586" s="5">
        <v>4.6148856206380238</v>
      </c>
    </row>
    <row r="4587" spans="32:40">
      <c r="AF4587" s="25">
        <v>4586</v>
      </c>
      <c r="AG4587" s="25"/>
      <c r="AJ4587" s="25"/>
      <c r="AL4587" s="5">
        <v>4586</v>
      </c>
      <c r="AM4587" s="25">
        <v>-639887665.72177613</v>
      </c>
      <c r="AN4587" s="5">
        <v>-3.9564121471448384</v>
      </c>
    </row>
    <row r="4588" spans="32:40">
      <c r="AF4588" s="25">
        <v>4587</v>
      </c>
      <c r="AG4588" s="25"/>
      <c r="AJ4588" s="25"/>
      <c r="AL4588" s="5">
        <v>4587</v>
      </c>
      <c r="AM4588" s="25">
        <v>414571232.47460568</v>
      </c>
      <c r="AN4588" s="5">
        <v>7.8206347467118764</v>
      </c>
    </row>
    <row r="4589" spans="32:40">
      <c r="AF4589" s="25">
        <v>4588</v>
      </c>
      <c r="AG4589" s="25"/>
      <c r="AJ4589" s="25"/>
      <c r="AL4589" s="5">
        <v>4588</v>
      </c>
      <c r="AM4589" s="25">
        <v>-1414973446.9377902</v>
      </c>
      <c r="AN4589" s="5">
        <v>-4.4548772585454639</v>
      </c>
    </row>
    <row r="4590" spans="32:40">
      <c r="AF4590" s="25">
        <v>4589</v>
      </c>
      <c r="AG4590" s="25"/>
      <c r="AJ4590" s="25"/>
      <c r="AL4590" s="5">
        <v>4589</v>
      </c>
      <c r="AM4590" s="25">
        <v>-194311160.1156393</v>
      </c>
      <c r="AN4590" s="5">
        <v>-0.46821436212158746</v>
      </c>
    </row>
    <row r="4591" spans="32:40">
      <c r="AF4591" s="25">
        <v>4590</v>
      </c>
      <c r="AG4591" s="25"/>
      <c r="AJ4591" s="25"/>
      <c r="AL4591" s="5">
        <v>4590</v>
      </c>
      <c r="AM4591" s="25">
        <v>-502105767.51741678</v>
      </c>
      <c r="AN4591" s="5">
        <v>-1.2014100280629865</v>
      </c>
    </row>
    <row r="4592" spans="32:40">
      <c r="AF4592" s="25">
        <v>4591</v>
      </c>
      <c r="AG4592" s="25"/>
      <c r="AJ4592" s="25"/>
      <c r="AL4592" s="5">
        <v>4591</v>
      </c>
      <c r="AM4592" s="25">
        <v>-648639015.8669591</v>
      </c>
      <c r="AN4592" s="5">
        <v>-1.711448430623278</v>
      </c>
    </row>
    <row r="4593" spans="32:40">
      <c r="AF4593" s="25">
        <v>4592</v>
      </c>
      <c r="AG4593" s="25"/>
      <c r="AJ4593" s="25"/>
      <c r="AL4593" s="5">
        <v>4592</v>
      </c>
      <c r="AM4593" s="25">
        <v>-1591917542.0057766</v>
      </c>
      <c r="AN4593" s="5">
        <v>-9.0048911593509207</v>
      </c>
    </row>
    <row r="4594" spans="32:40">
      <c r="AF4594" s="25">
        <v>4593</v>
      </c>
      <c r="AG4594" s="25"/>
      <c r="AJ4594" s="25"/>
      <c r="AL4594" s="5">
        <v>4593</v>
      </c>
      <c r="AM4594" s="25">
        <v>-19051364.361075968</v>
      </c>
      <c r="AN4594" s="5">
        <v>0.86080627320746073</v>
      </c>
    </row>
    <row r="4595" spans="32:40">
      <c r="AF4595" s="25">
        <v>4594</v>
      </c>
      <c r="AG4595" s="25"/>
      <c r="AJ4595" s="25"/>
      <c r="AL4595" s="5">
        <v>4594</v>
      </c>
      <c r="AM4595" s="25">
        <v>-1210075306.6922467</v>
      </c>
      <c r="AN4595" s="5">
        <v>-7.7534148641964462</v>
      </c>
    </row>
    <row r="4596" spans="32:40">
      <c r="AF4596" s="25">
        <v>4595</v>
      </c>
      <c r="AG4596" s="25"/>
      <c r="AJ4596" s="25"/>
      <c r="AL4596" s="5">
        <v>4595</v>
      </c>
      <c r="AM4596" s="25">
        <v>-365368493.17610389</v>
      </c>
      <c r="AN4596" s="5">
        <v>-1.5248485650990005</v>
      </c>
    </row>
    <row r="4597" spans="32:40">
      <c r="AF4597" s="25">
        <v>4596</v>
      </c>
      <c r="AG4597" s="25"/>
      <c r="AJ4597" s="25"/>
      <c r="AL4597" s="5">
        <v>4596</v>
      </c>
      <c r="AM4597" s="25">
        <v>-220425916.9983547</v>
      </c>
      <c r="AN4597" s="5">
        <v>-0.41459033359955821</v>
      </c>
    </row>
    <row r="4598" spans="32:40">
      <c r="AF4598" s="25">
        <v>4597</v>
      </c>
      <c r="AG4598" s="25"/>
      <c r="AJ4598" s="25"/>
      <c r="AL4598" s="5">
        <v>4597</v>
      </c>
      <c r="AM4598" s="25">
        <v>-434585639.44061077</v>
      </c>
      <c r="AN4598" s="5">
        <v>-2.0802727875428078</v>
      </c>
    </row>
    <row r="4599" spans="32:40">
      <c r="AF4599" s="25">
        <v>4598</v>
      </c>
      <c r="AG4599" s="25"/>
      <c r="AJ4599" s="25"/>
      <c r="AL4599" s="5">
        <v>4598</v>
      </c>
      <c r="AM4599" s="25">
        <v>483465620.82887769</v>
      </c>
      <c r="AN4599" s="5">
        <v>3.904309152839704</v>
      </c>
    </row>
    <row r="4600" spans="32:40">
      <c r="AF4600" s="25">
        <v>4599</v>
      </c>
      <c r="AG4600" s="25"/>
      <c r="AJ4600" s="25"/>
      <c r="AL4600" s="5">
        <v>4599</v>
      </c>
      <c r="AM4600" s="25">
        <v>-107784227.759482</v>
      </c>
      <c r="AN4600" s="5">
        <v>0.14016801207344173</v>
      </c>
    </row>
    <row r="4601" spans="32:40">
      <c r="AF4601" s="25">
        <v>4600</v>
      </c>
      <c r="AG4601" s="25"/>
      <c r="AJ4601" s="25"/>
      <c r="AL4601" s="5">
        <v>4600</v>
      </c>
      <c r="AM4601" s="25">
        <v>-1121786883.582541</v>
      </c>
      <c r="AN4601" s="5">
        <v>-3.4577974842753134</v>
      </c>
    </row>
    <row r="4602" spans="32:40">
      <c r="AF4602" s="25">
        <v>4601</v>
      </c>
      <c r="AG4602" s="25"/>
      <c r="AJ4602" s="25"/>
      <c r="AL4602" s="5">
        <v>4601</v>
      </c>
      <c r="AM4602" s="25">
        <v>-434338700.33120388</v>
      </c>
      <c r="AN4602" s="5">
        <v>-1.8907795037904931</v>
      </c>
    </row>
    <row r="4603" spans="32:40">
      <c r="AF4603" s="25">
        <v>4602</v>
      </c>
      <c r="AG4603" s="25"/>
      <c r="AJ4603" s="25"/>
      <c r="AL4603" s="5">
        <v>4602</v>
      </c>
      <c r="AM4603" s="25">
        <v>-264516100.89335516</v>
      </c>
      <c r="AN4603" s="5">
        <v>-0.35422236270706153</v>
      </c>
    </row>
    <row r="4604" spans="32:40">
      <c r="AF4604" s="25">
        <v>4603</v>
      </c>
      <c r="AG4604" s="25"/>
      <c r="AJ4604" s="25"/>
      <c r="AL4604" s="5">
        <v>4603</v>
      </c>
      <c r="AM4604" s="25">
        <v>-1097949806.1627662</v>
      </c>
      <c r="AN4604" s="5">
        <v>-3.6999233786488337</v>
      </c>
    </row>
    <row r="4605" spans="32:40">
      <c r="AF4605" s="25">
        <v>4604</v>
      </c>
      <c r="AG4605" s="25"/>
      <c r="AJ4605" s="25"/>
      <c r="AL4605" s="5">
        <v>4604</v>
      </c>
      <c r="AM4605" s="25">
        <v>-1491313593.461935</v>
      </c>
      <c r="AN4605" s="5">
        <v>-10.748379495411692</v>
      </c>
    </row>
    <row r="4606" spans="32:40">
      <c r="AF4606" s="25">
        <v>4605</v>
      </c>
      <c r="AG4606" s="25"/>
      <c r="AJ4606" s="25"/>
      <c r="AL4606" s="5">
        <v>4605</v>
      </c>
      <c r="AM4606" s="25">
        <v>705888326.47520518</v>
      </c>
      <c r="AN4606" s="5">
        <v>7.0159976485073612</v>
      </c>
    </row>
    <row r="4607" spans="32:40">
      <c r="AF4607" s="25">
        <v>4606</v>
      </c>
      <c r="AG4607" s="25"/>
      <c r="AJ4607" s="25"/>
      <c r="AL4607" s="5">
        <v>4606</v>
      </c>
      <c r="AM4607" s="25">
        <v>-832775557.93804669</v>
      </c>
      <c r="AN4607" s="5">
        <v>-2.2962385291007434</v>
      </c>
    </row>
    <row r="4608" spans="32:40">
      <c r="AF4608" s="25">
        <v>4607</v>
      </c>
      <c r="AG4608" s="25"/>
      <c r="AJ4608" s="25"/>
      <c r="AL4608" s="5">
        <v>4607</v>
      </c>
      <c r="AM4608" s="25">
        <v>1268637194.4062767</v>
      </c>
      <c r="AN4608" s="5">
        <v>12.588518646832274</v>
      </c>
    </row>
    <row r="4609" spans="32:40">
      <c r="AF4609" s="25">
        <v>4608</v>
      </c>
      <c r="AG4609" s="25"/>
      <c r="AJ4609" s="25"/>
      <c r="AL4609" s="5">
        <v>4608</v>
      </c>
      <c r="AM4609" s="25">
        <v>-749978917.82121456</v>
      </c>
      <c r="AN4609" s="5">
        <v>-2.2259208620583895</v>
      </c>
    </row>
    <row r="4610" spans="32:40">
      <c r="AF4610" s="25">
        <v>4609</v>
      </c>
      <c r="AG4610" s="25"/>
      <c r="AJ4610" s="25"/>
      <c r="AL4610" s="5">
        <v>4609</v>
      </c>
      <c r="AM4610" s="25">
        <v>-673723721.16669059</v>
      </c>
      <c r="AN4610" s="5">
        <v>-1.6907159379321157</v>
      </c>
    </row>
    <row r="4611" spans="32:40">
      <c r="AF4611" s="25">
        <v>4610</v>
      </c>
      <c r="AG4611" s="25"/>
      <c r="AJ4611" s="25"/>
      <c r="AL4611" s="5">
        <v>4610</v>
      </c>
      <c r="AM4611" s="25">
        <v>-727149143.86357403</v>
      </c>
      <c r="AN4611" s="5">
        <v>-6.6964085613214355</v>
      </c>
    </row>
    <row r="4612" spans="32:40">
      <c r="AF4612" s="25">
        <v>4611</v>
      </c>
      <c r="AG4612" s="25"/>
      <c r="AJ4612" s="25"/>
      <c r="AL4612" s="5">
        <v>4611</v>
      </c>
      <c r="AM4612" s="25">
        <v>-1125040336.9734721</v>
      </c>
      <c r="AN4612" s="5">
        <v>-15.053696389591085</v>
      </c>
    </row>
    <row r="4613" spans="32:40">
      <c r="AF4613" s="25">
        <v>4612</v>
      </c>
      <c r="AG4613" s="25"/>
      <c r="AJ4613" s="25"/>
      <c r="AL4613" s="5">
        <v>4612</v>
      </c>
      <c r="AM4613" s="25">
        <v>445528458.5399406</v>
      </c>
      <c r="AN4613" s="5">
        <v>2.961526267846919</v>
      </c>
    </row>
    <row r="4614" spans="32:40">
      <c r="AF4614" s="25">
        <v>4613</v>
      </c>
      <c r="AG4614" s="25"/>
      <c r="AJ4614" s="25"/>
      <c r="AL4614" s="5">
        <v>4613</v>
      </c>
      <c r="AM4614" s="25">
        <v>-671266225.84180236</v>
      </c>
      <c r="AN4614" s="5">
        <v>-3.9296508349761528</v>
      </c>
    </row>
    <row r="4615" spans="32:40">
      <c r="AF4615" s="25">
        <v>4614</v>
      </c>
      <c r="AG4615" s="25"/>
      <c r="AJ4615" s="25"/>
      <c r="AL4615" s="5">
        <v>4614</v>
      </c>
      <c r="AM4615" s="25">
        <v>-699848525.35584605</v>
      </c>
      <c r="AN4615" s="5">
        <v>-3.1342929335957717</v>
      </c>
    </row>
    <row r="4616" spans="32:40">
      <c r="AF4616" s="25">
        <v>4615</v>
      </c>
      <c r="AG4616" s="25"/>
      <c r="AJ4616" s="25"/>
      <c r="AL4616" s="5">
        <v>4615</v>
      </c>
      <c r="AM4616" s="25">
        <v>103736416.94460332</v>
      </c>
      <c r="AN4616" s="5">
        <v>1.6212738648483278</v>
      </c>
    </row>
    <row r="4617" spans="32:40">
      <c r="AF4617" s="25">
        <v>4616</v>
      </c>
      <c r="AG4617" s="25"/>
      <c r="AJ4617" s="25"/>
      <c r="AL4617" s="5">
        <v>4616</v>
      </c>
      <c r="AM4617" s="25">
        <v>-1182975542.3237724</v>
      </c>
      <c r="AN4617" s="5">
        <v>-5.490984171147117</v>
      </c>
    </row>
    <row r="4618" spans="32:40">
      <c r="AF4618" s="25">
        <v>4617</v>
      </c>
      <c r="AG4618" s="25"/>
      <c r="AJ4618" s="25"/>
      <c r="AL4618" s="5">
        <v>4617</v>
      </c>
      <c r="AM4618" s="25">
        <v>-1086315932.3358083</v>
      </c>
      <c r="AN4618" s="5">
        <v>-6.2212335747554439</v>
      </c>
    </row>
    <row r="4619" spans="32:40">
      <c r="AF4619" s="25">
        <v>4618</v>
      </c>
      <c r="AG4619" s="25"/>
      <c r="AJ4619" s="25"/>
      <c r="AL4619" s="5">
        <v>4618</v>
      </c>
      <c r="AM4619" s="25">
        <v>-872140203.10935545</v>
      </c>
      <c r="AN4619" s="5">
        <v>-2.5874143623987891</v>
      </c>
    </row>
    <row r="4620" spans="32:40">
      <c r="AF4620" s="25">
        <v>4619</v>
      </c>
      <c r="AG4620" s="25"/>
      <c r="AJ4620" s="25"/>
      <c r="AL4620" s="5">
        <v>4619</v>
      </c>
      <c r="AM4620" s="25">
        <v>-1457786095.9278445</v>
      </c>
      <c r="AN4620" s="5">
        <v>-19.304992396441421</v>
      </c>
    </row>
    <row r="4621" spans="32:40">
      <c r="AF4621" s="25">
        <v>4620</v>
      </c>
      <c r="AG4621" s="25"/>
      <c r="AJ4621" s="25"/>
      <c r="AL4621" s="5">
        <v>4620</v>
      </c>
      <c r="AM4621" s="25">
        <v>-286857694.63271618</v>
      </c>
      <c r="AN4621" s="5">
        <v>-2.8975892852415637</v>
      </c>
    </row>
    <row r="4622" spans="32:40">
      <c r="AF4622" s="25">
        <v>4621</v>
      </c>
      <c r="AG4622" s="25"/>
      <c r="AJ4622" s="25"/>
      <c r="AL4622" s="5">
        <v>4621</v>
      </c>
      <c r="AM4622" s="25">
        <v>-858258412.18735933</v>
      </c>
      <c r="AN4622" s="5">
        <v>-2.3764132227596111</v>
      </c>
    </row>
    <row r="4623" spans="32:40">
      <c r="AF4623" s="25">
        <v>4622</v>
      </c>
      <c r="AG4623" s="25"/>
      <c r="AJ4623" s="25"/>
      <c r="AL4623" s="5">
        <v>4622</v>
      </c>
      <c r="AM4623" s="25">
        <v>-1011280082.0536737</v>
      </c>
      <c r="AN4623" s="5">
        <v>-5.6609372156719697</v>
      </c>
    </row>
    <row r="4624" spans="32:40">
      <c r="AF4624" s="25">
        <v>4623</v>
      </c>
      <c r="AG4624" s="25"/>
      <c r="AJ4624" s="25"/>
      <c r="AL4624" s="5">
        <v>4623</v>
      </c>
      <c r="AM4624" s="25">
        <v>1420058202.1169496</v>
      </c>
      <c r="AN4624" s="5">
        <v>16.176621730189716</v>
      </c>
    </row>
    <row r="4625" spans="32:40">
      <c r="AF4625" s="25">
        <v>4624</v>
      </c>
      <c r="AG4625" s="25"/>
      <c r="AJ4625" s="25"/>
      <c r="AL4625" s="5">
        <v>4624</v>
      </c>
      <c r="AM4625" s="25">
        <v>-125508817.4628979</v>
      </c>
      <c r="AN4625" s="5">
        <v>0.47826409011658833</v>
      </c>
    </row>
    <row r="4626" spans="32:40">
      <c r="AF4626" s="25">
        <v>4625</v>
      </c>
      <c r="AG4626" s="25"/>
      <c r="AJ4626" s="25"/>
      <c r="AL4626" s="5">
        <v>4625</v>
      </c>
      <c r="AM4626" s="25">
        <v>-484047975.47591817</v>
      </c>
      <c r="AN4626" s="5">
        <v>-1.2970491993854187</v>
      </c>
    </row>
    <row r="4627" spans="32:40">
      <c r="AF4627" s="25">
        <v>4626</v>
      </c>
      <c r="AG4627" s="25"/>
      <c r="AJ4627" s="25"/>
      <c r="AL4627" s="5">
        <v>4626</v>
      </c>
      <c r="AM4627" s="25">
        <v>343781052.94162595</v>
      </c>
      <c r="AN4627" s="5">
        <v>3.1036067949961694</v>
      </c>
    </row>
    <row r="4628" spans="32:40">
      <c r="AF4628" s="25">
        <v>4627</v>
      </c>
      <c r="AG4628" s="25"/>
      <c r="AJ4628" s="25"/>
      <c r="AL4628" s="5">
        <v>4627</v>
      </c>
      <c r="AM4628" s="25">
        <v>-284749990.37348419</v>
      </c>
      <c r="AN4628" s="5">
        <v>-3.3683826048239736</v>
      </c>
    </row>
    <row r="4629" spans="32:40">
      <c r="AF4629" s="25">
        <v>4628</v>
      </c>
      <c r="AG4629" s="25"/>
      <c r="AJ4629" s="25"/>
      <c r="AL4629" s="5">
        <v>4628</v>
      </c>
      <c r="AM4629" s="25">
        <v>-695567131.38493824</v>
      </c>
      <c r="AN4629" s="5">
        <v>-2.3605920310833066</v>
      </c>
    </row>
    <row r="4630" spans="32:40">
      <c r="AF4630" s="25">
        <v>4629</v>
      </c>
      <c r="AG4630" s="25"/>
      <c r="AJ4630" s="25"/>
      <c r="AL4630" s="5">
        <v>4629</v>
      </c>
      <c r="AM4630" s="25">
        <v>-1036069334.3358281</v>
      </c>
      <c r="AN4630" s="5">
        <v>-3.9962371538850525</v>
      </c>
    </row>
    <row r="4631" spans="32:40">
      <c r="AF4631" s="25">
        <v>4630</v>
      </c>
      <c r="AG4631" s="25"/>
      <c r="AJ4631" s="25"/>
      <c r="AL4631" s="5">
        <v>4630</v>
      </c>
      <c r="AM4631" s="25">
        <v>-111082071.89278796</v>
      </c>
      <c r="AN4631" s="5">
        <v>-0.37214138153097304</v>
      </c>
    </row>
    <row r="4632" spans="32:40">
      <c r="AF4632" s="25">
        <v>4631</v>
      </c>
      <c r="AG4632" s="25"/>
      <c r="AJ4632" s="25"/>
      <c r="AL4632" s="5">
        <v>4631</v>
      </c>
      <c r="AM4632" s="25">
        <v>-228104201.02920839</v>
      </c>
      <c r="AN4632" s="5">
        <v>-2.0577599336898627</v>
      </c>
    </row>
    <row r="4633" spans="32:40">
      <c r="AF4633" s="25">
        <v>4632</v>
      </c>
      <c r="AG4633" s="25"/>
      <c r="AJ4633" s="25"/>
      <c r="AL4633" s="5">
        <v>4632</v>
      </c>
      <c r="AM4633" s="25">
        <v>207711316.95075074</v>
      </c>
      <c r="AN4633" s="5">
        <v>2.9194035958224767</v>
      </c>
    </row>
    <row r="4634" spans="32:40">
      <c r="AF4634" s="25">
        <v>4633</v>
      </c>
      <c r="AG4634" s="25"/>
      <c r="AJ4634" s="25"/>
      <c r="AL4634" s="5">
        <v>4633</v>
      </c>
      <c r="AM4634" s="25">
        <v>-579082663.27924168</v>
      </c>
      <c r="AN4634" s="5">
        <v>-3.9030526463298783</v>
      </c>
    </row>
    <row r="4635" spans="32:40">
      <c r="AF4635" s="25">
        <v>4634</v>
      </c>
      <c r="AG4635" s="25"/>
      <c r="AJ4635" s="25"/>
      <c r="AL4635" s="5">
        <v>4634</v>
      </c>
      <c r="AM4635" s="25">
        <v>1190711005.4126492</v>
      </c>
      <c r="AN4635" s="5">
        <v>11.36673960946707</v>
      </c>
    </row>
    <row r="4636" spans="32:40">
      <c r="AF4636" s="25">
        <v>4635</v>
      </c>
      <c r="AG4636" s="25"/>
      <c r="AJ4636" s="25"/>
      <c r="AL4636" s="5">
        <v>4635</v>
      </c>
      <c r="AM4636" s="25">
        <v>-117937504.56679785</v>
      </c>
      <c r="AN4636" s="5">
        <v>0.17537057553830368</v>
      </c>
    </row>
    <row r="4637" spans="32:40">
      <c r="AF4637" s="25">
        <v>4636</v>
      </c>
      <c r="AG4637" s="25"/>
      <c r="AJ4637" s="25"/>
      <c r="AL4637" s="5">
        <v>4636</v>
      </c>
      <c r="AM4637" s="25">
        <v>532981120.03915602</v>
      </c>
      <c r="AN4637" s="5">
        <v>3.5282039318047609</v>
      </c>
    </row>
    <row r="4638" spans="32:40">
      <c r="AF4638" s="25">
        <v>4637</v>
      </c>
      <c r="AG4638" s="25"/>
      <c r="AJ4638" s="25"/>
      <c r="AL4638" s="5">
        <v>4637</v>
      </c>
      <c r="AM4638" s="25">
        <v>-494242979.41677946</v>
      </c>
      <c r="AN4638" s="5">
        <v>-1.0677686091157057</v>
      </c>
    </row>
    <row r="4639" spans="32:40">
      <c r="AF4639" s="25">
        <v>4638</v>
      </c>
      <c r="AG4639" s="25"/>
      <c r="AJ4639" s="25"/>
      <c r="AL4639" s="5">
        <v>4638</v>
      </c>
      <c r="AM4639" s="25">
        <v>-27284220.912642479</v>
      </c>
      <c r="AN4639" s="5">
        <v>0.8528040382669192</v>
      </c>
    </row>
    <row r="4640" spans="32:40">
      <c r="AF4640" s="25">
        <v>4639</v>
      </c>
      <c r="AG4640" s="25"/>
      <c r="AJ4640" s="25"/>
      <c r="AL4640" s="5">
        <v>4639</v>
      </c>
      <c r="AM4640" s="25">
        <v>-35254858.001997977</v>
      </c>
      <c r="AN4640" s="5">
        <v>0.81857137751680076</v>
      </c>
    </row>
    <row r="4641" spans="32:40">
      <c r="AF4641" s="25">
        <v>4640</v>
      </c>
      <c r="AG4641" s="25"/>
      <c r="AJ4641" s="25"/>
      <c r="AL4641" s="5">
        <v>4640</v>
      </c>
      <c r="AM4641" s="25">
        <v>-138021602.42524961</v>
      </c>
      <c r="AN4641" s="5">
        <v>0.46737737865856982</v>
      </c>
    </row>
    <row r="4642" spans="32:40">
      <c r="AF4642" s="25">
        <v>4641</v>
      </c>
      <c r="AG4642" s="25"/>
      <c r="AJ4642" s="25"/>
      <c r="AL4642" s="5">
        <v>4641</v>
      </c>
      <c r="AM4642" s="25">
        <v>428624644.23946124</v>
      </c>
      <c r="AN4642" s="5">
        <v>3.1821260344018212</v>
      </c>
    </row>
    <row r="4643" spans="32:40">
      <c r="AF4643" s="25">
        <v>4642</v>
      </c>
      <c r="AG4643" s="25"/>
      <c r="AJ4643" s="25"/>
      <c r="AL4643" s="5">
        <v>4642</v>
      </c>
      <c r="AM4643" s="25">
        <v>202092396.78509098</v>
      </c>
      <c r="AN4643" s="5">
        <v>2.2495290119067413</v>
      </c>
    </row>
    <row r="4644" spans="32:40">
      <c r="AF4644" s="25">
        <v>4643</v>
      </c>
      <c r="AG4644" s="25"/>
      <c r="AJ4644" s="25"/>
      <c r="AL4644" s="5">
        <v>4643</v>
      </c>
      <c r="AM4644" s="25">
        <v>-846431569.3285917</v>
      </c>
      <c r="AN4644" s="5">
        <v>-9.3123506654931756</v>
      </c>
    </row>
    <row r="4645" spans="32:40">
      <c r="AF4645" s="25">
        <v>4644</v>
      </c>
      <c r="AG4645" s="25"/>
      <c r="AJ4645" s="25"/>
      <c r="AL4645" s="5">
        <v>4644</v>
      </c>
      <c r="AM4645" s="25">
        <v>-41836188.201268554</v>
      </c>
      <c r="AN4645" s="5">
        <v>0.83238970038402471</v>
      </c>
    </row>
    <row r="4646" spans="32:40">
      <c r="AF4646" s="25">
        <v>4645</v>
      </c>
      <c r="AG4646" s="25"/>
      <c r="AJ4646" s="25"/>
      <c r="AL4646" s="5">
        <v>4645</v>
      </c>
      <c r="AM4646" s="25">
        <v>1126020059.110373</v>
      </c>
      <c r="AN4646" s="5">
        <v>13.518206999297648</v>
      </c>
    </row>
    <row r="4647" spans="32:40">
      <c r="AF4647" s="25">
        <v>4646</v>
      </c>
      <c r="AG4647" s="25"/>
      <c r="AJ4647" s="25"/>
      <c r="AL4647" s="5">
        <v>4646</v>
      </c>
      <c r="AM4647" s="25">
        <v>916330055.8019644</v>
      </c>
      <c r="AN4647" s="5">
        <v>8.1600039158741726</v>
      </c>
    </row>
    <row r="4648" spans="32:40">
      <c r="AF4648" s="25">
        <v>4647</v>
      </c>
      <c r="AG4648" s="25"/>
      <c r="AJ4648" s="25"/>
      <c r="AL4648" s="5">
        <v>4647</v>
      </c>
      <c r="AM4648" s="25">
        <v>-568660769.44138241</v>
      </c>
      <c r="AN4648" s="5">
        <v>-1.7242130504663173</v>
      </c>
    </row>
    <row r="4649" spans="32:40">
      <c r="AF4649" s="25">
        <v>4648</v>
      </c>
      <c r="AG4649" s="25"/>
      <c r="AJ4649" s="25"/>
      <c r="AL4649" s="5">
        <v>4648</v>
      </c>
      <c r="AM4649" s="25">
        <v>-984566906.17353618</v>
      </c>
      <c r="AN4649" s="5">
        <v>-11.349491521757724</v>
      </c>
    </row>
    <row r="4650" spans="32:40">
      <c r="AF4650" s="25">
        <v>4649</v>
      </c>
      <c r="AG4650" s="25"/>
      <c r="AJ4650" s="25"/>
      <c r="AL4650" s="5">
        <v>4649</v>
      </c>
      <c r="AM4650" s="25">
        <v>-488540691.58688015</v>
      </c>
      <c r="AN4650" s="5">
        <v>-5.2177412167253694</v>
      </c>
    </row>
    <row r="4651" spans="32:40">
      <c r="AF4651" s="25">
        <v>4650</v>
      </c>
      <c r="AG4651" s="25"/>
      <c r="AJ4651" s="25"/>
      <c r="AL4651" s="5">
        <v>4650</v>
      </c>
      <c r="AM4651" s="25">
        <v>-779802068.56224728</v>
      </c>
      <c r="AN4651" s="5">
        <v>-3.4588662543500224</v>
      </c>
    </row>
    <row r="4652" spans="32:40">
      <c r="AF4652" s="25">
        <v>4651</v>
      </c>
      <c r="AG4652" s="25"/>
      <c r="AJ4652" s="25"/>
      <c r="AL4652" s="5">
        <v>4651</v>
      </c>
      <c r="AM4652" s="25">
        <v>-626162357.58401942</v>
      </c>
      <c r="AN4652" s="5">
        <v>-4.6694218937657102</v>
      </c>
    </row>
    <row r="4653" spans="32:40">
      <c r="AF4653" s="25">
        <v>4652</v>
      </c>
      <c r="AG4653" s="25"/>
      <c r="AJ4653" s="25"/>
      <c r="AL4653" s="5">
        <v>4652</v>
      </c>
      <c r="AM4653" s="25">
        <v>-1101977391.2802238</v>
      </c>
      <c r="AN4653" s="5">
        <v>-3.789894827389944</v>
      </c>
    </row>
    <row r="4654" spans="32:40">
      <c r="AF4654" s="25">
        <v>4653</v>
      </c>
      <c r="AG4654" s="25"/>
      <c r="AJ4654" s="25"/>
      <c r="AL4654" s="5">
        <v>4653</v>
      </c>
      <c r="AM4654" s="25">
        <v>-820930576.83093846</v>
      </c>
      <c r="AN4654" s="5">
        <v>-2.8208952842237092</v>
      </c>
    </row>
    <row r="4655" spans="32:40">
      <c r="AF4655" s="25">
        <v>4654</v>
      </c>
      <c r="AG4655" s="25"/>
      <c r="AJ4655" s="25"/>
      <c r="AL4655" s="5">
        <v>4654</v>
      </c>
      <c r="AM4655" s="25">
        <v>-555931291.90875292</v>
      </c>
      <c r="AN4655" s="5">
        <v>-1.178976872157312</v>
      </c>
    </row>
    <row r="4656" spans="32:40">
      <c r="AF4656" s="25">
        <v>4655</v>
      </c>
      <c r="AG4656" s="25"/>
      <c r="AJ4656" s="25"/>
      <c r="AL4656" s="5">
        <v>4655</v>
      </c>
      <c r="AM4656" s="25">
        <v>63300975.937005162</v>
      </c>
      <c r="AN4656" s="5">
        <v>1.3126500230731055</v>
      </c>
    </row>
    <row r="4657" spans="32:40">
      <c r="AF4657" s="25">
        <v>4656</v>
      </c>
      <c r="AG4657" s="25"/>
      <c r="AJ4657" s="25"/>
      <c r="AL4657" s="5">
        <v>4656</v>
      </c>
      <c r="AM4657" s="25">
        <v>737879702.65224004</v>
      </c>
      <c r="AN4657" s="5">
        <v>7.9657245530805989</v>
      </c>
    </row>
    <row r="4658" spans="32:40">
      <c r="AF4658" s="25">
        <v>4657</v>
      </c>
      <c r="AG4658" s="25"/>
      <c r="AJ4658" s="25"/>
      <c r="AL4658" s="5">
        <v>4657</v>
      </c>
      <c r="AM4658" s="25">
        <v>-1332621322.1902947</v>
      </c>
      <c r="AN4658" s="5">
        <v>-8.7216016388854598</v>
      </c>
    </row>
    <row r="4659" spans="32:40">
      <c r="AF4659" s="25">
        <v>4658</v>
      </c>
      <c r="AG4659" s="25"/>
      <c r="AJ4659" s="25"/>
      <c r="AL4659" s="5">
        <v>4658</v>
      </c>
      <c r="AM4659" s="25">
        <v>-954257904.70778358</v>
      </c>
      <c r="AN4659" s="5">
        <v>-2.9230645842454575</v>
      </c>
    </row>
    <row r="4660" spans="32:40">
      <c r="AF4660" s="25">
        <v>4659</v>
      </c>
      <c r="AG4660" s="25"/>
      <c r="AJ4660" s="25"/>
      <c r="AL4660" s="5">
        <v>4659</v>
      </c>
      <c r="AM4660" s="25">
        <v>-308046726.13249087</v>
      </c>
      <c r="AN4660" s="5">
        <v>-2.3214714103987832</v>
      </c>
    </row>
    <row r="4661" spans="32:40">
      <c r="AF4661" s="25">
        <v>4660</v>
      </c>
      <c r="AG4661" s="25"/>
      <c r="AJ4661" s="25"/>
      <c r="AL4661" s="5">
        <v>4660</v>
      </c>
      <c r="AM4661" s="25">
        <v>-2218428694.9267526</v>
      </c>
      <c r="AN4661" s="5">
        <v>-8.9974883820355078</v>
      </c>
    </row>
    <row r="4662" spans="32:40">
      <c r="AF4662" s="25">
        <v>4661</v>
      </c>
      <c r="AG4662" s="25"/>
      <c r="AJ4662" s="25"/>
      <c r="AL4662" s="5">
        <v>4661</v>
      </c>
      <c r="AM4662" s="25">
        <v>-1105477886.3575454</v>
      </c>
      <c r="AN4662" s="5">
        <v>-3.7870461028617304</v>
      </c>
    </row>
    <row r="4663" spans="32:40">
      <c r="AF4663" s="25">
        <v>4662</v>
      </c>
      <c r="AG4663" s="25"/>
      <c r="AJ4663" s="25"/>
      <c r="AL4663" s="5">
        <v>4662</v>
      </c>
      <c r="AM4663" s="25">
        <v>-751288106.62654495</v>
      </c>
      <c r="AN4663" s="5">
        <v>-4.1993064901637176</v>
      </c>
    </row>
    <row r="4664" spans="32:40">
      <c r="AF4664" s="25">
        <v>4663</v>
      </c>
      <c r="AG4664" s="25"/>
      <c r="AJ4664" s="25"/>
      <c r="AL4664" s="5">
        <v>4663</v>
      </c>
      <c r="AM4664" s="25">
        <v>-2603308.7043437362</v>
      </c>
      <c r="AN4664" s="5">
        <v>0.98160962904279314</v>
      </c>
    </row>
    <row r="4665" spans="32:40">
      <c r="AF4665" s="25">
        <v>4664</v>
      </c>
      <c r="AG4665" s="25"/>
      <c r="AJ4665" s="25"/>
      <c r="AL4665" s="5">
        <v>4664</v>
      </c>
      <c r="AM4665" s="25">
        <v>-758311467.38228083</v>
      </c>
      <c r="AN4665" s="5">
        <v>-6.0677246564823459</v>
      </c>
    </row>
    <row r="4666" spans="32:40">
      <c r="AF4666" s="25">
        <v>4665</v>
      </c>
      <c r="AG4666" s="25"/>
      <c r="AJ4666" s="25"/>
      <c r="AL4666" s="5">
        <v>4665</v>
      </c>
      <c r="AM4666" s="25">
        <v>-59508070.182139188</v>
      </c>
      <c r="AN4666" s="5">
        <v>9.9967257703665546E-2</v>
      </c>
    </row>
    <row r="4667" spans="32:40">
      <c r="AF4667" s="25">
        <v>4666</v>
      </c>
      <c r="AG4667" s="25"/>
      <c r="AJ4667" s="25"/>
      <c r="AL4667" s="5">
        <v>4666</v>
      </c>
      <c r="AM4667" s="25">
        <v>-1476176080.0551839</v>
      </c>
      <c r="AN4667" s="5">
        <v>-8.1926234796403055</v>
      </c>
    </row>
    <row r="4668" spans="32:40">
      <c r="AF4668" s="25">
        <v>4667</v>
      </c>
      <c r="AG4668" s="25"/>
      <c r="AJ4668" s="25"/>
      <c r="AL4668" s="5">
        <v>4667</v>
      </c>
      <c r="AM4668" s="25">
        <v>-1281113906.3088109</v>
      </c>
      <c r="AN4668" s="5">
        <v>-4.922138694852614</v>
      </c>
    </row>
    <row r="4669" spans="32:40">
      <c r="AF4669" s="25">
        <v>4668</v>
      </c>
      <c r="AG4669" s="25"/>
      <c r="AJ4669" s="25"/>
      <c r="AL4669" s="5">
        <v>4668</v>
      </c>
      <c r="AM4669" s="25">
        <v>823416928.16937876</v>
      </c>
      <c r="AN4669" s="5">
        <v>4.4343976472737117</v>
      </c>
    </row>
    <row r="4670" spans="32:40">
      <c r="AF4670" s="25">
        <v>4669</v>
      </c>
      <c r="AG4670" s="25"/>
      <c r="AJ4670" s="25"/>
      <c r="AL4670" s="5">
        <v>4669</v>
      </c>
      <c r="AM4670" s="25">
        <v>-65116094.98640129</v>
      </c>
      <c r="AN4670" s="5">
        <v>0.73165289578201131</v>
      </c>
    </row>
    <row r="4671" spans="32:40">
      <c r="AF4671" s="25">
        <v>4670</v>
      </c>
      <c r="AG4671" s="25"/>
      <c r="AJ4671" s="25"/>
      <c r="AL4671" s="5">
        <v>4670</v>
      </c>
      <c r="AM4671" s="25">
        <v>179745231.48917663</v>
      </c>
      <c r="AN4671" s="5">
        <v>1.7242634094075262</v>
      </c>
    </row>
    <row r="4672" spans="32:40">
      <c r="AF4672" s="25">
        <v>4671</v>
      </c>
      <c r="AG4672" s="25"/>
      <c r="AJ4672" s="25"/>
      <c r="AL4672" s="5">
        <v>4671</v>
      </c>
      <c r="AM4672" s="25">
        <v>107306766.26650059</v>
      </c>
      <c r="AN4672" s="5">
        <v>1.6458661273184441</v>
      </c>
    </row>
    <row r="4673" spans="32:40">
      <c r="AF4673" s="25">
        <v>4672</v>
      </c>
      <c r="AG4673" s="25"/>
      <c r="AJ4673" s="25"/>
      <c r="AL4673" s="5">
        <v>4672</v>
      </c>
      <c r="AM4673" s="25">
        <v>-1278156676.3596618</v>
      </c>
      <c r="AN4673" s="5">
        <v>-5.4245039134124307</v>
      </c>
    </row>
    <row r="4674" spans="32:40">
      <c r="AF4674" s="25">
        <v>4673</v>
      </c>
      <c r="AG4674" s="25"/>
      <c r="AJ4674" s="25"/>
      <c r="AL4674" s="5">
        <v>4673</v>
      </c>
      <c r="AM4674" s="25">
        <v>-1541687575.8457339</v>
      </c>
      <c r="AN4674" s="5">
        <v>-5.6286747585275938</v>
      </c>
    </row>
    <row r="4675" spans="32:40">
      <c r="AF4675" s="25">
        <v>4674</v>
      </c>
      <c r="AG4675" s="25"/>
      <c r="AJ4675" s="25"/>
      <c r="AL4675" s="5">
        <v>4674</v>
      </c>
      <c r="AM4675" s="25">
        <v>-342538227.72790945</v>
      </c>
      <c r="AN4675" s="5">
        <v>-1.3095833985091001</v>
      </c>
    </row>
    <row r="4676" spans="32:40">
      <c r="AF4676" s="25">
        <v>4675</v>
      </c>
      <c r="AG4676" s="25"/>
      <c r="AJ4676" s="25"/>
      <c r="AL4676" s="5">
        <v>4675</v>
      </c>
      <c r="AM4676" s="25">
        <v>-438485450.43448699</v>
      </c>
      <c r="AN4676" s="5">
        <v>-1.8867129716089537</v>
      </c>
    </row>
    <row r="4677" spans="32:40">
      <c r="AF4677" s="25">
        <v>4676</v>
      </c>
      <c r="AG4677" s="25"/>
      <c r="AJ4677" s="25"/>
      <c r="AL4677" s="5">
        <v>4676</v>
      </c>
      <c r="AM4677" s="25">
        <v>-1146783683.0833969</v>
      </c>
      <c r="AN4677" s="5">
        <v>-3.5109890657929053</v>
      </c>
    </row>
    <row r="4678" spans="32:40">
      <c r="AF4678" s="25">
        <v>4677</v>
      </c>
      <c r="AG4678" s="25"/>
      <c r="AJ4678" s="25"/>
      <c r="AL4678" s="5">
        <v>4677</v>
      </c>
      <c r="AM4678" s="25">
        <v>-317240118.61317521</v>
      </c>
      <c r="AN4678" s="5">
        <v>-1.8623378217634374</v>
      </c>
    </row>
    <row r="4679" spans="32:40">
      <c r="AF4679" s="25">
        <v>4678</v>
      </c>
      <c r="AG4679" s="25"/>
      <c r="AJ4679" s="25"/>
      <c r="AL4679" s="5">
        <v>4678</v>
      </c>
      <c r="AM4679" s="25">
        <v>1062755881.3886077</v>
      </c>
      <c r="AN4679" s="5">
        <v>15.738694826169887</v>
      </c>
    </row>
    <row r="4680" spans="32:40">
      <c r="AF4680" s="25">
        <v>4679</v>
      </c>
      <c r="AG4680" s="25"/>
      <c r="AJ4680" s="25"/>
      <c r="AL4680" s="5">
        <v>4679</v>
      </c>
      <c r="AM4680" s="25">
        <v>244540924.24685138</v>
      </c>
      <c r="AN4680" s="5">
        <v>3.3376899063297838</v>
      </c>
    </row>
    <row r="4681" spans="32:40">
      <c r="AF4681" s="25">
        <v>4680</v>
      </c>
      <c r="AG4681" s="25"/>
      <c r="AJ4681" s="25"/>
      <c r="AL4681" s="5">
        <v>4680</v>
      </c>
      <c r="AM4681" s="25">
        <v>-58847347.61095202</v>
      </c>
      <c r="AN4681" s="5">
        <v>0.61495485887622681</v>
      </c>
    </row>
    <row r="4682" spans="32:40">
      <c r="AF4682" s="25">
        <v>4681</v>
      </c>
      <c r="AG4682" s="25"/>
      <c r="AJ4682" s="25"/>
      <c r="AL4682" s="5">
        <v>4681</v>
      </c>
      <c r="AM4682" s="25">
        <v>-635508956.44909394</v>
      </c>
      <c r="AN4682" s="5">
        <v>-4.7870691155486584</v>
      </c>
    </row>
    <row r="4683" spans="32:40">
      <c r="AF4683" s="25">
        <v>4682</v>
      </c>
      <c r="AG4683" s="25"/>
      <c r="AJ4683" s="25"/>
      <c r="AL4683" s="5">
        <v>4682</v>
      </c>
      <c r="AM4683" s="25">
        <v>102592084.29010129</v>
      </c>
      <c r="AN4683" s="5">
        <v>1.7659993609588531</v>
      </c>
    </row>
    <row r="4684" spans="32:40">
      <c r="AF4684" s="25">
        <v>4683</v>
      </c>
      <c r="AG4684" s="25"/>
      <c r="AJ4684" s="25"/>
      <c r="AL4684" s="5">
        <v>4683</v>
      </c>
      <c r="AM4684" s="25">
        <v>-487662682.94108796</v>
      </c>
      <c r="AN4684" s="5">
        <v>-1.5343079022700197</v>
      </c>
    </row>
    <row r="4685" spans="32:40">
      <c r="AF4685" s="25">
        <v>4684</v>
      </c>
      <c r="AG4685" s="25"/>
      <c r="AJ4685" s="25"/>
      <c r="AL4685" s="5">
        <v>4684</v>
      </c>
      <c r="AM4685" s="25">
        <v>-93838054.564730912</v>
      </c>
      <c r="AN4685" s="5">
        <v>0.16565634806096161</v>
      </c>
    </row>
    <row r="4686" spans="32:40">
      <c r="AF4686" s="25">
        <v>4685</v>
      </c>
      <c r="AG4686" s="25"/>
      <c r="AJ4686" s="25"/>
      <c r="AL4686" s="5">
        <v>4685</v>
      </c>
      <c r="AM4686" s="25">
        <v>-1536463705.6094418</v>
      </c>
      <c r="AN4686" s="5">
        <v>-6.361634538853453</v>
      </c>
    </row>
    <row r="4687" spans="32:40">
      <c r="AF4687" s="25">
        <v>4686</v>
      </c>
      <c r="AG4687" s="25"/>
      <c r="AJ4687" s="25"/>
      <c r="AL4687" s="5">
        <v>4686</v>
      </c>
      <c r="AM4687" s="25">
        <v>238136184.01470709</v>
      </c>
      <c r="AN4687" s="5">
        <v>4.0302940907950555</v>
      </c>
    </row>
    <row r="4688" spans="32:40">
      <c r="AF4688" s="25">
        <v>4687</v>
      </c>
      <c r="AG4688" s="25"/>
      <c r="AJ4688" s="25"/>
      <c r="AL4688" s="5">
        <v>4687</v>
      </c>
      <c r="AM4688" s="25">
        <v>-496571314.42782259</v>
      </c>
      <c r="AN4688" s="5">
        <v>-2.3524002909031694</v>
      </c>
    </row>
    <row r="4689" spans="32:40">
      <c r="AF4689" s="25">
        <v>4688</v>
      </c>
      <c r="AG4689" s="25"/>
      <c r="AJ4689" s="25"/>
      <c r="AL4689" s="5">
        <v>4688</v>
      </c>
      <c r="AM4689" s="25">
        <v>-524540105.60348189</v>
      </c>
      <c r="AN4689" s="5">
        <v>-1.1517437545558151</v>
      </c>
    </row>
    <row r="4690" spans="32:40">
      <c r="AF4690" s="25">
        <v>4689</v>
      </c>
      <c r="AG4690" s="25"/>
      <c r="AJ4690" s="25"/>
      <c r="AL4690" s="5">
        <v>4689</v>
      </c>
      <c r="AM4690" s="25">
        <v>-234933227.78638428</v>
      </c>
      <c r="AN4690" s="5">
        <v>-2.446334911302718</v>
      </c>
    </row>
    <row r="4691" spans="32:40">
      <c r="AF4691" s="25">
        <v>4690</v>
      </c>
      <c r="AG4691" s="25"/>
      <c r="AJ4691" s="25"/>
      <c r="AL4691" s="5">
        <v>4690</v>
      </c>
      <c r="AM4691" s="25">
        <v>-1733778113.4452899</v>
      </c>
      <c r="AN4691" s="5">
        <v>-6.3941299765669388</v>
      </c>
    </row>
    <row r="4692" spans="32:40">
      <c r="AF4692" s="25">
        <v>4691</v>
      </c>
      <c r="AG4692" s="25"/>
      <c r="AJ4692" s="25"/>
      <c r="AL4692" s="5">
        <v>4691</v>
      </c>
      <c r="AM4692" s="25">
        <v>-189082823.37558329</v>
      </c>
      <c r="AN4692" s="5">
        <v>-0.57902909667840596</v>
      </c>
    </row>
    <row r="4693" spans="32:40">
      <c r="AF4693" s="25">
        <v>4692</v>
      </c>
      <c r="AG4693" s="25"/>
      <c r="AJ4693" s="25"/>
      <c r="AL4693" s="5">
        <v>4692</v>
      </c>
      <c r="AM4693" s="25">
        <v>-13208458.879674554</v>
      </c>
      <c r="AN4693" s="5">
        <v>0.91392516534799506</v>
      </c>
    </row>
    <row r="4694" spans="32:40">
      <c r="AF4694" s="25">
        <v>4693</v>
      </c>
      <c r="AG4694" s="25"/>
      <c r="AJ4694" s="25"/>
      <c r="AL4694" s="5">
        <v>4693</v>
      </c>
      <c r="AM4694" s="25">
        <v>403409828.52109706</v>
      </c>
      <c r="AN4694" s="5">
        <v>6.9702369769394048</v>
      </c>
    </row>
    <row r="4695" spans="32:40">
      <c r="AF4695" s="25">
        <v>4694</v>
      </c>
      <c r="AG4695" s="25"/>
      <c r="AJ4695" s="25"/>
      <c r="AL4695" s="5">
        <v>4694</v>
      </c>
      <c r="AM4695" s="25">
        <v>-944776786.91111231</v>
      </c>
      <c r="AN4695" s="5">
        <v>-4.7484099021693522</v>
      </c>
    </row>
    <row r="4696" spans="32:40">
      <c r="AF4696" s="25">
        <v>4695</v>
      </c>
      <c r="AG4696" s="25"/>
      <c r="AJ4696" s="25"/>
      <c r="AL4696" s="5">
        <v>4695</v>
      </c>
      <c r="AM4696" s="25">
        <v>-388325369.97906888</v>
      </c>
      <c r="AN4696" s="5">
        <v>-2.1639669178457406</v>
      </c>
    </row>
    <row r="4697" spans="32:40">
      <c r="AF4697" s="25">
        <v>4696</v>
      </c>
      <c r="AG4697" s="25"/>
      <c r="AJ4697" s="25"/>
      <c r="AL4697" s="5">
        <v>4696</v>
      </c>
      <c r="AM4697" s="25">
        <v>-433003490.14617991</v>
      </c>
      <c r="AN4697" s="5">
        <v>-4.0773169065685879</v>
      </c>
    </row>
    <row r="4698" spans="32:40">
      <c r="AF4698" s="25">
        <v>4697</v>
      </c>
      <c r="AG4698" s="25"/>
      <c r="AJ4698" s="25"/>
      <c r="AL4698" s="5">
        <v>4697</v>
      </c>
      <c r="AM4698" s="25">
        <v>1320750378.782418</v>
      </c>
      <c r="AN4698" s="5">
        <v>6.9802919832517203</v>
      </c>
    </row>
    <row r="4699" spans="32:40">
      <c r="AF4699" s="25">
        <v>4698</v>
      </c>
      <c r="AG4699" s="25"/>
      <c r="AJ4699" s="25"/>
      <c r="AL4699" s="5">
        <v>4698</v>
      </c>
      <c r="AM4699" s="25">
        <v>-17064768.122018963</v>
      </c>
      <c r="AN4699" s="5">
        <v>0.89511597748887783</v>
      </c>
    </row>
    <row r="4700" spans="32:40">
      <c r="AF4700" s="25">
        <v>4699</v>
      </c>
      <c r="AG4700" s="25"/>
      <c r="AJ4700" s="25"/>
      <c r="AL4700" s="5">
        <v>4699</v>
      </c>
      <c r="AM4700" s="25">
        <v>-980854700.85750067</v>
      </c>
      <c r="AN4700" s="5">
        <v>-3.4280466796358464</v>
      </c>
    </row>
    <row r="4701" spans="32:40">
      <c r="AF4701" s="25">
        <v>4700</v>
      </c>
      <c r="AG4701" s="25"/>
      <c r="AJ4701" s="25"/>
      <c r="AL4701" s="5">
        <v>4700</v>
      </c>
      <c r="AM4701" s="25">
        <v>1474184587.2319462</v>
      </c>
      <c r="AN4701" s="5">
        <v>22.983698933023067</v>
      </c>
    </row>
    <row r="4702" spans="32:40">
      <c r="AF4702" s="25">
        <v>4701</v>
      </c>
      <c r="AG4702" s="25"/>
      <c r="AJ4702" s="25"/>
      <c r="AL4702" s="5">
        <v>4701</v>
      </c>
      <c r="AM4702" s="25">
        <v>-939097594.2551899</v>
      </c>
      <c r="AN4702" s="5">
        <v>-3.7599326182247803</v>
      </c>
    </row>
    <row r="4703" spans="32:40">
      <c r="AF4703" s="25">
        <v>4702</v>
      </c>
      <c r="AG4703" s="25"/>
      <c r="AJ4703" s="25"/>
      <c r="AL4703" s="5">
        <v>4702</v>
      </c>
      <c r="AM4703" s="25">
        <v>237247363.79414824</v>
      </c>
      <c r="AN4703" s="5">
        <v>3.4690200679900367</v>
      </c>
    </row>
    <row r="4704" spans="32:40">
      <c r="AF4704" s="25">
        <v>4703</v>
      </c>
      <c r="AG4704" s="25"/>
      <c r="AJ4704" s="25"/>
      <c r="AL4704" s="5">
        <v>4703</v>
      </c>
      <c r="AM4704" s="25">
        <v>-951605509.0360924</v>
      </c>
      <c r="AN4704" s="5">
        <v>-3.5054326278041921</v>
      </c>
    </row>
    <row r="4705" spans="32:40">
      <c r="AF4705" s="25">
        <v>4704</v>
      </c>
      <c r="AG4705" s="25"/>
      <c r="AJ4705" s="25"/>
      <c r="AL4705" s="5">
        <v>4704</v>
      </c>
      <c r="AM4705" s="25">
        <v>-552738471.02614069</v>
      </c>
      <c r="AN4705" s="5">
        <v>-2.498491689985975</v>
      </c>
    </row>
    <row r="4706" spans="32:40">
      <c r="AF4706" s="25">
        <v>4705</v>
      </c>
      <c r="AG4706" s="25"/>
      <c r="AJ4706" s="25"/>
      <c r="AL4706" s="5">
        <v>4705</v>
      </c>
      <c r="AM4706" s="25">
        <v>321354102.13877726</v>
      </c>
      <c r="AN4706" s="5">
        <v>2.5030783062886122</v>
      </c>
    </row>
    <row r="4707" spans="32:40">
      <c r="AF4707" s="25">
        <v>4706</v>
      </c>
      <c r="AG4707" s="25"/>
      <c r="AJ4707" s="25"/>
      <c r="AL4707" s="5">
        <v>4706</v>
      </c>
      <c r="AM4707" s="25">
        <v>-972550260.00317276</v>
      </c>
      <c r="AN4707" s="5">
        <v>-3.8143825728564873</v>
      </c>
    </row>
    <row r="4708" spans="32:40">
      <c r="AF4708" s="25">
        <v>4707</v>
      </c>
      <c r="AG4708" s="25"/>
      <c r="AJ4708" s="25"/>
      <c r="AL4708" s="5">
        <v>4707</v>
      </c>
      <c r="AM4708" s="25">
        <v>-1036624184.0591291</v>
      </c>
      <c r="AN4708" s="5">
        <v>-10.735379981064</v>
      </c>
    </row>
    <row r="4709" spans="32:40">
      <c r="AF4709" s="25">
        <v>4708</v>
      </c>
      <c r="AG4709" s="25"/>
      <c r="AJ4709" s="25"/>
      <c r="AL4709" s="5">
        <v>4708</v>
      </c>
      <c r="AM4709" s="25">
        <v>399751152.06791115</v>
      </c>
      <c r="AN4709" s="5">
        <v>4.3490302247373052</v>
      </c>
    </row>
    <row r="4710" spans="32:40">
      <c r="AF4710" s="25">
        <v>4709</v>
      </c>
      <c r="AG4710" s="25"/>
      <c r="AJ4710" s="25"/>
      <c r="AL4710" s="5">
        <v>4709</v>
      </c>
      <c r="AM4710" s="25">
        <v>-477723031.25644028</v>
      </c>
      <c r="AN4710" s="5">
        <v>-2.5122495130707754</v>
      </c>
    </row>
    <row r="4711" spans="32:40">
      <c r="AF4711" s="25">
        <v>4710</v>
      </c>
      <c r="AG4711" s="25"/>
      <c r="AJ4711" s="25"/>
      <c r="AL4711" s="5">
        <v>4710</v>
      </c>
      <c r="AM4711" s="25">
        <v>-234635232.30387229</v>
      </c>
      <c r="AN4711" s="5">
        <v>-0.13015020911737624</v>
      </c>
    </row>
    <row r="4712" spans="32:40">
      <c r="AF4712" s="25">
        <v>4711</v>
      </c>
      <c r="AG4712" s="25"/>
      <c r="AJ4712" s="25"/>
      <c r="AL4712" s="5">
        <v>4711</v>
      </c>
      <c r="AM4712" s="25">
        <v>-691157257.38854873</v>
      </c>
      <c r="AN4712" s="5">
        <v>-2.8806833817408277</v>
      </c>
    </row>
    <row r="4713" spans="32:40">
      <c r="AF4713" s="25">
        <v>4712</v>
      </c>
      <c r="AG4713" s="25"/>
      <c r="AJ4713" s="25"/>
      <c r="AL4713" s="5">
        <v>4712</v>
      </c>
      <c r="AM4713" s="25">
        <v>-788777881.99590492</v>
      </c>
      <c r="AN4713" s="5">
        <v>-7.7791636461580262</v>
      </c>
    </row>
    <row r="4714" spans="32:40">
      <c r="AF4714" s="25">
        <v>4713</v>
      </c>
      <c r="AG4714" s="25"/>
      <c r="AJ4714" s="25"/>
      <c r="AL4714" s="5">
        <v>4713</v>
      </c>
      <c r="AM4714" s="25">
        <v>1330160081.5992768</v>
      </c>
      <c r="AN4714" s="5">
        <v>7.1408058987212684</v>
      </c>
    </row>
    <row r="4715" spans="32:40">
      <c r="AF4715" s="25">
        <v>4714</v>
      </c>
      <c r="AG4715" s="25"/>
      <c r="AJ4715" s="25"/>
      <c r="AL4715" s="5">
        <v>4714</v>
      </c>
      <c r="AM4715" s="25">
        <v>-2060218753.2510502</v>
      </c>
      <c r="AN4715" s="5">
        <v>-6.7675457652495314</v>
      </c>
    </row>
    <row r="4716" spans="32:40">
      <c r="AF4716" s="25">
        <v>4715</v>
      </c>
      <c r="AG4716" s="25"/>
      <c r="AJ4716" s="25"/>
      <c r="AL4716" s="5">
        <v>4715</v>
      </c>
      <c r="AM4716" s="25">
        <v>-51727115.027833045</v>
      </c>
      <c r="AN4716" s="5">
        <v>0.52777246529372412</v>
      </c>
    </row>
    <row r="4717" spans="32:40">
      <c r="AF4717" s="25">
        <v>4716</v>
      </c>
      <c r="AG4717" s="25"/>
      <c r="AJ4717" s="25"/>
      <c r="AL4717" s="5">
        <v>4716</v>
      </c>
      <c r="AM4717" s="25">
        <v>-133417912.98999876</v>
      </c>
      <c r="AN4717" s="5">
        <v>0.14736898118238489</v>
      </c>
    </row>
    <row r="4718" spans="32:40">
      <c r="AF4718" s="25">
        <v>4717</v>
      </c>
      <c r="AG4718" s="25"/>
      <c r="AJ4718" s="25"/>
      <c r="AL4718" s="5">
        <v>4717</v>
      </c>
      <c r="AM4718" s="25">
        <v>797120792.39623356</v>
      </c>
      <c r="AN4718" s="5">
        <v>5.4867082351432979</v>
      </c>
    </row>
    <row r="4719" spans="32:40">
      <c r="AF4719" s="25">
        <v>4718</v>
      </c>
      <c r="AG4719" s="25"/>
      <c r="AJ4719" s="25"/>
      <c r="AL4719" s="5">
        <v>4718</v>
      </c>
      <c r="AM4719" s="25">
        <v>1497151084.9576645</v>
      </c>
      <c r="AN4719" s="5">
        <v>17.900385409152893</v>
      </c>
    </row>
    <row r="4720" spans="32:40">
      <c r="AF4720" s="25">
        <v>4719</v>
      </c>
      <c r="AG4720" s="25"/>
      <c r="AJ4720" s="25"/>
      <c r="AL4720" s="5">
        <v>4719</v>
      </c>
      <c r="AM4720" s="25">
        <v>-303997523.94926381</v>
      </c>
      <c r="AN4720" s="5">
        <v>-1.9786122336776264</v>
      </c>
    </row>
    <row r="4721" spans="32:40">
      <c r="AF4721" s="25">
        <v>4720</v>
      </c>
      <c r="AG4721" s="25"/>
      <c r="AJ4721" s="25"/>
      <c r="AL4721" s="5">
        <v>4720</v>
      </c>
      <c r="AM4721" s="25">
        <v>-1304737311.8539214</v>
      </c>
      <c r="AN4721" s="5">
        <v>-8.3680486005417851</v>
      </c>
    </row>
    <row r="4722" spans="32:40">
      <c r="AF4722" s="25">
        <v>4721</v>
      </c>
      <c r="AG4722" s="25"/>
      <c r="AJ4722" s="25"/>
      <c r="AL4722" s="5">
        <v>4721</v>
      </c>
      <c r="AM4722" s="25">
        <v>-603139194.88981485</v>
      </c>
      <c r="AN4722" s="5">
        <v>-1.377664766961425</v>
      </c>
    </row>
    <row r="4723" spans="32:40">
      <c r="AF4723" s="25">
        <v>4722</v>
      </c>
      <c r="AG4723" s="25"/>
      <c r="AJ4723" s="25"/>
      <c r="AL4723" s="5">
        <v>4722</v>
      </c>
      <c r="AM4723" s="25">
        <v>-1182430112.0027299</v>
      </c>
      <c r="AN4723" s="5">
        <v>-5.0313894623082325</v>
      </c>
    </row>
    <row r="4724" spans="32:40">
      <c r="AF4724" s="25">
        <v>4723</v>
      </c>
      <c r="AG4724" s="25"/>
      <c r="AJ4724" s="25"/>
      <c r="AL4724" s="5">
        <v>4723</v>
      </c>
      <c r="AM4724" s="25">
        <v>-434980771.85848308</v>
      </c>
      <c r="AN4724" s="5">
        <v>-2.533366362018747</v>
      </c>
    </row>
    <row r="4725" spans="32:40">
      <c r="AF4725" s="25">
        <v>4724</v>
      </c>
      <c r="AG4725" s="25"/>
      <c r="AJ4725" s="25"/>
      <c r="AL4725" s="5">
        <v>4724</v>
      </c>
      <c r="AM4725" s="25">
        <v>-209521063.70265734</v>
      </c>
      <c r="AN4725" s="5">
        <v>-0.73575939314078476</v>
      </c>
    </row>
    <row r="4726" spans="32:40">
      <c r="AF4726" s="25">
        <v>4725</v>
      </c>
      <c r="AG4726" s="25"/>
      <c r="AJ4726" s="25"/>
      <c r="AL4726" s="5">
        <v>4725</v>
      </c>
      <c r="AM4726" s="25">
        <v>-2368882170.554533</v>
      </c>
      <c r="AN4726" s="5">
        <v>-8.4765541322882481</v>
      </c>
    </row>
    <row r="4727" spans="32:40">
      <c r="AF4727" s="25">
        <v>4726</v>
      </c>
      <c r="AG4727" s="25"/>
      <c r="AJ4727" s="25"/>
      <c r="AL4727" s="5">
        <v>4726</v>
      </c>
      <c r="AM4727" s="25">
        <v>-612988576.03828585</v>
      </c>
      <c r="AN4727" s="5">
        <v>-2.2770478639519007</v>
      </c>
    </row>
    <row r="4728" spans="32:40">
      <c r="AF4728" s="25">
        <v>4727</v>
      </c>
      <c r="AG4728" s="25"/>
      <c r="AJ4728" s="25"/>
      <c r="AL4728" s="5">
        <v>4727</v>
      </c>
      <c r="AM4728" s="25">
        <v>-933340774.39673471</v>
      </c>
      <c r="AN4728" s="5">
        <v>-6.7744910805523864</v>
      </c>
    </row>
    <row r="4729" spans="32:40">
      <c r="AF4729" s="25">
        <v>4728</v>
      </c>
      <c r="AG4729" s="25"/>
      <c r="AJ4729" s="25"/>
      <c r="AL4729" s="5">
        <v>4728</v>
      </c>
      <c r="AM4729" s="25">
        <v>629532572.23257232</v>
      </c>
      <c r="AN4729" s="5">
        <v>4.5217819007751476</v>
      </c>
    </row>
    <row r="4730" spans="32:40">
      <c r="AF4730" s="25">
        <v>4729</v>
      </c>
      <c r="AG4730" s="25"/>
      <c r="AJ4730" s="25"/>
      <c r="AL4730" s="5">
        <v>4729</v>
      </c>
      <c r="AM4730" s="25">
        <v>-927998913.58691561</v>
      </c>
      <c r="AN4730" s="5">
        <v>-3.31598843499384</v>
      </c>
    </row>
    <row r="4731" spans="32:40">
      <c r="AF4731" s="25">
        <v>4730</v>
      </c>
      <c r="AG4731" s="25"/>
      <c r="AJ4731" s="25"/>
      <c r="AL4731" s="5">
        <v>4730</v>
      </c>
      <c r="AM4731" s="25">
        <v>554406954.00557506</v>
      </c>
      <c r="AN4731" s="5">
        <v>4.4131129647651592</v>
      </c>
    </row>
    <row r="4732" spans="32:40">
      <c r="AF4732" s="25">
        <v>4731</v>
      </c>
      <c r="AG4732" s="25"/>
      <c r="AJ4732" s="25"/>
      <c r="AL4732" s="5">
        <v>4731</v>
      </c>
      <c r="AM4732" s="25">
        <v>327564898.72527719</v>
      </c>
      <c r="AN4732" s="5">
        <v>5.3699449065101001</v>
      </c>
    </row>
    <row r="4733" spans="32:40">
      <c r="AF4733" s="25">
        <v>4732</v>
      </c>
      <c r="AG4733" s="25"/>
      <c r="AJ4733" s="25"/>
      <c r="AL4733" s="5">
        <v>4732</v>
      </c>
      <c r="AM4733" s="25">
        <v>1581237910.935432</v>
      </c>
      <c r="AN4733" s="5">
        <v>16.016150172454807</v>
      </c>
    </row>
    <row r="4734" spans="32:40">
      <c r="AF4734" s="25">
        <v>4733</v>
      </c>
      <c r="AG4734" s="25"/>
      <c r="AJ4734" s="25"/>
      <c r="AL4734" s="5">
        <v>4733</v>
      </c>
      <c r="AM4734" s="25">
        <v>-496156161.92612106</v>
      </c>
      <c r="AN4734" s="5">
        <v>-2.466748025618577</v>
      </c>
    </row>
    <row r="4735" spans="32:40">
      <c r="AF4735" s="25">
        <v>4734</v>
      </c>
      <c r="AG4735" s="25"/>
      <c r="AJ4735" s="25"/>
      <c r="AL4735" s="5">
        <v>4734</v>
      </c>
      <c r="AM4735" s="25">
        <v>-343883373.51650214</v>
      </c>
      <c r="AN4735" s="5">
        <v>-1.9026737192573788</v>
      </c>
    </row>
    <row r="4736" spans="32:40">
      <c r="AF4736" s="25">
        <v>4735</v>
      </c>
      <c r="AG4736" s="25"/>
      <c r="AJ4736" s="25"/>
      <c r="AL4736" s="5">
        <v>4735</v>
      </c>
      <c r="AM4736" s="25">
        <v>-725009379.87051117</v>
      </c>
      <c r="AN4736" s="5">
        <v>-1.8356306664160291</v>
      </c>
    </row>
    <row r="4737" spans="32:40">
      <c r="AF4737" s="25">
        <v>4736</v>
      </c>
      <c r="AG4737" s="25"/>
      <c r="AJ4737" s="25"/>
      <c r="AL4737" s="5">
        <v>4736</v>
      </c>
      <c r="AM4737" s="25">
        <v>-1025398944.7153184</v>
      </c>
      <c r="AN4737" s="5">
        <v>-8.1699340363503303</v>
      </c>
    </row>
    <row r="4738" spans="32:40">
      <c r="AF4738" s="25">
        <v>4737</v>
      </c>
      <c r="AG4738" s="25"/>
      <c r="AJ4738" s="25"/>
      <c r="AL4738" s="5">
        <v>4737</v>
      </c>
      <c r="AM4738" s="25">
        <v>-832976685.53030777</v>
      </c>
      <c r="AN4738" s="5">
        <v>-3.7412468547454716</v>
      </c>
    </row>
    <row r="4739" spans="32:40">
      <c r="AF4739" s="25">
        <v>4738</v>
      </c>
      <c r="AG4739" s="25"/>
      <c r="AJ4739" s="25"/>
      <c r="AL4739" s="5">
        <v>4738</v>
      </c>
      <c r="AM4739" s="25">
        <v>-407837958.02687311</v>
      </c>
      <c r="AN4739" s="5">
        <v>-3.5793661301386974</v>
      </c>
    </row>
    <row r="4740" spans="32:40">
      <c r="AF4740" s="25">
        <v>4739</v>
      </c>
      <c r="AG4740" s="25"/>
      <c r="AJ4740" s="25"/>
      <c r="AL4740" s="5">
        <v>4739</v>
      </c>
      <c r="AM4740" s="25">
        <v>723176678.79679823</v>
      </c>
      <c r="AN4740" s="5">
        <v>3.7698775695908178</v>
      </c>
    </row>
    <row r="4741" spans="32:40">
      <c r="AF4741" s="25">
        <v>4740</v>
      </c>
      <c r="AG4741" s="25"/>
      <c r="AJ4741" s="25"/>
      <c r="AL4741" s="5">
        <v>4740</v>
      </c>
      <c r="AM4741" s="25">
        <v>-844046798.99121761</v>
      </c>
      <c r="AN4741" s="5">
        <v>-3.3268971910536296</v>
      </c>
    </row>
    <row r="4742" spans="32:40">
      <c r="AF4742" s="25">
        <v>4741</v>
      </c>
      <c r="AG4742" s="25"/>
      <c r="AJ4742" s="25"/>
      <c r="AL4742" s="5">
        <v>4741</v>
      </c>
      <c r="AM4742" s="25">
        <v>-744295991.93879437</v>
      </c>
      <c r="AN4742" s="5">
        <v>-8.0025735007725647</v>
      </c>
    </row>
    <row r="4743" spans="32:40">
      <c r="AF4743" s="25">
        <v>4742</v>
      </c>
      <c r="AG4743" s="25"/>
      <c r="AJ4743" s="25"/>
      <c r="AL4743" s="5">
        <v>4742</v>
      </c>
      <c r="AM4743" s="25">
        <v>193923764.19993818</v>
      </c>
      <c r="AN4743" s="5">
        <v>2.9539161379940944</v>
      </c>
    </row>
    <row r="4744" spans="32:40">
      <c r="AF4744" s="25">
        <v>4743</v>
      </c>
      <c r="AG4744" s="25"/>
      <c r="AJ4744" s="25"/>
      <c r="AL4744" s="5">
        <v>4743</v>
      </c>
      <c r="AM4744" s="25">
        <v>-1061146670.7300478</v>
      </c>
      <c r="AN4744" s="5">
        <v>-9.3271027478680306</v>
      </c>
    </row>
    <row r="4745" spans="32:40">
      <c r="AF4745" s="25">
        <v>4744</v>
      </c>
      <c r="AG4745" s="25"/>
      <c r="AJ4745" s="25"/>
      <c r="AL4745" s="5">
        <v>4744</v>
      </c>
      <c r="AM4745" s="25">
        <v>-2527588.4751498699</v>
      </c>
      <c r="AN4745" s="5">
        <v>0.98240424726067443</v>
      </c>
    </row>
    <row r="4746" spans="32:40">
      <c r="AF4746" s="25">
        <v>4745</v>
      </c>
      <c r="AG4746" s="25"/>
      <c r="AJ4746" s="25"/>
      <c r="AL4746" s="5">
        <v>4745</v>
      </c>
      <c r="AM4746" s="25">
        <v>-72469134.464862481</v>
      </c>
      <c r="AN4746" s="5">
        <v>0.19613170964177704</v>
      </c>
    </row>
    <row r="4747" spans="32:40">
      <c r="AF4747" s="25">
        <v>4746</v>
      </c>
      <c r="AG4747" s="25"/>
      <c r="AJ4747" s="25"/>
      <c r="AL4747" s="5">
        <v>4746</v>
      </c>
      <c r="AM4747" s="25">
        <v>-1780088492.4923458</v>
      </c>
      <c r="AN4747" s="5">
        <v>-7.6808980690893325</v>
      </c>
    </row>
    <row r="4748" spans="32:40">
      <c r="AF4748" s="25">
        <v>4747</v>
      </c>
      <c r="AG4748" s="25"/>
      <c r="AJ4748" s="25"/>
      <c r="AL4748" s="5">
        <v>4747</v>
      </c>
      <c r="AM4748" s="25">
        <v>221281979.00583747</v>
      </c>
      <c r="AN4748" s="5">
        <v>2.2529527877598596</v>
      </c>
    </row>
    <row r="4749" spans="32:40">
      <c r="AF4749" s="25">
        <v>4748</v>
      </c>
      <c r="AG4749" s="25"/>
      <c r="AJ4749" s="25"/>
      <c r="AL4749" s="5">
        <v>4748</v>
      </c>
      <c r="AM4749" s="25">
        <v>487139780.1923821</v>
      </c>
      <c r="AN4749" s="5">
        <v>4.3164844888434368</v>
      </c>
    </row>
    <row r="4750" spans="32:40">
      <c r="AF4750" s="25">
        <v>4749</v>
      </c>
      <c r="AG4750" s="25"/>
      <c r="AJ4750" s="25"/>
      <c r="AL4750" s="5">
        <v>4749</v>
      </c>
      <c r="AM4750" s="25">
        <v>-1088413842.1740768</v>
      </c>
      <c r="AN4750" s="5">
        <v>-3.5075412054330464</v>
      </c>
    </row>
    <row r="4751" spans="32:40">
      <c r="AF4751" s="25">
        <v>4750</v>
      </c>
      <c r="AG4751" s="25"/>
      <c r="AJ4751" s="25"/>
      <c r="AL4751" s="5">
        <v>4750</v>
      </c>
      <c r="AM4751" s="25">
        <v>-993098406.60271728</v>
      </c>
      <c r="AN4751" s="5">
        <v>-4.3465274428302516</v>
      </c>
    </row>
    <row r="4752" spans="32:40">
      <c r="AF4752" s="25">
        <v>4751</v>
      </c>
      <c r="AG4752" s="25"/>
      <c r="AJ4752" s="25"/>
      <c r="AL4752" s="5">
        <v>4751</v>
      </c>
      <c r="AM4752" s="25">
        <v>1079195664.8091733</v>
      </c>
      <c r="AN4752" s="5">
        <v>11.822971652032443</v>
      </c>
    </row>
    <row r="4753" spans="32:40">
      <c r="AF4753" s="25">
        <v>4752</v>
      </c>
      <c r="AG4753" s="25"/>
      <c r="AJ4753" s="25"/>
      <c r="AL4753" s="5">
        <v>4752</v>
      </c>
      <c r="AM4753" s="25">
        <v>-1987314862.4587836</v>
      </c>
      <c r="AN4753" s="5">
        <v>-9.1313419883942739</v>
      </c>
    </row>
    <row r="4754" spans="32:40">
      <c r="AF4754" s="25">
        <v>4753</v>
      </c>
      <c r="AG4754" s="25"/>
      <c r="AJ4754" s="25"/>
      <c r="AL4754" s="5">
        <v>4753</v>
      </c>
      <c r="AM4754" s="25">
        <v>-1307693978.733104</v>
      </c>
      <c r="AN4754" s="5">
        <v>-15.992821405472281</v>
      </c>
    </row>
    <row r="4755" spans="32:40">
      <c r="AF4755" s="25">
        <v>4754</v>
      </c>
      <c r="AG4755" s="25"/>
      <c r="AJ4755" s="25"/>
      <c r="AL4755" s="5">
        <v>4754</v>
      </c>
      <c r="AM4755" s="25">
        <v>-716418815.22365832</v>
      </c>
      <c r="AN4755" s="5">
        <v>-4.6189356218485491</v>
      </c>
    </row>
    <row r="4756" spans="32:40">
      <c r="AF4756" s="25">
        <v>4755</v>
      </c>
      <c r="AG4756" s="25"/>
      <c r="AJ4756" s="25"/>
      <c r="AL4756" s="5">
        <v>4755</v>
      </c>
      <c r="AM4756" s="25">
        <v>-1570316654.5640574</v>
      </c>
      <c r="AN4756" s="5">
        <v>-10.563156730125982</v>
      </c>
    </row>
    <row r="4757" spans="32:40">
      <c r="AF4757" s="25">
        <v>4756</v>
      </c>
      <c r="AG4757" s="25"/>
      <c r="AJ4757" s="25"/>
      <c r="AL4757" s="5">
        <v>4756</v>
      </c>
      <c r="AM4757" s="25">
        <v>178472423.27224255</v>
      </c>
      <c r="AN4757" s="5">
        <v>2.0467341861276491</v>
      </c>
    </row>
    <row r="4758" spans="32:40">
      <c r="AF4758" s="25">
        <v>4757</v>
      </c>
      <c r="AG4758" s="25"/>
      <c r="AJ4758" s="25"/>
      <c r="AL4758" s="5">
        <v>4757</v>
      </c>
      <c r="AM4758" s="25">
        <v>163340409.98145655</v>
      </c>
      <c r="AN4758" s="5">
        <v>2.1180193120335109</v>
      </c>
    </row>
    <row r="4759" spans="32:40">
      <c r="AF4759" s="25">
        <v>4758</v>
      </c>
      <c r="AG4759" s="25"/>
      <c r="AJ4759" s="25"/>
      <c r="AL4759" s="5">
        <v>4758</v>
      </c>
      <c r="AM4759" s="25">
        <v>-143016019.98588759</v>
      </c>
      <c r="AN4759" s="5">
        <v>0.28524868050041235</v>
      </c>
    </row>
    <row r="4760" spans="32:40">
      <c r="AF4760" s="25">
        <v>4759</v>
      </c>
      <c r="AG4760" s="25"/>
      <c r="AJ4760" s="25"/>
      <c r="AL4760" s="5">
        <v>4759</v>
      </c>
      <c r="AM4760" s="25">
        <v>-677284282.62930799</v>
      </c>
      <c r="AN4760" s="5">
        <v>-3.5114316290209069</v>
      </c>
    </row>
    <row r="4761" spans="32:40">
      <c r="AF4761" s="25">
        <v>4760</v>
      </c>
      <c r="AG4761" s="25"/>
      <c r="AJ4761" s="25"/>
      <c r="AL4761" s="5">
        <v>4760</v>
      </c>
      <c r="AM4761" s="25">
        <v>-1165654372.1472661</v>
      </c>
      <c r="AN4761" s="5">
        <v>-5.7822980965806758</v>
      </c>
    </row>
    <row r="4762" spans="32:40">
      <c r="AF4762" s="25">
        <v>4761</v>
      </c>
      <c r="AG4762" s="25"/>
      <c r="AJ4762" s="25"/>
      <c r="AL4762" s="5">
        <v>4761</v>
      </c>
      <c r="AM4762" s="25">
        <v>-813968449.02984405</v>
      </c>
      <c r="AN4762" s="5">
        <v>-2.4051044319045878</v>
      </c>
    </row>
    <row r="4763" spans="32:40">
      <c r="AF4763" s="25">
        <v>4762</v>
      </c>
      <c r="AG4763" s="25"/>
      <c r="AJ4763" s="25"/>
      <c r="AL4763" s="5">
        <v>4762</v>
      </c>
      <c r="AM4763" s="25">
        <v>-409662566.13112628</v>
      </c>
      <c r="AN4763" s="5">
        <v>-0.75674557501665163</v>
      </c>
    </row>
    <row r="4764" spans="32:40">
      <c r="AF4764" s="25">
        <v>4763</v>
      </c>
      <c r="AG4764" s="25"/>
      <c r="AJ4764" s="25"/>
      <c r="AL4764" s="5">
        <v>4763</v>
      </c>
      <c r="AM4764" s="25">
        <v>353191649.26528382</v>
      </c>
      <c r="AN4764" s="5">
        <v>3.6344634695525735</v>
      </c>
    </row>
    <row r="4765" spans="32:40">
      <c r="AF4765" s="25">
        <v>4764</v>
      </c>
      <c r="AG4765" s="25"/>
      <c r="AJ4765" s="25"/>
      <c r="AL4765" s="5">
        <v>4764</v>
      </c>
      <c r="AM4765" s="25">
        <v>-1978203090.1948836</v>
      </c>
      <c r="AN4765" s="5">
        <v>-15.200004963974708</v>
      </c>
    </row>
    <row r="4766" spans="32:40">
      <c r="AF4766" s="25">
        <v>4765</v>
      </c>
      <c r="AG4766" s="25"/>
      <c r="AJ4766" s="25"/>
      <c r="AL4766" s="5">
        <v>4765</v>
      </c>
      <c r="AM4766" s="25">
        <v>230784075.31424493</v>
      </c>
      <c r="AN4766" s="5">
        <v>2.0342624662846478</v>
      </c>
    </row>
    <row r="4767" spans="32:40">
      <c r="AF4767" s="25">
        <v>4766</v>
      </c>
      <c r="AG4767" s="25"/>
      <c r="AJ4767" s="25"/>
      <c r="AL4767" s="5">
        <v>4766</v>
      </c>
      <c r="AM4767" s="25">
        <v>-1057437492.0948999</v>
      </c>
      <c r="AN4767" s="5">
        <v>-13.808790327719992</v>
      </c>
    </row>
    <row r="4768" spans="32:40">
      <c r="AF4768" s="25">
        <v>4767</v>
      </c>
      <c r="AG4768" s="25"/>
      <c r="AJ4768" s="25"/>
      <c r="AL4768" s="5">
        <v>4767</v>
      </c>
      <c r="AM4768" s="25">
        <v>716731395.18495727</v>
      </c>
      <c r="AN4768" s="5">
        <v>5.1543391115556751</v>
      </c>
    </row>
    <row r="4769" spans="32:40">
      <c r="AF4769" s="25">
        <v>4768</v>
      </c>
      <c r="AG4769" s="25"/>
      <c r="AJ4769" s="25"/>
      <c r="AL4769" s="5">
        <v>4768</v>
      </c>
      <c r="AM4769" s="25">
        <v>97332725.103749692</v>
      </c>
      <c r="AN4769" s="5">
        <v>1.3846539200394663</v>
      </c>
    </row>
    <row r="4770" spans="32:40">
      <c r="AF4770" s="25">
        <v>4769</v>
      </c>
      <c r="AG4770" s="25"/>
      <c r="AJ4770" s="25"/>
      <c r="AL4770" s="5">
        <v>4769</v>
      </c>
      <c r="AM4770" s="25">
        <v>-691168732.52091217</v>
      </c>
      <c r="AN4770" s="5">
        <v>-2.4622150250724992</v>
      </c>
    </row>
    <row r="4771" spans="32:40">
      <c r="AF4771" s="25">
        <v>4770</v>
      </c>
      <c r="AG4771" s="25"/>
      <c r="AJ4771" s="25"/>
      <c r="AL4771" s="5">
        <v>4770</v>
      </c>
      <c r="AM4771" s="25">
        <v>-139476071.39544708</v>
      </c>
      <c r="AN4771" s="5">
        <v>0.31367953920537206</v>
      </c>
    </row>
    <row r="4772" spans="32:40">
      <c r="AF4772" s="25">
        <v>4771</v>
      </c>
      <c r="AG4772" s="25"/>
      <c r="AJ4772" s="25"/>
      <c r="AL4772" s="5">
        <v>4771</v>
      </c>
      <c r="AM4772" s="25">
        <v>497474768.91002673</v>
      </c>
      <c r="AN4772" s="5">
        <v>4.9972606951768972</v>
      </c>
    </row>
    <row r="4773" spans="32:40">
      <c r="AF4773" s="25">
        <v>4772</v>
      </c>
      <c r="AG4773" s="25"/>
      <c r="AJ4773" s="25"/>
      <c r="AL4773" s="5">
        <v>4772</v>
      </c>
      <c r="AM4773" s="25">
        <v>-1295634915.7186985</v>
      </c>
      <c r="AN4773" s="5">
        <v>-8.4286447864976797</v>
      </c>
    </row>
    <row r="4774" spans="32:40">
      <c r="AF4774" s="25">
        <v>4773</v>
      </c>
      <c r="AG4774" s="25"/>
      <c r="AJ4774" s="25"/>
      <c r="AL4774" s="5">
        <v>4773</v>
      </c>
      <c r="AM4774" s="25">
        <v>-124786451.66836676</v>
      </c>
      <c r="AN4774" s="5">
        <v>-0.21079944859925367</v>
      </c>
    </row>
    <row r="4775" spans="32:40">
      <c r="AF4775" s="25">
        <v>4774</v>
      </c>
      <c r="AG4775" s="25"/>
      <c r="AJ4775" s="25"/>
      <c r="AL4775" s="5">
        <v>4774</v>
      </c>
      <c r="AM4775" s="25">
        <v>-1210387106.5234809</v>
      </c>
      <c r="AN4775" s="5">
        <v>-4.3036729789963966</v>
      </c>
    </row>
    <row r="4776" spans="32:40">
      <c r="AF4776" s="25">
        <v>4775</v>
      </c>
      <c r="AG4776" s="25"/>
      <c r="AJ4776" s="25"/>
      <c r="AL4776" s="5">
        <v>4775</v>
      </c>
      <c r="AM4776" s="25">
        <v>-674940905.98989141</v>
      </c>
      <c r="AN4776" s="5">
        <v>-5.1401626431999539</v>
      </c>
    </row>
    <row r="4777" spans="32:40">
      <c r="AF4777" s="25">
        <v>4776</v>
      </c>
      <c r="AG4777" s="25"/>
      <c r="AJ4777" s="25"/>
      <c r="AL4777" s="5">
        <v>4776</v>
      </c>
      <c r="AM4777" s="25">
        <v>-683136028.96439362</v>
      </c>
      <c r="AN4777" s="5">
        <v>-8.4085089194426761</v>
      </c>
    </row>
    <row r="4778" spans="32:40">
      <c r="AF4778" s="25">
        <v>4777</v>
      </c>
      <c r="AG4778" s="25"/>
      <c r="AJ4778" s="25"/>
      <c r="AL4778" s="5">
        <v>4777</v>
      </c>
      <c r="AM4778" s="25">
        <v>-59350722.138305008</v>
      </c>
      <c r="AN4778" s="5">
        <v>0.62353056761014258</v>
      </c>
    </row>
    <row r="4779" spans="32:40">
      <c r="AF4779" s="25">
        <v>4778</v>
      </c>
      <c r="AG4779" s="25"/>
      <c r="AJ4779" s="25"/>
      <c r="AL4779" s="5">
        <v>4778</v>
      </c>
      <c r="AM4779" s="25">
        <v>-1159181629.0131674</v>
      </c>
      <c r="AN4779" s="5">
        <v>-4.8015118436984254</v>
      </c>
    </row>
    <row r="4780" spans="32:40">
      <c r="AF4780" s="25">
        <v>4779</v>
      </c>
      <c r="AG4780" s="25"/>
      <c r="AJ4780" s="25"/>
      <c r="AL4780" s="5">
        <v>4779</v>
      </c>
      <c r="AM4780" s="25">
        <v>-795300066.0944041</v>
      </c>
      <c r="AN4780" s="5">
        <v>-5.0510901111630542</v>
      </c>
    </row>
    <row r="4781" spans="32:40">
      <c r="AF4781" s="25">
        <v>4780</v>
      </c>
      <c r="AG4781" s="25"/>
      <c r="AJ4781" s="25"/>
      <c r="AL4781" s="5">
        <v>4780</v>
      </c>
      <c r="AM4781" s="25">
        <v>118587643.02274418</v>
      </c>
      <c r="AN4781" s="5">
        <v>1.6279232094098657</v>
      </c>
    </row>
    <row r="4782" spans="32:40">
      <c r="AF4782" s="25">
        <v>4781</v>
      </c>
      <c r="AG4782" s="25"/>
      <c r="AJ4782" s="25"/>
      <c r="AL4782" s="5">
        <v>4781</v>
      </c>
      <c r="AM4782" s="25">
        <v>948924924.23813987</v>
      </c>
      <c r="AN4782" s="5">
        <v>9.7378742827967386</v>
      </c>
    </row>
    <row r="4783" spans="32:40">
      <c r="AF4783" s="25">
        <v>4782</v>
      </c>
      <c r="AG4783" s="25"/>
      <c r="AJ4783" s="25"/>
      <c r="AL4783" s="5">
        <v>4782</v>
      </c>
      <c r="AM4783" s="25">
        <v>309007467.54845458</v>
      </c>
      <c r="AN4783" s="5">
        <v>2.2618784761478019</v>
      </c>
    </row>
    <row r="4784" spans="32:40">
      <c r="AF4784" s="25">
        <v>4783</v>
      </c>
      <c r="AG4784" s="25"/>
      <c r="AJ4784" s="25"/>
      <c r="AL4784" s="5">
        <v>4783</v>
      </c>
      <c r="AM4784" s="25">
        <v>-942862328.97413242</v>
      </c>
      <c r="AN4784" s="5">
        <v>-2.9517440513592699</v>
      </c>
    </row>
    <row r="4785" spans="32:40">
      <c r="AF4785" s="25">
        <v>4784</v>
      </c>
      <c r="AG4785" s="25"/>
      <c r="AJ4785" s="25"/>
      <c r="AL4785" s="5">
        <v>4784</v>
      </c>
      <c r="AM4785" s="25">
        <v>860092905.39253688</v>
      </c>
      <c r="AN4785" s="5">
        <v>11.025632631783013</v>
      </c>
    </row>
    <row r="4786" spans="32:40">
      <c r="AF4786" s="25">
        <v>4785</v>
      </c>
      <c r="AG4786" s="25"/>
      <c r="AJ4786" s="25"/>
      <c r="AL4786" s="5">
        <v>4785</v>
      </c>
      <c r="AM4786" s="25">
        <v>603821015.01614332</v>
      </c>
      <c r="AN4786" s="5">
        <v>3.7218710727126787</v>
      </c>
    </row>
    <row r="4787" spans="32:40">
      <c r="AF4787" s="25">
        <v>4786</v>
      </c>
      <c r="AG4787" s="25"/>
      <c r="AJ4787" s="25"/>
      <c r="AL4787" s="5">
        <v>4786</v>
      </c>
      <c r="AM4787" s="25">
        <v>1896337995.0613787</v>
      </c>
      <c r="AN4787" s="5">
        <v>27.395719580465116</v>
      </c>
    </row>
    <row r="4788" spans="32:40">
      <c r="AF4788" s="25">
        <v>4787</v>
      </c>
      <c r="AG4788" s="25"/>
      <c r="AJ4788" s="25"/>
      <c r="AL4788" s="5">
        <v>4787</v>
      </c>
      <c r="AM4788" s="25">
        <v>-31943595.217251748</v>
      </c>
      <c r="AN4788" s="5">
        <v>0.84417035673763019</v>
      </c>
    </row>
    <row r="4789" spans="32:40">
      <c r="AF4789" s="25">
        <v>4788</v>
      </c>
      <c r="AG4789" s="25"/>
      <c r="AJ4789" s="25"/>
      <c r="AL4789" s="5">
        <v>4788</v>
      </c>
      <c r="AM4789" s="25">
        <v>-1280923481.0652971</v>
      </c>
      <c r="AN4789" s="5">
        <v>-7.0541406575122423</v>
      </c>
    </row>
    <row r="4790" spans="32:40">
      <c r="AF4790" s="25">
        <v>4789</v>
      </c>
      <c r="AG4790" s="25"/>
      <c r="AJ4790" s="25"/>
      <c r="AL4790" s="5">
        <v>4789</v>
      </c>
      <c r="AM4790" s="25">
        <v>-598731453.8644402</v>
      </c>
      <c r="AN4790" s="5">
        <v>-5.7253527743706822</v>
      </c>
    </row>
    <row r="4791" spans="32:40">
      <c r="AF4791" s="25">
        <v>4790</v>
      </c>
      <c r="AG4791" s="25"/>
      <c r="AJ4791" s="25"/>
      <c r="AL4791" s="5">
        <v>4790</v>
      </c>
      <c r="AM4791" s="25">
        <v>-92093553.520564079</v>
      </c>
      <c r="AN4791" s="5">
        <v>0.61335866313339615</v>
      </c>
    </row>
    <row r="4792" spans="32:40">
      <c r="AF4792" s="25">
        <v>4791</v>
      </c>
      <c r="AG4792" s="25"/>
      <c r="AJ4792" s="25"/>
      <c r="AL4792" s="5">
        <v>4791</v>
      </c>
      <c r="AM4792" s="25">
        <v>-191477355.89653659</v>
      </c>
      <c r="AN4792" s="5">
        <v>-0.63927567045607625</v>
      </c>
    </row>
    <row r="4793" spans="32:40">
      <c r="AF4793" s="25">
        <v>4792</v>
      </c>
      <c r="AG4793" s="25"/>
      <c r="AJ4793" s="25"/>
      <c r="AL4793" s="5">
        <v>4792</v>
      </c>
      <c r="AM4793" s="25">
        <v>-291506854.7609868</v>
      </c>
      <c r="AN4793" s="5">
        <v>-1.1399742175183856</v>
      </c>
    </row>
    <row r="4794" spans="32:40">
      <c r="AF4794" s="25">
        <v>4793</v>
      </c>
      <c r="AG4794" s="25"/>
      <c r="AJ4794" s="25"/>
      <c r="AL4794" s="5">
        <v>4793</v>
      </c>
      <c r="AM4794" s="25">
        <v>43475084.986597896</v>
      </c>
      <c r="AN4794" s="5">
        <v>1.5523324114747112</v>
      </c>
    </row>
    <row r="4795" spans="32:40">
      <c r="AF4795" s="25">
        <v>4794</v>
      </c>
      <c r="AG4795" s="25"/>
      <c r="AJ4795" s="25"/>
      <c r="AL4795" s="5">
        <v>4794</v>
      </c>
      <c r="AM4795" s="25">
        <v>-620407455.35273838</v>
      </c>
      <c r="AN4795" s="5">
        <v>-1.3546535990659747</v>
      </c>
    </row>
    <row r="4796" spans="32:40">
      <c r="AF4796" s="25">
        <v>4795</v>
      </c>
      <c r="AG4796" s="25"/>
      <c r="AJ4796" s="25"/>
      <c r="AL4796" s="5">
        <v>4795</v>
      </c>
      <c r="AM4796" s="25">
        <v>-315615166.32533801</v>
      </c>
      <c r="AN4796" s="5">
        <v>-1.9360353666888177</v>
      </c>
    </row>
    <row r="4797" spans="32:40">
      <c r="AF4797" s="25">
        <v>4796</v>
      </c>
      <c r="AG4797" s="25"/>
      <c r="AJ4797" s="25"/>
      <c r="AL4797" s="5">
        <v>4796</v>
      </c>
      <c r="AM4797" s="25">
        <v>-947563305.89470375</v>
      </c>
      <c r="AN4797" s="5">
        <v>-4.7232555492192345</v>
      </c>
    </row>
    <row r="4798" spans="32:40">
      <c r="AF4798" s="25">
        <v>4797</v>
      </c>
      <c r="AG4798" s="25"/>
      <c r="AJ4798" s="25"/>
      <c r="AL4798" s="5">
        <v>4797</v>
      </c>
      <c r="AM4798" s="25">
        <v>48796796.565647185</v>
      </c>
      <c r="AN4798" s="5">
        <v>1.2246439574378998</v>
      </c>
    </row>
    <row r="4799" spans="32:40">
      <c r="AF4799" s="25">
        <v>4798</v>
      </c>
      <c r="AG4799" s="25"/>
      <c r="AJ4799" s="25"/>
      <c r="AL4799" s="5">
        <v>4798</v>
      </c>
      <c r="AM4799" s="25">
        <v>-204759772.50064501</v>
      </c>
      <c r="AN4799" s="5">
        <v>-2.1590340346315622</v>
      </c>
    </row>
    <row r="4800" spans="32:40">
      <c r="AF4800" s="25">
        <v>4799</v>
      </c>
      <c r="AG4800" s="25"/>
      <c r="AJ4800" s="25"/>
      <c r="AL4800" s="5">
        <v>4799</v>
      </c>
      <c r="AM4800" s="25">
        <v>-717122622.85658789</v>
      </c>
      <c r="AN4800" s="5">
        <v>-4.6340667090199776</v>
      </c>
    </row>
    <row r="4801" spans="32:40">
      <c r="AF4801" s="25">
        <v>4800</v>
      </c>
      <c r="AG4801" s="25"/>
      <c r="AJ4801" s="25"/>
      <c r="AL4801" s="5">
        <v>4800</v>
      </c>
      <c r="AM4801" s="25">
        <v>-1513498920.9569054</v>
      </c>
      <c r="AN4801" s="5">
        <v>-5.6044049067794584</v>
      </c>
    </row>
    <row r="4802" spans="32:40">
      <c r="AF4802" s="25">
        <v>4801</v>
      </c>
      <c r="AG4802" s="25"/>
      <c r="AJ4802" s="25"/>
      <c r="AL4802" s="5">
        <v>4801</v>
      </c>
      <c r="AM4802" s="25">
        <v>294659569.36838818</v>
      </c>
      <c r="AN4802" s="5">
        <v>3.402700198532163</v>
      </c>
    </row>
    <row r="4803" spans="32:40">
      <c r="AF4803" s="25">
        <v>4802</v>
      </c>
      <c r="AG4803" s="25"/>
      <c r="AJ4803" s="25"/>
      <c r="AL4803" s="5">
        <v>4802</v>
      </c>
      <c r="AM4803" s="25">
        <v>575184211.41656065</v>
      </c>
      <c r="AN4803" s="5">
        <v>3.4806983096648327</v>
      </c>
    </row>
    <row r="4804" spans="32:40">
      <c r="AF4804" s="25">
        <v>4803</v>
      </c>
      <c r="AG4804" s="25"/>
      <c r="AJ4804" s="25"/>
      <c r="AL4804" s="5">
        <v>4803</v>
      </c>
      <c r="AM4804" s="25">
        <v>331533075.92706275</v>
      </c>
      <c r="AN4804" s="5">
        <v>2.4589666104414283</v>
      </c>
    </row>
    <row r="4805" spans="32:40">
      <c r="AF4805" s="25">
        <v>4804</v>
      </c>
      <c r="AG4805" s="25"/>
      <c r="AJ4805" s="25"/>
      <c r="AL4805" s="5">
        <v>4804</v>
      </c>
      <c r="AM4805" s="25">
        <v>-868005864.29088163</v>
      </c>
      <c r="AN4805" s="5">
        <v>-6.9665681154512358</v>
      </c>
    </row>
    <row r="4806" spans="32:40">
      <c r="AF4806" s="25">
        <v>4805</v>
      </c>
      <c r="AG4806" s="25"/>
      <c r="AJ4806" s="25"/>
      <c r="AL4806" s="5">
        <v>4805</v>
      </c>
      <c r="AM4806" s="25">
        <v>-849675701.35258698</v>
      </c>
      <c r="AN4806" s="5">
        <v>-9.3648363436643791</v>
      </c>
    </row>
    <row r="4807" spans="32:40">
      <c r="AF4807" s="25">
        <v>4806</v>
      </c>
      <c r="AG4807" s="25"/>
      <c r="AJ4807" s="25"/>
      <c r="AL4807" s="5">
        <v>4806</v>
      </c>
      <c r="AM4807" s="25">
        <v>73417609.72593984</v>
      </c>
      <c r="AN4807" s="5">
        <v>1.4698717604660902</v>
      </c>
    </row>
    <row r="4808" spans="32:40">
      <c r="AF4808" s="25">
        <v>4807</v>
      </c>
      <c r="AG4808" s="25"/>
      <c r="AJ4808" s="25"/>
      <c r="AL4808" s="5">
        <v>4807</v>
      </c>
      <c r="AM4808" s="25">
        <v>-1311368772.6803093</v>
      </c>
      <c r="AN4808" s="5">
        <v>-4.2704361111016542</v>
      </c>
    </row>
    <row r="4809" spans="32:40">
      <c r="AF4809" s="25">
        <v>4808</v>
      </c>
      <c r="AG4809" s="25"/>
      <c r="AJ4809" s="25"/>
      <c r="AL4809" s="5">
        <v>4808</v>
      </c>
      <c r="AM4809" s="25">
        <v>-1120425742.4311931</v>
      </c>
      <c r="AN4809" s="5">
        <v>-6.0127641617070955</v>
      </c>
    </row>
    <row r="4810" spans="32:40">
      <c r="AF4810" s="25">
        <v>4809</v>
      </c>
      <c r="AG4810" s="25"/>
      <c r="AJ4810" s="25"/>
      <c r="AL4810" s="5">
        <v>4809</v>
      </c>
      <c r="AM4810" s="25">
        <v>-454255891.41392064</v>
      </c>
      <c r="AN4810" s="5">
        <v>-5.3623238831349118</v>
      </c>
    </row>
    <row r="4811" spans="32:40">
      <c r="AF4811" s="25">
        <v>4810</v>
      </c>
      <c r="AG4811" s="25"/>
      <c r="AJ4811" s="25"/>
      <c r="AL4811" s="5">
        <v>4810</v>
      </c>
      <c r="AM4811" s="25">
        <v>-419384897.2564227</v>
      </c>
      <c r="AN4811" s="5">
        <v>-2.4367578017533393</v>
      </c>
    </row>
    <row r="4812" spans="32:40">
      <c r="AF4812" s="25">
        <v>4811</v>
      </c>
      <c r="AG4812" s="25"/>
      <c r="AJ4812" s="25"/>
      <c r="AL4812" s="5">
        <v>4811</v>
      </c>
      <c r="AM4812" s="25">
        <v>-671419752.56299043</v>
      </c>
      <c r="AN4812" s="5">
        <v>-3.9682863653282636</v>
      </c>
    </row>
    <row r="4813" spans="32:40">
      <c r="AF4813" s="25">
        <v>4812</v>
      </c>
      <c r="AG4813" s="25"/>
      <c r="AJ4813" s="25"/>
      <c r="AL4813" s="5">
        <v>4812</v>
      </c>
      <c r="AM4813" s="25">
        <v>824780893.65571988</v>
      </c>
      <c r="AN4813" s="5">
        <v>6.9925392631297054</v>
      </c>
    </row>
    <row r="4814" spans="32:40">
      <c r="AF4814" s="25">
        <v>4813</v>
      </c>
      <c r="AG4814" s="25"/>
      <c r="AJ4814" s="25"/>
      <c r="AL4814" s="5">
        <v>4813</v>
      </c>
      <c r="AM4814" s="25">
        <v>-798291007.41784811</v>
      </c>
      <c r="AN4814" s="5">
        <v>-4.3455938610889167</v>
      </c>
    </row>
    <row r="4815" spans="32:40">
      <c r="AF4815" s="25">
        <v>4814</v>
      </c>
      <c r="AG4815" s="25"/>
      <c r="AJ4815" s="25"/>
      <c r="AL4815" s="5">
        <v>4814</v>
      </c>
      <c r="AM4815" s="25">
        <v>-744832698.02346385</v>
      </c>
      <c r="AN4815" s="5">
        <v>-8.1235331142756522</v>
      </c>
    </row>
    <row r="4816" spans="32:40">
      <c r="AF4816" s="25">
        <v>4815</v>
      </c>
      <c r="AG4816" s="25"/>
      <c r="AJ4816" s="25"/>
      <c r="AL4816" s="5">
        <v>4815</v>
      </c>
      <c r="AM4816" s="25">
        <v>-150815441.49401161</v>
      </c>
      <c r="AN4816" s="5">
        <v>-0.23238499181583011</v>
      </c>
    </row>
    <row r="4817" spans="32:40">
      <c r="AF4817" s="25">
        <v>4816</v>
      </c>
      <c r="AG4817" s="25"/>
      <c r="AJ4817" s="25"/>
      <c r="AL4817" s="5">
        <v>4816</v>
      </c>
      <c r="AM4817" s="25">
        <v>-212530659.86233452</v>
      </c>
      <c r="AN4817" s="5">
        <v>0.10091937388363614</v>
      </c>
    </row>
    <row r="4818" spans="32:40">
      <c r="AF4818" s="25">
        <v>4817</v>
      </c>
      <c r="AG4818" s="25"/>
      <c r="AJ4818" s="25"/>
      <c r="AL4818" s="5">
        <v>4817</v>
      </c>
      <c r="AM4818" s="25">
        <v>-1021284095.1355271</v>
      </c>
      <c r="AN4818" s="5">
        <v>-5.4498866888964965</v>
      </c>
    </row>
    <row r="4819" spans="32:40">
      <c r="AF4819" s="25">
        <v>4818</v>
      </c>
      <c r="AG4819" s="25"/>
      <c r="AJ4819" s="25"/>
      <c r="AL4819" s="5">
        <v>4818</v>
      </c>
      <c r="AM4819" s="25">
        <v>-145328486.46288368</v>
      </c>
      <c r="AN4819" s="5">
        <v>0.28049419270272663</v>
      </c>
    </row>
    <row r="4820" spans="32:40">
      <c r="AF4820" s="25">
        <v>4819</v>
      </c>
      <c r="AG4820" s="25"/>
      <c r="AJ4820" s="25"/>
      <c r="AL4820" s="5">
        <v>4819</v>
      </c>
      <c r="AM4820" s="25">
        <v>-847120422.20414579</v>
      </c>
      <c r="AN4820" s="5">
        <v>-11.491603481008188</v>
      </c>
    </row>
    <row r="4821" spans="32:40">
      <c r="AF4821" s="25">
        <v>4820</v>
      </c>
      <c r="AG4821" s="25"/>
      <c r="AJ4821" s="25"/>
      <c r="AL4821" s="5">
        <v>4820</v>
      </c>
      <c r="AM4821" s="25">
        <v>-1087691324.2514462</v>
      </c>
      <c r="AN4821" s="5">
        <v>-6.8517645429826217</v>
      </c>
    </row>
    <row r="4822" spans="32:40">
      <c r="AF4822" s="25">
        <v>4821</v>
      </c>
      <c r="AG4822" s="25"/>
      <c r="AJ4822" s="25"/>
      <c r="AL4822" s="5">
        <v>4821</v>
      </c>
      <c r="AM4822" s="25">
        <v>-1156254018.4998159</v>
      </c>
      <c r="AN4822" s="5">
        <v>-6.41801031800229</v>
      </c>
    </row>
    <row r="4823" spans="32:40">
      <c r="AF4823" s="25">
        <v>4822</v>
      </c>
      <c r="AG4823" s="25"/>
      <c r="AJ4823" s="25"/>
      <c r="AL4823" s="5">
        <v>4822</v>
      </c>
      <c r="AM4823" s="25">
        <v>-710434070.19726372</v>
      </c>
      <c r="AN4823" s="5">
        <v>-1.8349752033050408</v>
      </c>
    </row>
    <row r="4824" spans="32:40">
      <c r="AF4824" s="25">
        <v>4823</v>
      </c>
      <c r="AG4824" s="25"/>
      <c r="AJ4824" s="25"/>
      <c r="AL4824" s="5">
        <v>4823</v>
      </c>
      <c r="AM4824" s="25">
        <v>-643676269.33095479</v>
      </c>
      <c r="AN4824" s="5">
        <v>-2.3596304215235167</v>
      </c>
    </row>
    <row r="4825" spans="32:40">
      <c r="AF4825" s="25">
        <v>4824</v>
      </c>
      <c r="AG4825" s="25"/>
      <c r="AJ4825" s="25"/>
      <c r="AL4825" s="5">
        <v>4824</v>
      </c>
      <c r="AM4825" s="25">
        <v>-950247436.82949281</v>
      </c>
      <c r="AN4825" s="5">
        <v>-2.7692986441637273</v>
      </c>
    </row>
    <row r="4826" spans="32:40">
      <c r="AF4826" s="25">
        <v>4825</v>
      </c>
      <c r="AG4826" s="25"/>
      <c r="AJ4826" s="25"/>
      <c r="AL4826" s="5">
        <v>4825</v>
      </c>
      <c r="AM4826" s="25">
        <v>325581610.19067597</v>
      </c>
      <c r="AN4826" s="5">
        <v>2.5416167707741568</v>
      </c>
    </row>
    <row r="4827" spans="32:40">
      <c r="AF4827" s="25">
        <v>4826</v>
      </c>
      <c r="AG4827" s="25"/>
      <c r="AJ4827" s="25"/>
      <c r="AL4827" s="5">
        <v>4826</v>
      </c>
      <c r="AM4827" s="25">
        <v>-991181587.83719158</v>
      </c>
      <c r="AN4827" s="5">
        <v>-2.873070317748148</v>
      </c>
    </row>
    <row r="4828" spans="32:40">
      <c r="AF4828" s="25">
        <v>4827</v>
      </c>
      <c r="AG4828" s="25"/>
      <c r="AJ4828" s="25"/>
      <c r="AL4828" s="5">
        <v>4827</v>
      </c>
      <c r="AM4828" s="25">
        <v>-63223498.294588536</v>
      </c>
      <c r="AN4828" s="5">
        <v>0.59114277441349949</v>
      </c>
    </row>
    <row r="4829" spans="32:40">
      <c r="AF4829" s="25">
        <v>4828</v>
      </c>
      <c r="AG4829" s="25"/>
      <c r="AJ4829" s="25"/>
      <c r="AL4829" s="5">
        <v>4828</v>
      </c>
      <c r="AM4829" s="25">
        <v>79915104.56016463</v>
      </c>
      <c r="AN4829" s="5">
        <v>1.3137742481265116</v>
      </c>
    </row>
    <row r="4830" spans="32:40">
      <c r="AF4830" s="25">
        <v>4829</v>
      </c>
      <c r="AG4830" s="25"/>
      <c r="AJ4830" s="25"/>
      <c r="AL4830" s="5">
        <v>4829</v>
      </c>
      <c r="AM4830" s="25">
        <v>996420550.40709209</v>
      </c>
      <c r="AN4830" s="5">
        <v>9.3577248016894483</v>
      </c>
    </row>
    <row r="4831" spans="32:40">
      <c r="AF4831" s="25">
        <v>4830</v>
      </c>
      <c r="AG4831" s="25"/>
      <c r="AJ4831" s="25"/>
      <c r="AL4831" s="5">
        <v>4830</v>
      </c>
      <c r="AM4831" s="25">
        <v>-83854352.776226342</v>
      </c>
      <c r="AN4831" s="5">
        <v>0.22332498045730492</v>
      </c>
    </row>
    <row r="4832" spans="32:40">
      <c r="AF4832" s="25">
        <v>4831</v>
      </c>
      <c r="AG4832" s="25"/>
      <c r="AJ4832" s="25"/>
      <c r="AL4832" s="5">
        <v>4831</v>
      </c>
      <c r="AM4832" s="25">
        <v>-590949752.38698006</v>
      </c>
      <c r="AN4832" s="5">
        <v>-6.5792187813698639</v>
      </c>
    </row>
    <row r="4833" spans="32:40">
      <c r="AF4833" s="25">
        <v>4832</v>
      </c>
      <c r="AG4833" s="25"/>
      <c r="AJ4833" s="25"/>
      <c r="AL4833" s="5">
        <v>4832</v>
      </c>
      <c r="AM4833" s="25">
        <v>-1673698255.1185741</v>
      </c>
      <c r="AN4833" s="5">
        <v>-8.8297902574081597</v>
      </c>
    </row>
    <row r="4834" spans="32:40">
      <c r="AF4834" s="25">
        <v>4833</v>
      </c>
      <c r="AG4834" s="25"/>
      <c r="AJ4834" s="25"/>
      <c r="AL4834" s="5">
        <v>4833</v>
      </c>
      <c r="AM4834" s="25">
        <v>-189854085.10797185</v>
      </c>
      <c r="AN4834" s="5">
        <v>-8.4489513388556106E-2</v>
      </c>
    </row>
    <row r="4835" spans="32:40">
      <c r="AF4835" s="25">
        <v>4834</v>
      </c>
      <c r="AG4835" s="25"/>
      <c r="AJ4835" s="25"/>
      <c r="AL4835" s="5">
        <v>4834</v>
      </c>
      <c r="AM4835" s="25">
        <v>-761843809.57692635</v>
      </c>
      <c r="AN4835" s="5">
        <v>-5.1070954882666992</v>
      </c>
    </row>
    <row r="4836" spans="32:40">
      <c r="AF4836" s="25">
        <v>4835</v>
      </c>
      <c r="AG4836" s="25"/>
      <c r="AJ4836" s="25"/>
      <c r="AL4836" s="5">
        <v>4835</v>
      </c>
      <c r="AM4836" s="25">
        <v>229568763.13083699</v>
      </c>
      <c r="AN4836" s="5">
        <v>2.5083911290677769</v>
      </c>
    </row>
    <row r="4837" spans="32:40">
      <c r="AF4837" s="25">
        <v>4836</v>
      </c>
      <c r="AG4837" s="25"/>
      <c r="AJ4837" s="25"/>
      <c r="AL4837" s="5">
        <v>4836</v>
      </c>
      <c r="AM4837" s="25">
        <v>-503187888.06294525</v>
      </c>
      <c r="AN4837" s="5">
        <v>-1.6309987327124986</v>
      </c>
    </row>
    <row r="4838" spans="32:40">
      <c r="AF4838" s="25">
        <v>4837</v>
      </c>
      <c r="AG4838" s="25"/>
      <c r="AJ4838" s="25"/>
      <c r="AL4838" s="5">
        <v>4837</v>
      </c>
      <c r="AM4838" s="25">
        <v>1089166472.6647823</v>
      </c>
      <c r="AN4838" s="5">
        <v>14.326158200340004</v>
      </c>
    </row>
    <row r="4839" spans="32:40">
      <c r="AF4839" s="25">
        <v>4838</v>
      </c>
      <c r="AG4839" s="25"/>
      <c r="AJ4839" s="25"/>
      <c r="AL4839" s="5">
        <v>4838</v>
      </c>
      <c r="AM4839" s="25">
        <v>771009710.9643178</v>
      </c>
      <c r="AN4839" s="5">
        <v>5.5151733816896797</v>
      </c>
    </row>
    <row r="4840" spans="32:40">
      <c r="AF4840" s="25">
        <v>4839</v>
      </c>
      <c r="AG4840" s="25"/>
      <c r="AJ4840" s="25"/>
      <c r="AL4840" s="5">
        <v>4839</v>
      </c>
      <c r="AM4840" s="25">
        <v>-661263557.79825211</v>
      </c>
      <c r="AN4840" s="5">
        <v>-2.6089475262646253</v>
      </c>
    </row>
    <row r="4841" spans="32:40">
      <c r="AF4841" s="25">
        <v>4840</v>
      </c>
      <c r="AG4841" s="25"/>
      <c r="AJ4841" s="25"/>
      <c r="AL4841" s="5">
        <v>4840</v>
      </c>
      <c r="AM4841" s="25">
        <v>-977031055.60575509</v>
      </c>
      <c r="AN4841" s="5">
        <v>-3.3536192532079068</v>
      </c>
    </row>
    <row r="4842" spans="32:40">
      <c r="AF4842" s="25">
        <v>4841</v>
      </c>
      <c r="AG4842" s="25"/>
      <c r="AJ4842" s="25"/>
      <c r="AL4842" s="5">
        <v>4841</v>
      </c>
      <c r="AM4842" s="25">
        <v>475775191.5779897</v>
      </c>
      <c r="AN4842" s="5">
        <v>4.0563017455830632</v>
      </c>
    </row>
    <row r="4843" spans="32:40">
      <c r="AF4843" s="25">
        <v>4842</v>
      </c>
      <c r="AG4843" s="25"/>
      <c r="AJ4843" s="25"/>
      <c r="AL4843" s="5">
        <v>4842</v>
      </c>
      <c r="AM4843" s="25">
        <v>-1235288765.5587931</v>
      </c>
      <c r="AN4843" s="5">
        <v>-3.788966050710536</v>
      </c>
    </row>
    <row r="4844" spans="32:40">
      <c r="AF4844" s="25">
        <v>4843</v>
      </c>
      <c r="AG4844" s="25"/>
      <c r="AJ4844" s="25"/>
      <c r="AL4844" s="5">
        <v>4843</v>
      </c>
      <c r="AM4844" s="25">
        <v>167507928.66659248</v>
      </c>
      <c r="AN4844" s="5">
        <v>3.0436352710395291</v>
      </c>
    </row>
    <row r="4845" spans="32:40">
      <c r="AF4845" s="25">
        <v>4844</v>
      </c>
      <c r="AG4845" s="25"/>
      <c r="AJ4845" s="25"/>
      <c r="AL4845" s="5">
        <v>4844</v>
      </c>
      <c r="AM4845" s="25">
        <v>-1212081363.627672</v>
      </c>
      <c r="AN4845" s="5">
        <v>-6.6624258752816496</v>
      </c>
    </row>
    <row r="4846" spans="32:40">
      <c r="AF4846" s="25">
        <v>4845</v>
      </c>
      <c r="AG4846" s="25"/>
      <c r="AJ4846" s="25"/>
      <c r="AL4846" s="5">
        <v>4845</v>
      </c>
      <c r="AM4846" s="25">
        <v>397867497.19047117</v>
      </c>
      <c r="AN4846" s="5">
        <v>2.899117423077497</v>
      </c>
    </row>
    <row r="4847" spans="32:40">
      <c r="AF4847" s="25">
        <v>4846</v>
      </c>
      <c r="AG4847" s="25"/>
      <c r="AJ4847" s="25"/>
      <c r="AL4847" s="5">
        <v>4846</v>
      </c>
      <c r="AM4847" s="25">
        <v>-528408357.94730699</v>
      </c>
      <c r="AN4847" s="5">
        <v>-1.1078081391282641</v>
      </c>
    </row>
    <row r="4848" spans="32:40">
      <c r="AF4848" s="25">
        <v>4847</v>
      </c>
      <c r="AG4848" s="25"/>
      <c r="AJ4848" s="25"/>
      <c r="AL4848" s="5">
        <v>4847</v>
      </c>
      <c r="AM4848" s="25">
        <v>-1201712704.9872861</v>
      </c>
      <c r="AN4848" s="5">
        <v>-4.2857480153825245</v>
      </c>
    </row>
    <row r="4849" spans="32:40">
      <c r="AF4849" s="25">
        <v>4848</v>
      </c>
      <c r="AG4849" s="25"/>
      <c r="AJ4849" s="25"/>
      <c r="AL4849" s="5">
        <v>4848</v>
      </c>
      <c r="AM4849" s="25">
        <v>-970655775.59557104</v>
      </c>
      <c r="AN4849" s="5">
        <v>-4.2234443632008425</v>
      </c>
    </row>
    <row r="4850" spans="32:40">
      <c r="AF4850" s="25">
        <v>4849</v>
      </c>
      <c r="AG4850" s="25"/>
      <c r="AJ4850" s="25"/>
      <c r="AL4850" s="5">
        <v>4849</v>
      </c>
      <c r="AM4850" s="25">
        <v>-1080619585.5389287</v>
      </c>
      <c r="AN4850" s="5">
        <v>-4.1332776877185156</v>
      </c>
    </row>
    <row r="4851" spans="32:40">
      <c r="AF4851" s="25">
        <v>4850</v>
      </c>
      <c r="AG4851" s="25"/>
      <c r="AJ4851" s="25"/>
      <c r="AL4851" s="5">
        <v>4850</v>
      </c>
      <c r="AM4851" s="25">
        <v>-850949769.27476418</v>
      </c>
      <c r="AN4851" s="5">
        <v>-3.7408962100296406</v>
      </c>
    </row>
    <row r="4852" spans="32:40">
      <c r="AF4852" s="25">
        <v>4851</v>
      </c>
      <c r="AG4852" s="25"/>
      <c r="AJ4852" s="25"/>
      <c r="AL4852" s="5">
        <v>4851</v>
      </c>
      <c r="AM4852" s="25">
        <v>-560459061.20190477</v>
      </c>
      <c r="AN4852" s="5">
        <v>-2.0394202931904148</v>
      </c>
    </row>
    <row r="4853" spans="32:40">
      <c r="AF4853" s="25">
        <v>4852</v>
      </c>
      <c r="AG4853" s="25"/>
      <c r="AJ4853" s="25"/>
      <c r="AL4853" s="5">
        <v>4852</v>
      </c>
      <c r="AM4853" s="25">
        <v>-169132650.92152086</v>
      </c>
      <c r="AN4853" s="5">
        <v>-1.4864766497197401</v>
      </c>
    </row>
    <row r="4854" spans="32:40">
      <c r="AF4854" s="25">
        <v>4853</v>
      </c>
      <c r="AG4854" s="25"/>
      <c r="AJ4854" s="25"/>
      <c r="AL4854" s="5">
        <v>4853</v>
      </c>
      <c r="AM4854" s="25">
        <v>169984228.4034043</v>
      </c>
      <c r="AN4854" s="5">
        <v>1.9437181244500445</v>
      </c>
    </row>
    <row r="4855" spans="32:40">
      <c r="AF4855" s="25">
        <v>4854</v>
      </c>
      <c r="AG4855" s="25"/>
      <c r="AJ4855" s="25"/>
      <c r="AL4855" s="5">
        <v>4854</v>
      </c>
      <c r="AM4855" s="25">
        <v>895117516.77505684</v>
      </c>
      <c r="AN4855" s="5">
        <v>4.5019964729928947</v>
      </c>
    </row>
    <row r="4856" spans="32:40">
      <c r="AF4856" s="25">
        <v>4855</v>
      </c>
      <c r="AG4856" s="25"/>
      <c r="AJ4856" s="25"/>
      <c r="AL4856" s="5">
        <v>4855</v>
      </c>
      <c r="AM4856" s="25">
        <v>-130412262.2133491</v>
      </c>
      <c r="AN4856" s="5">
        <v>0.23506123431773288</v>
      </c>
    </row>
    <row r="4857" spans="32:40">
      <c r="AF4857" s="25">
        <v>4856</v>
      </c>
      <c r="AG4857" s="25"/>
      <c r="AJ4857" s="25"/>
      <c r="AL4857" s="5">
        <v>4856</v>
      </c>
      <c r="AM4857" s="25">
        <v>-464104871.63071322</v>
      </c>
      <c r="AN4857" s="5">
        <v>-4.5972970868326293</v>
      </c>
    </row>
    <row r="4858" spans="32:40">
      <c r="AF4858" s="25">
        <v>4857</v>
      </c>
      <c r="AG4858" s="25"/>
      <c r="AJ4858" s="25"/>
      <c r="AL4858" s="5">
        <v>4857</v>
      </c>
      <c r="AM4858" s="25">
        <v>-807039615.21442652</v>
      </c>
      <c r="AN4858" s="5">
        <v>-5.0141738816582304</v>
      </c>
    </row>
    <row r="4859" spans="32:40">
      <c r="AF4859" s="25">
        <v>4858</v>
      </c>
      <c r="AG4859" s="25"/>
      <c r="AJ4859" s="25"/>
      <c r="AL4859" s="5">
        <v>4858</v>
      </c>
      <c r="AM4859" s="25">
        <v>307044825.0976823</v>
      </c>
      <c r="AN4859" s="5">
        <v>3.3314119304120875</v>
      </c>
    </row>
    <row r="4860" spans="32:40">
      <c r="AF4860" s="25">
        <v>4859</v>
      </c>
      <c r="AG4860" s="25"/>
      <c r="AJ4860" s="25"/>
      <c r="AL4860" s="5">
        <v>4859</v>
      </c>
      <c r="AM4860" s="25">
        <v>-1215054150.8848026</v>
      </c>
      <c r="AN4860" s="5">
        <v>-4.2322023783820608</v>
      </c>
    </row>
    <row r="4861" spans="32:40">
      <c r="AF4861" s="25">
        <v>4860</v>
      </c>
      <c r="AG4861" s="25"/>
      <c r="AJ4861" s="25"/>
      <c r="AL4861" s="5">
        <v>4860</v>
      </c>
      <c r="AM4861" s="25">
        <v>-642372835.03311646</v>
      </c>
      <c r="AN4861" s="5">
        <v>-2.5052600799305775</v>
      </c>
    </row>
    <row r="4862" spans="32:40">
      <c r="AF4862" s="25">
        <v>4861</v>
      </c>
      <c r="AG4862" s="25"/>
      <c r="AJ4862" s="25"/>
      <c r="AL4862" s="5">
        <v>4861</v>
      </c>
      <c r="AM4862" s="25">
        <v>-546497812.00392985</v>
      </c>
      <c r="AN4862" s="5">
        <v>-4.729492516069409</v>
      </c>
    </row>
    <row r="4863" spans="32:40">
      <c r="AF4863" s="25">
        <v>4862</v>
      </c>
      <c r="AG4863" s="25"/>
      <c r="AJ4863" s="25"/>
      <c r="AL4863" s="5">
        <v>4862</v>
      </c>
      <c r="AM4863" s="25">
        <v>-302116391.25689012</v>
      </c>
      <c r="AN4863" s="5">
        <v>-0.27912826572712818</v>
      </c>
    </row>
    <row r="4864" spans="32:40">
      <c r="AF4864" s="25">
        <v>4863</v>
      </c>
      <c r="AG4864" s="25"/>
      <c r="AJ4864" s="25"/>
      <c r="AL4864" s="5">
        <v>4863</v>
      </c>
      <c r="AM4864" s="25">
        <v>1053946951.1779999</v>
      </c>
      <c r="AN4864" s="5">
        <v>13.35461566137416</v>
      </c>
    </row>
    <row r="4865" spans="32:40">
      <c r="AF4865" s="25">
        <v>4864</v>
      </c>
      <c r="AG4865" s="25"/>
      <c r="AJ4865" s="25"/>
      <c r="AL4865" s="5">
        <v>4864</v>
      </c>
      <c r="AM4865" s="25">
        <v>-940253895.53183591</v>
      </c>
      <c r="AN4865" s="5">
        <v>-4.0084078876394154</v>
      </c>
    </row>
    <row r="4866" spans="32:40">
      <c r="AF4866" s="25">
        <v>4865</v>
      </c>
      <c r="AG4866" s="25"/>
      <c r="AJ4866" s="25"/>
      <c r="AL4866" s="5">
        <v>4865</v>
      </c>
      <c r="AM4866" s="25">
        <v>346591341.21842372</v>
      </c>
      <c r="AN4866" s="5">
        <v>2.4129092212910819</v>
      </c>
    </row>
    <row r="4867" spans="32:40">
      <c r="AF4867" s="25">
        <v>4866</v>
      </c>
      <c r="AG4867" s="25"/>
      <c r="AJ4867" s="25"/>
      <c r="AL4867" s="5">
        <v>4866</v>
      </c>
      <c r="AM4867" s="25">
        <v>-919804332.14690447</v>
      </c>
      <c r="AN4867" s="5">
        <v>-2.7403828651450253</v>
      </c>
    </row>
    <row r="4868" spans="32:40">
      <c r="AF4868" s="25">
        <v>4867</v>
      </c>
      <c r="AG4868" s="25"/>
      <c r="AJ4868" s="25"/>
      <c r="AL4868" s="5">
        <v>4867</v>
      </c>
      <c r="AM4868" s="25">
        <v>-510698322.04597718</v>
      </c>
      <c r="AN4868" s="5">
        <v>-1.2201684439102713</v>
      </c>
    </row>
    <row r="4869" spans="32:40">
      <c r="AF4869" s="25">
        <v>4868</v>
      </c>
      <c r="AG4869" s="25"/>
      <c r="AJ4869" s="25"/>
      <c r="AL4869" s="5">
        <v>4868</v>
      </c>
      <c r="AM4869" s="25">
        <v>-747440542.15921259</v>
      </c>
      <c r="AN4869" s="5">
        <v>-2.1671342299540912</v>
      </c>
    </row>
    <row r="4870" spans="32:40">
      <c r="AF4870" s="25">
        <v>4869</v>
      </c>
      <c r="AG4870" s="25"/>
      <c r="AJ4870" s="25"/>
      <c r="AL4870" s="5">
        <v>4869</v>
      </c>
      <c r="AM4870" s="25">
        <v>-1051641411.1778564</v>
      </c>
      <c r="AN4870" s="5">
        <v>-5.0518222345196513</v>
      </c>
    </row>
    <row r="4871" spans="32:40">
      <c r="AF4871" s="25">
        <v>4870</v>
      </c>
      <c r="AG4871" s="25"/>
      <c r="AJ4871" s="25"/>
      <c r="AL4871" s="5">
        <v>4870</v>
      </c>
      <c r="AM4871" s="25">
        <v>-413550807.96770191</v>
      </c>
      <c r="AN4871" s="5">
        <v>-3.3200408204593281</v>
      </c>
    </row>
    <row r="4872" spans="32:40">
      <c r="AF4872" s="25">
        <v>4871</v>
      </c>
      <c r="AG4872" s="25"/>
      <c r="AJ4872" s="25"/>
      <c r="AL4872" s="5">
        <v>4871</v>
      </c>
      <c r="AM4872" s="25">
        <v>-25946804.562118053</v>
      </c>
      <c r="AN4872" s="5">
        <v>0.75679202042366689</v>
      </c>
    </row>
    <row r="4873" spans="32:40">
      <c r="AF4873" s="25">
        <v>4872</v>
      </c>
      <c r="AG4873" s="25"/>
      <c r="AJ4873" s="25"/>
      <c r="AL4873" s="5">
        <v>4872</v>
      </c>
      <c r="AM4873" s="25">
        <v>-1412922113.3089418</v>
      </c>
      <c r="AN4873" s="5">
        <v>-6.1679825316552428</v>
      </c>
    </row>
    <row r="4874" spans="32:40">
      <c r="AF4874" s="25">
        <v>4873</v>
      </c>
      <c r="AG4874" s="25"/>
      <c r="AJ4874" s="25"/>
      <c r="AL4874" s="5">
        <v>4873</v>
      </c>
      <c r="AM4874" s="25">
        <v>-541703423.24789381</v>
      </c>
      <c r="AN4874" s="5">
        <v>-2.3019063799817867</v>
      </c>
    </row>
    <row r="4875" spans="32:40">
      <c r="AF4875" s="25">
        <v>4874</v>
      </c>
      <c r="AG4875" s="25"/>
      <c r="AJ4875" s="25"/>
      <c r="AL4875" s="5">
        <v>4874</v>
      </c>
      <c r="AM4875" s="25">
        <v>2473543095.3501825</v>
      </c>
      <c r="AN4875" s="5">
        <v>20.469201107096847</v>
      </c>
    </row>
    <row r="4876" spans="32:40">
      <c r="AF4876" s="25">
        <v>4875</v>
      </c>
      <c r="AG4876" s="25"/>
      <c r="AJ4876" s="25"/>
      <c r="AL4876" s="5">
        <v>4875</v>
      </c>
      <c r="AM4876" s="25">
        <v>-790998911.09738898</v>
      </c>
      <c r="AN4876" s="5">
        <v>-2.6566257858313826</v>
      </c>
    </row>
    <row r="4877" spans="32:40">
      <c r="AF4877" s="25">
        <v>4876</v>
      </c>
      <c r="AG4877" s="25"/>
      <c r="AJ4877" s="25"/>
      <c r="AL4877" s="5">
        <v>4876</v>
      </c>
      <c r="AM4877" s="25">
        <v>463969409.34089893</v>
      </c>
      <c r="AN4877" s="5">
        <v>3.0326957571125619</v>
      </c>
    </row>
    <row r="4878" spans="32:40">
      <c r="AF4878" s="25">
        <v>4877</v>
      </c>
      <c r="AG4878" s="25"/>
      <c r="AJ4878" s="25"/>
      <c r="AL4878" s="5">
        <v>4877</v>
      </c>
      <c r="AM4878" s="25">
        <v>416856695.05167985</v>
      </c>
      <c r="AN4878" s="5">
        <v>4.0250235829366483</v>
      </c>
    </row>
    <row r="4879" spans="32:40">
      <c r="AF4879" s="25">
        <v>4878</v>
      </c>
      <c r="AG4879" s="25"/>
      <c r="AJ4879" s="25"/>
      <c r="AL4879" s="5">
        <v>4878</v>
      </c>
      <c r="AM4879" s="25">
        <v>641209399.13144922</v>
      </c>
      <c r="AN4879" s="5">
        <v>4.1224983387341849</v>
      </c>
    </row>
    <row r="4880" spans="32:40">
      <c r="AF4880" s="25">
        <v>4879</v>
      </c>
      <c r="AG4880" s="25"/>
      <c r="AJ4880" s="25"/>
      <c r="AL4880" s="5">
        <v>4879</v>
      </c>
      <c r="AM4880" s="25">
        <v>-435342553.06059027</v>
      </c>
      <c r="AN4880" s="5">
        <v>-2.1543919284361568</v>
      </c>
    </row>
    <row r="4881" spans="32:40">
      <c r="AF4881" s="25">
        <v>4880</v>
      </c>
      <c r="AG4881" s="25"/>
      <c r="AJ4881" s="25"/>
      <c r="AL4881" s="5">
        <v>4880</v>
      </c>
      <c r="AM4881" s="25">
        <v>-472348027.83736795</v>
      </c>
      <c r="AN4881" s="5">
        <v>-0.86841638955434275</v>
      </c>
    </row>
    <row r="4882" spans="32:40">
      <c r="AF4882" s="25">
        <v>4881</v>
      </c>
      <c r="AG4882" s="25"/>
      <c r="AJ4882" s="25"/>
      <c r="AL4882" s="5">
        <v>4881</v>
      </c>
      <c r="AM4882" s="25">
        <v>-1000847242.3477499</v>
      </c>
      <c r="AN4882" s="5">
        <v>-10.575980732668928</v>
      </c>
    </row>
    <row r="4883" spans="32:40">
      <c r="AF4883" s="25">
        <v>4882</v>
      </c>
      <c r="AG4883" s="25"/>
      <c r="AJ4883" s="25"/>
      <c r="AL4883" s="5">
        <v>4882</v>
      </c>
      <c r="AM4883" s="25">
        <v>-1057782070.855108</v>
      </c>
      <c r="AN4883" s="5">
        <v>-7.2661199445935578</v>
      </c>
    </row>
    <row r="4884" spans="32:40">
      <c r="AF4884" s="25">
        <v>4883</v>
      </c>
      <c r="AG4884" s="25"/>
      <c r="AJ4884" s="25"/>
      <c r="AL4884" s="5">
        <v>4883</v>
      </c>
      <c r="AM4884" s="25">
        <v>-2069526641.3292272</v>
      </c>
      <c r="AN4884" s="5">
        <v>-13.084674691292934</v>
      </c>
    </row>
    <row r="4885" spans="32:40">
      <c r="AF4885" s="25">
        <v>4884</v>
      </c>
      <c r="AG4885" s="25"/>
      <c r="AJ4885" s="25"/>
      <c r="AL4885" s="5">
        <v>4884</v>
      </c>
      <c r="AM4885" s="25">
        <v>-542223734.49948335</v>
      </c>
      <c r="AN4885" s="5">
        <v>-3.1617806807131985</v>
      </c>
    </row>
    <row r="4886" spans="32:40">
      <c r="AF4886" s="25">
        <v>4885</v>
      </c>
      <c r="AG4886" s="25"/>
      <c r="AJ4886" s="25"/>
      <c r="AL4886" s="5">
        <v>4885</v>
      </c>
      <c r="AM4886" s="25">
        <v>191805757.90855053</v>
      </c>
      <c r="AN4886" s="5">
        <v>2.9261626532510485</v>
      </c>
    </row>
    <row r="4887" spans="32:40">
      <c r="AF4887" s="25">
        <v>4886</v>
      </c>
      <c r="AG4887" s="25"/>
      <c r="AJ4887" s="25"/>
      <c r="AL4887" s="5">
        <v>4886</v>
      </c>
      <c r="AM4887" s="25">
        <v>-511622469.46824229</v>
      </c>
      <c r="AN4887" s="5">
        <v>-0.9738571481932905</v>
      </c>
    </row>
    <row r="4888" spans="32:40">
      <c r="AF4888" s="25">
        <v>4887</v>
      </c>
      <c r="AG4888" s="25"/>
      <c r="AJ4888" s="25"/>
      <c r="AL4888" s="5">
        <v>4887</v>
      </c>
      <c r="AM4888" s="25">
        <v>-433474043.24311221</v>
      </c>
      <c r="AN4888" s="5">
        <v>-1.1724574007227473</v>
      </c>
    </row>
    <row r="4889" spans="32:40">
      <c r="AF4889" s="25">
        <v>4888</v>
      </c>
      <c r="AG4889" s="25"/>
      <c r="AJ4889" s="25"/>
      <c r="AL4889" s="5">
        <v>4888</v>
      </c>
      <c r="AM4889" s="25">
        <v>590900595.2360158</v>
      </c>
      <c r="AN4889" s="5">
        <v>3.754484837568913</v>
      </c>
    </row>
    <row r="4890" spans="32:40">
      <c r="AF4890" s="25">
        <v>4889</v>
      </c>
      <c r="AG4890" s="25"/>
      <c r="AJ4890" s="25"/>
      <c r="AL4890" s="5">
        <v>4889</v>
      </c>
      <c r="AM4890" s="25">
        <v>-780278121.70799112</v>
      </c>
      <c r="AN4890" s="5">
        <v>-5.326385938233444</v>
      </c>
    </row>
    <row r="4891" spans="32:40">
      <c r="AF4891" s="25">
        <v>4890</v>
      </c>
      <c r="AG4891" s="25"/>
      <c r="AJ4891" s="25"/>
      <c r="AL4891" s="5">
        <v>4890</v>
      </c>
      <c r="AM4891" s="25">
        <v>454634684.82325214</v>
      </c>
      <c r="AN4891" s="5">
        <v>6.9162426748606087</v>
      </c>
    </row>
    <row r="4892" spans="32:40">
      <c r="AF4892" s="25">
        <v>4891</v>
      </c>
      <c r="AG4892" s="25"/>
      <c r="AJ4892" s="25"/>
      <c r="AL4892" s="5">
        <v>4891</v>
      </c>
      <c r="AM4892" s="25">
        <v>-751669919.91747105</v>
      </c>
      <c r="AN4892" s="5">
        <v>-2.5045423260732811</v>
      </c>
    </row>
    <row r="4893" spans="32:40">
      <c r="AF4893" s="25">
        <v>4892</v>
      </c>
      <c r="AG4893" s="25"/>
      <c r="AJ4893" s="25"/>
      <c r="AL4893" s="5">
        <v>4892</v>
      </c>
      <c r="AM4893" s="25">
        <v>-348802159.16871828</v>
      </c>
      <c r="AN4893" s="5">
        <v>-0.88616658825615113</v>
      </c>
    </row>
    <row r="4894" spans="32:40">
      <c r="AF4894" s="25">
        <v>4893</v>
      </c>
      <c r="AG4894" s="25"/>
      <c r="AJ4894" s="25"/>
      <c r="AL4894" s="5">
        <v>4893</v>
      </c>
      <c r="AM4894" s="25">
        <v>-411254275.03267771</v>
      </c>
      <c r="AN4894" s="5">
        <v>-0.69313937886920207</v>
      </c>
    </row>
    <row r="4895" spans="32:40">
      <c r="AF4895" s="25">
        <v>4894</v>
      </c>
      <c r="AG4895" s="25"/>
      <c r="AJ4895" s="25"/>
      <c r="AL4895" s="5">
        <v>4894</v>
      </c>
      <c r="AM4895" s="25">
        <v>-472697941.87425911</v>
      </c>
      <c r="AN4895" s="5">
        <v>-4.9392675159994806</v>
      </c>
    </row>
    <row r="4896" spans="32:40">
      <c r="AF4896" s="25">
        <v>4895</v>
      </c>
      <c r="AG4896" s="25"/>
      <c r="AJ4896" s="25"/>
      <c r="AL4896" s="5">
        <v>4895</v>
      </c>
      <c r="AM4896" s="25">
        <v>-2024534785.8812509</v>
      </c>
      <c r="AN4896" s="5">
        <v>-7.9360173020995521</v>
      </c>
    </row>
    <row r="4897" spans="32:40">
      <c r="AF4897" s="25">
        <v>4896</v>
      </c>
      <c r="AG4897" s="25"/>
      <c r="AJ4897" s="25"/>
      <c r="AL4897" s="5">
        <v>4896</v>
      </c>
      <c r="AM4897" s="25">
        <v>-275206821.06554157</v>
      </c>
      <c r="AN4897" s="5">
        <v>-0.4520227239521758</v>
      </c>
    </row>
    <row r="4898" spans="32:40">
      <c r="AF4898" s="25">
        <v>4897</v>
      </c>
      <c r="AG4898" s="25"/>
      <c r="AJ4898" s="25"/>
      <c r="AL4898" s="5">
        <v>4897</v>
      </c>
      <c r="AM4898" s="25">
        <v>-714074118.89042985</v>
      </c>
      <c r="AN4898" s="5">
        <v>-3.9441928370382602</v>
      </c>
    </row>
    <row r="4899" spans="32:40">
      <c r="AF4899" s="25">
        <v>4898</v>
      </c>
      <c r="AG4899" s="25"/>
      <c r="AJ4899" s="25"/>
      <c r="AL4899" s="5">
        <v>4898</v>
      </c>
      <c r="AM4899" s="25">
        <v>1324101452.4733868</v>
      </c>
      <c r="AN4899" s="5">
        <v>10.486888309175267</v>
      </c>
    </row>
    <row r="4900" spans="32:40">
      <c r="AF4900" s="25">
        <v>4899</v>
      </c>
      <c r="AG4900" s="25"/>
      <c r="AJ4900" s="25"/>
      <c r="AL4900" s="5">
        <v>4899</v>
      </c>
      <c r="AM4900" s="25">
        <v>-1748724864.5232484</v>
      </c>
      <c r="AN4900" s="5">
        <v>-8.5802634357401999</v>
      </c>
    </row>
    <row r="4901" spans="32:40">
      <c r="AF4901" s="25">
        <v>4900</v>
      </c>
      <c r="AG4901" s="25"/>
      <c r="AJ4901" s="25"/>
      <c r="AL4901" s="5">
        <v>4900</v>
      </c>
      <c r="AM4901" s="25">
        <v>-1493153910.662787</v>
      </c>
      <c r="AN4901" s="5">
        <v>-6.8735065695638031</v>
      </c>
    </row>
    <row r="4902" spans="32:40">
      <c r="AF4902" s="25">
        <v>4901</v>
      </c>
      <c r="AG4902" s="25"/>
      <c r="AJ4902" s="25"/>
      <c r="AL4902" s="5">
        <v>4901</v>
      </c>
      <c r="AM4902" s="25">
        <v>-890381016.13512063</v>
      </c>
      <c r="AN4902" s="5">
        <v>-6.7331588486095315</v>
      </c>
    </row>
    <row r="4903" spans="32:40">
      <c r="AF4903" s="25">
        <v>4902</v>
      </c>
      <c r="AG4903" s="25"/>
      <c r="AJ4903" s="25"/>
      <c r="AL4903" s="5">
        <v>4902</v>
      </c>
      <c r="AM4903" s="25">
        <v>-39784622.897503912</v>
      </c>
      <c r="AN4903" s="5">
        <v>0.60517840580772919</v>
      </c>
    </row>
    <row r="4904" spans="32:40">
      <c r="AF4904" s="25">
        <v>4903</v>
      </c>
      <c r="AG4904" s="25"/>
      <c r="AJ4904" s="25"/>
      <c r="AL4904" s="5">
        <v>4903</v>
      </c>
      <c r="AM4904" s="25">
        <v>-532117314.78211892</v>
      </c>
      <c r="AN4904" s="5">
        <v>-5.8294589328601072</v>
      </c>
    </row>
    <row r="4905" spans="32:40">
      <c r="AF4905" s="25">
        <v>4904</v>
      </c>
      <c r="AG4905" s="25"/>
      <c r="AJ4905" s="25"/>
      <c r="AL4905" s="5">
        <v>4904</v>
      </c>
      <c r="AM4905" s="25">
        <v>-826694046.65519845</v>
      </c>
      <c r="AN4905" s="5">
        <v>-5.1300163171024717</v>
      </c>
    </row>
    <row r="4906" spans="32:40">
      <c r="AF4906" s="25">
        <v>4905</v>
      </c>
      <c r="AG4906" s="25"/>
      <c r="AJ4906" s="25"/>
      <c r="AL4906" s="5">
        <v>4905</v>
      </c>
      <c r="AM4906" s="25">
        <v>-39270767.336736858</v>
      </c>
      <c r="AN4906" s="5">
        <v>0.79759789483646826</v>
      </c>
    </row>
    <row r="4907" spans="32:40">
      <c r="AF4907" s="25">
        <v>4906</v>
      </c>
      <c r="AG4907" s="25"/>
      <c r="AJ4907" s="25"/>
      <c r="AL4907" s="5">
        <v>4906</v>
      </c>
      <c r="AM4907" s="25">
        <v>-263332959.91388687</v>
      </c>
      <c r="AN4907" s="5">
        <v>-0.19452543403446682</v>
      </c>
    </row>
    <row r="4908" spans="32:40">
      <c r="AF4908" s="25">
        <v>4907</v>
      </c>
      <c r="AG4908" s="25"/>
      <c r="AJ4908" s="25"/>
      <c r="AL4908" s="5">
        <v>4907</v>
      </c>
      <c r="AM4908" s="25">
        <v>-1253337736.4059317</v>
      </c>
      <c r="AN4908" s="5">
        <v>-5.4132259706787993</v>
      </c>
    </row>
    <row r="4909" spans="32:40">
      <c r="AF4909" s="25">
        <v>4908</v>
      </c>
      <c r="AG4909" s="25"/>
      <c r="AJ4909" s="25"/>
      <c r="AL4909" s="5">
        <v>4908</v>
      </c>
      <c r="AM4909" s="25">
        <v>186744221.07159019</v>
      </c>
      <c r="AN4909" s="5">
        <v>2.4282097303620485</v>
      </c>
    </row>
    <row r="4910" spans="32:40">
      <c r="AF4910" s="25">
        <v>4909</v>
      </c>
      <c r="AG4910" s="25"/>
      <c r="AJ4910" s="25"/>
      <c r="AL4910" s="5">
        <v>4909</v>
      </c>
      <c r="AM4910" s="25">
        <v>-1051133903.6574154</v>
      </c>
      <c r="AN4910" s="5">
        <v>-3.6375563371100346</v>
      </c>
    </row>
    <row r="4911" spans="32:40">
      <c r="AF4911" s="25">
        <v>4910</v>
      </c>
      <c r="AG4911" s="25"/>
      <c r="AJ4911" s="25"/>
      <c r="AL4911" s="5">
        <v>4910</v>
      </c>
      <c r="AM4911" s="25">
        <v>311632144.34165329</v>
      </c>
      <c r="AN4911" s="5">
        <v>4.9366773062381082</v>
      </c>
    </row>
    <row r="4912" spans="32:40">
      <c r="AF4912" s="25">
        <v>4911</v>
      </c>
      <c r="AG4912" s="25"/>
      <c r="AJ4912" s="25"/>
      <c r="AL4912" s="5">
        <v>4911</v>
      </c>
      <c r="AM4912" s="25">
        <v>79554755.919831216</v>
      </c>
      <c r="AN4912" s="5">
        <v>1.8489534472658335</v>
      </c>
    </row>
    <row r="4913" spans="32:40">
      <c r="AF4913" s="25">
        <v>4912</v>
      </c>
      <c r="AG4913" s="25"/>
      <c r="AJ4913" s="25"/>
      <c r="AL4913" s="5">
        <v>4912</v>
      </c>
      <c r="AM4913" s="25">
        <v>-424481691.29033226</v>
      </c>
      <c r="AN4913" s="5">
        <v>-3.0198937825336287</v>
      </c>
    </row>
    <row r="4914" spans="32:40">
      <c r="AF4914" s="25">
        <v>4913</v>
      </c>
      <c r="AG4914" s="25"/>
      <c r="AJ4914" s="25"/>
      <c r="AL4914" s="5">
        <v>4913</v>
      </c>
      <c r="AM4914" s="25">
        <v>-1939753274.7304864</v>
      </c>
      <c r="AN4914" s="5">
        <v>-7.1949227584602493</v>
      </c>
    </row>
    <row r="4915" spans="32:40">
      <c r="AF4915" s="25">
        <v>4914</v>
      </c>
      <c r="AG4915" s="25"/>
      <c r="AJ4915" s="25"/>
      <c r="AL4915" s="5">
        <v>4914</v>
      </c>
      <c r="AM4915" s="25">
        <v>-630882155.54816151</v>
      </c>
      <c r="AN4915" s="5">
        <v>-1.6440814032348416</v>
      </c>
    </row>
    <row r="4916" spans="32:40">
      <c r="AF4916" s="25">
        <v>4915</v>
      </c>
      <c r="AG4916" s="25"/>
      <c r="AJ4916" s="25"/>
      <c r="AL4916" s="5">
        <v>4915</v>
      </c>
      <c r="AM4916" s="25">
        <v>1003178028.2451016</v>
      </c>
      <c r="AN4916" s="5">
        <v>6.2301816405619546</v>
      </c>
    </row>
    <row r="4917" spans="32:40">
      <c r="AF4917" s="25">
        <v>4916</v>
      </c>
      <c r="AG4917" s="25"/>
      <c r="AJ4917" s="25"/>
      <c r="AL4917" s="5">
        <v>4916</v>
      </c>
      <c r="AM4917" s="25">
        <v>-945200768.92709208</v>
      </c>
      <c r="AN4917" s="5">
        <v>-5.9562699173801965</v>
      </c>
    </row>
    <row r="4918" spans="32:40">
      <c r="AF4918" s="25">
        <v>4917</v>
      </c>
      <c r="AG4918" s="25"/>
      <c r="AJ4918" s="25"/>
      <c r="AL4918" s="5">
        <v>4917</v>
      </c>
      <c r="AM4918" s="25">
        <v>-389408562.99114716</v>
      </c>
      <c r="AN4918" s="5">
        <v>-1.1102684571436117</v>
      </c>
    </row>
    <row r="4919" spans="32:40">
      <c r="AF4919" s="25">
        <v>4918</v>
      </c>
      <c r="AG4919" s="25"/>
      <c r="AJ4919" s="25"/>
      <c r="AL4919" s="5">
        <v>4918</v>
      </c>
      <c r="AM4919" s="25">
        <v>303224982.48674911</v>
      </c>
      <c r="AN4919" s="5">
        <v>5.3073642676854726</v>
      </c>
    </row>
    <row r="4920" spans="32:40">
      <c r="AF4920" s="25">
        <v>4919</v>
      </c>
      <c r="AG4920" s="25"/>
      <c r="AJ4920" s="25"/>
      <c r="AL4920" s="5">
        <v>4919</v>
      </c>
      <c r="AM4920" s="25">
        <v>-1637754978.903882</v>
      </c>
      <c r="AN4920" s="5">
        <v>-13.842336175467915</v>
      </c>
    </row>
    <row r="4921" spans="32:40">
      <c r="AF4921" s="25">
        <v>4920</v>
      </c>
      <c r="AG4921" s="25"/>
      <c r="AJ4921" s="25"/>
      <c r="AL4921" s="5">
        <v>4920</v>
      </c>
      <c r="AM4921" s="25">
        <v>-606163740.16399062</v>
      </c>
      <c r="AN4921" s="5">
        <v>-2.4802912670679413</v>
      </c>
    </row>
    <row r="4922" spans="32:40">
      <c r="AF4922" s="25">
        <v>4921</v>
      </c>
      <c r="AG4922" s="25"/>
      <c r="AJ4922" s="25"/>
      <c r="AL4922" s="5">
        <v>4921</v>
      </c>
      <c r="AM4922" s="25">
        <v>563517774.40345657</v>
      </c>
      <c r="AN4922" s="5">
        <v>8.7617373073418072</v>
      </c>
    </row>
    <row r="4923" spans="32:40">
      <c r="AF4923" s="25">
        <v>4922</v>
      </c>
      <c r="AG4923" s="25"/>
      <c r="AJ4923" s="25"/>
      <c r="AL4923" s="5">
        <v>4922</v>
      </c>
      <c r="AM4923" s="25">
        <v>-171366725.90381056</v>
      </c>
      <c r="AN4923" s="5">
        <v>-6.7678079901506996E-2</v>
      </c>
    </row>
    <row r="4924" spans="32:40">
      <c r="AF4924" s="25">
        <v>4923</v>
      </c>
      <c r="AG4924" s="25"/>
      <c r="AJ4924" s="25"/>
      <c r="AL4924" s="5">
        <v>4923</v>
      </c>
      <c r="AM4924" s="25">
        <v>-566118391.1155498</v>
      </c>
      <c r="AN4924" s="5">
        <v>-1.7530551094263929</v>
      </c>
    </row>
    <row r="4925" spans="32:40">
      <c r="AF4925" s="25">
        <v>4924</v>
      </c>
      <c r="AG4925" s="25"/>
      <c r="AJ4925" s="25"/>
      <c r="AL4925" s="5">
        <v>4924</v>
      </c>
      <c r="AM4925" s="25">
        <v>-790451981.49334455</v>
      </c>
      <c r="AN4925" s="5">
        <v>-2.4336637200755336</v>
      </c>
    </row>
    <row r="4926" spans="32:40">
      <c r="AF4926" s="25">
        <v>4925</v>
      </c>
      <c r="AG4926" s="25"/>
      <c r="AJ4926" s="25"/>
      <c r="AL4926" s="5">
        <v>4925</v>
      </c>
      <c r="AM4926" s="25">
        <v>383246475.01813221</v>
      </c>
      <c r="AN4926" s="5">
        <v>3.8479561658181454</v>
      </c>
    </row>
    <row r="4927" spans="32:40">
      <c r="AF4927" s="25">
        <v>4926</v>
      </c>
      <c r="AG4927" s="25"/>
      <c r="AJ4927" s="25"/>
      <c r="AL4927" s="5">
        <v>4926</v>
      </c>
      <c r="AM4927" s="25">
        <v>-433691120.26459354</v>
      </c>
      <c r="AN4927" s="5">
        <v>-3.9015420934360034</v>
      </c>
    </row>
    <row r="4928" spans="32:40">
      <c r="AF4928" s="25">
        <v>4927</v>
      </c>
      <c r="AG4928" s="25"/>
      <c r="AJ4928" s="25"/>
      <c r="AL4928" s="5">
        <v>4927</v>
      </c>
      <c r="AM4928" s="25">
        <v>640353708.03568637</v>
      </c>
      <c r="AN4928" s="5">
        <v>4.5908662744323383</v>
      </c>
    </row>
    <row r="4929" spans="32:40">
      <c r="AF4929" s="25">
        <v>4928</v>
      </c>
      <c r="AG4929" s="25"/>
      <c r="AJ4929" s="25"/>
      <c r="AL4929" s="5">
        <v>4928</v>
      </c>
      <c r="AM4929" s="25">
        <v>-531787629.48453206</v>
      </c>
      <c r="AN4929" s="5">
        <v>-4.6745950047697189</v>
      </c>
    </row>
    <row r="4930" spans="32:40">
      <c r="AF4930" s="25">
        <v>4929</v>
      </c>
      <c r="AG4930" s="25"/>
      <c r="AJ4930" s="25"/>
      <c r="AL4930" s="5">
        <v>4929</v>
      </c>
      <c r="AM4930" s="25">
        <v>829982357.36491776</v>
      </c>
      <c r="AN4930" s="5">
        <v>4.4209798653061165</v>
      </c>
    </row>
    <row r="4931" spans="32:40">
      <c r="AF4931" s="25">
        <v>4930</v>
      </c>
      <c r="AG4931" s="25"/>
      <c r="AJ4931" s="25"/>
      <c r="AL4931" s="5">
        <v>4930</v>
      </c>
      <c r="AM4931" s="25">
        <v>76698518.431768745</v>
      </c>
      <c r="AN4931" s="5">
        <v>1.4132868772091305</v>
      </c>
    </row>
    <row r="4932" spans="32:40">
      <c r="AF4932" s="25">
        <v>4931</v>
      </c>
      <c r="AG4932" s="25"/>
      <c r="AJ4932" s="25"/>
      <c r="AL4932" s="5">
        <v>4931</v>
      </c>
      <c r="AM4932" s="25">
        <v>-581618235.97334099</v>
      </c>
      <c r="AN4932" s="5">
        <v>-4.9067246814700294</v>
      </c>
    </row>
    <row r="4933" spans="32:40">
      <c r="AF4933" s="25">
        <v>4932</v>
      </c>
      <c r="AG4933" s="25"/>
      <c r="AJ4933" s="25"/>
      <c r="AL4933" s="5">
        <v>4932</v>
      </c>
      <c r="AM4933" s="25">
        <v>1142728576.2595901</v>
      </c>
      <c r="AN4933" s="5">
        <v>7.075936684869383</v>
      </c>
    </row>
    <row r="4934" spans="32:40">
      <c r="AF4934" s="25">
        <v>4933</v>
      </c>
      <c r="AG4934" s="25"/>
      <c r="AJ4934" s="25"/>
      <c r="AL4934" s="5">
        <v>4933</v>
      </c>
      <c r="AM4934" s="25">
        <v>-199878168.16273856</v>
      </c>
      <c r="AN4934" s="5">
        <v>3.7302129754822839E-2</v>
      </c>
    </row>
    <row r="4935" spans="32:40">
      <c r="AF4935" s="25">
        <v>4934</v>
      </c>
      <c r="AG4935" s="25"/>
      <c r="AJ4935" s="25"/>
      <c r="AL4935" s="5">
        <v>4934</v>
      </c>
      <c r="AM4935" s="25">
        <v>-38852709.337434232</v>
      </c>
      <c r="AN4935" s="5">
        <v>0.49845197253930046</v>
      </c>
    </row>
    <row r="4936" spans="32:40">
      <c r="AF4936" s="25">
        <v>4935</v>
      </c>
      <c r="AG4936" s="25"/>
      <c r="AJ4936" s="25"/>
      <c r="AL4936" s="5">
        <v>4935</v>
      </c>
      <c r="AM4936" s="25">
        <v>1074815966.2106421</v>
      </c>
      <c r="AN4936" s="5">
        <v>15.61438986487347</v>
      </c>
    </row>
    <row r="4937" spans="32:40">
      <c r="AF4937" s="25">
        <v>4936</v>
      </c>
      <c r="AG4937" s="25"/>
      <c r="AJ4937" s="25"/>
      <c r="AL4937" s="5">
        <v>4936</v>
      </c>
      <c r="AM4937" s="25">
        <v>-1646500016.1689415</v>
      </c>
      <c r="AN4937" s="5">
        <v>-6.7637995479056245</v>
      </c>
    </row>
    <row r="4938" spans="32:40">
      <c r="AF4938" s="25">
        <v>4937</v>
      </c>
      <c r="AG4938" s="25"/>
      <c r="AJ4938" s="25"/>
      <c r="AL4938" s="5">
        <v>4937</v>
      </c>
      <c r="AM4938" s="25">
        <v>-346892317.32443523</v>
      </c>
      <c r="AN4938" s="5">
        <v>-0.37207078148977035</v>
      </c>
    </row>
    <row r="4939" spans="32:40">
      <c r="AF4939" s="25">
        <v>4938</v>
      </c>
      <c r="AG4939" s="25"/>
      <c r="AJ4939" s="25"/>
      <c r="AL4939" s="5">
        <v>4938</v>
      </c>
      <c r="AM4939" s="25">
        <v>-1028306614.3156083</v>
      </c>
      <c r="AN4939" s="5">
        <v>-4.7278468020379556</v>
      </c>
    </row>
    <row r="4940" spans="32:40">
      <c r="AF4940" s="25">
        <v>4939</v>
      </c>
      <c r="AG4940" s="25"/>
      <c r="AJ4940" s="25"/>
      <c r="AL4940" s="5">
        <v>4939</v>
      </c>
      <c r="AM4940" s="25">
        <v>1132304704.7425215</v>
      </c>
      <c r="AN4940" s="5">
        <v>8.0875335296393285</v>
      </c>
    </row>
    <row r="4941" spans="32:40">
      <c r="AF4941" s="25">
        <v>4940</v>
      </c>
      <c r="AG4941" s="25"/>
      <c r="AJ4941" s="25"/>
      <c r="AL4941" s="5">
        <v>4940</v>
      </c>
      <c r="AM4941" s="25">
        <v>-776884577.52098</v>
      </c>
      <c r="AN4941" s="5">
        <v>-7.6227108249842797</v>
      </c>
    </row>
    <row r="4942" spans="32:40">
      <c r="AF4942" s="25">
        <v>4941</v>
      </c>
      <c r="AG4942" s="25"/>
      <c r="AJ4942" s="25"/>
      <c r="AL4942" s="5">
        <v>4941</v>
      </c>
      <c r="AM4942" s="25">
        <v>-1035832307.7250569</v>
      </c>
      <c r="AN4942" s="5">
        <v>-3.3766882491566599</v>
      </c>
    </row>
    <row r="4943" spans="32:40">
      <c r="AF4943" s="25">
        <v>4942</v>
      </c>
      <c r="AG4943" s="25"/>
      <c r="AJ4943" s="25"/>
      <c r="AL4943" s="5">
        <v>4942</v>
      </c>
      <c r="AM4943" s="25">
        <v>414452771.70144862</v>
      </c>
      <c r="AN4943" s="5">
        <v>3.0740917652089585</v>
      </c>
    </row>
    <row r="4944" spans="32:40">
      <c r="AF4944" s="25">
        <v>4943</v>
      </c>
      <c r="AG4944" s="25"/>
      <c r="AJ4944" s="25"/>
      <c r="AL4944" s="5">
        <v>4943</v>
      </c>
      <c r="AM4944" s="25">
        <v>-1094133791.7450259</v>
      </c>
      <c r="AN4944" s="5">
        <v>-3.5016245186931965</v>
      </c>
    </row>
    <row r="4945" spans="32:40">
      <c r="AF4945" s="25">
        <v>4944</v>
      </c>
      <c r="AG4945" s="25"/>
      <c r="AJ4945" s="25"/>
      <c r="AL4945" s="5">
        <v>4944</v>
      </c>
      <c r="AM4945" s="25">
        <v>-2388341422.698204</v>
      </c>
      <c r="AN4945" s="5">
        <v>-17.970979622389663</v>
      </c>
    </row>
    <row r="4946" spans="32:40">
      <c r="AF4946" s="25">
        <v>4945</v>
      </c>
      <c r="AG4946" s="25"/>
      <c r="AJ4946" s="25"/>
      <c r="AL4946" s="5">
        <v>4945</v>
      </c>
      <c r="AM4946" s="25">
        <v>-1162370060.9018867</v>
      </c>
      <c r="AN4946" s="5">
        <v>-3.8986125143878976</v>
      </c>
    </row>
    <row r="4947" spans="32:40">
      <c r="AF4947" s="25">
        <v>4946</v>
      </c>
      <c r="AG4947" s="25"/>
      <c r="AJ4947" s="25"/>
      <c r="AL4947" s="5">
        <v>4946</v>
      </c>
      <c r="AM4947" s="25">
        <v>38696272.564972341</v>
      </c>
      <c r="AN4947" s="5">
        <v>1.3289077933352105</v>
      </c>
    </row>
    <row r="4948" spans="32:40">
      <c r="AF4948" s="25">
        <v>4947</v>
      </c>
      <c r="AG4948" s="25"/>
      <c r="AJ4948" s="25"/>
      <c r="AL4948" s="5">
        <v>4947</v>
      </c>
      <c r="AM4948" s="25">
        <v>691513564.301754</v>
      </c>
      <c r="AN4948" s="5">
        <v>11.490104768937934</v>
      </c>
    </row>
    <row r="4949" spans="32:40">
      <c r="AF4949" s="25">
        <v>4948</v>
      </c>
      <c r="AG4949" s="25"/>
      <c r="AJ4949" s="25"/>
      <c r="AL4949" s="5">
        <v>4948</v>
      </c>
      <c r="AM4949" s="25">
        <v>-276221277.33812082</v>
      </c>
      <c r="AN4949" s="5">
        <v>-1.4588153320876216</v>
      </c>
    </row>
    <row r="4950" spans="32:40">
      <c r="AF4950" s="25">
        <v>4949</v>
      </c>
      <c r="AG4950" s="25"/>
      <c r="AJ4950" s="25"/>
      <c r="AL4950" s="5">
        <v>4949</v>
      </c>
      <c r="AM4950" s="25">
        <v>-571248179.33626354</v>
      </c>
      <c r="AN4950" s="5">
        <v>-4.4856927108470295</v>
      </c>
    </row>
    <row r="4951" spans="32:40">
      <c r="AF4951" s="25">
        <v>4950</v>
      </c>
      <c r="AG4951" s="25"/>
      <c r="AJ4951" s="25"/>
      <c r="AL4951" s="5">
        <v>4950</v>
      </c>
      <c r="AM4951" s="25">
        <v>-1203196579.4351428</v>
      </c>
      <c r="AN4951" s="5">
        <v>-10.189010186252991</v>
      </c>
    </row>
    <row r="4952" spans="32:40">
      <c r="AF4952" s="25">
        <v>4951</v>
      </c>
      <c r="AG4952" s="25"/>
      <c r="AJ4952" s="25"/>
      <c r="AL4952" s="5">
        <v>4951</v>
      </c>
      <c r="AM4952" s="25">
        <v>-497953476.40444177</v>
      </c>
      <c r="AN4952" s="5">
        <v>-2.1716288826712113</v>
      </c>
    </row>
    <row r="4953" spans="32:40">
      <c r="AF4953" s="25">
        <v>4952</v>
      </c>
      <c r="AG4953" s="25"/>
      <c r="AJ4953" s="25"/>
      <c r="AL4953" s="5">
        <v>4952</v>
      </c>
      <c r="AM4953" s="25">
        <v>136982686.35652071</v>
      </c>
      <c r="AN4953" s="5">
        <v>1.5425572185400098</v>
      </c>
    </row>
    <row r="4954" spans="32:40">
      <c r="AF4954" s="25">
        <v>4953</v>
      </c>
      <c r="AG4954" s="25"/>
      <c r="AJ4954" s="25"/>
      <c r="AL4954" s="5">
        <v>4953</v>
      </c>
      <c r="AM4954" s="25">
        <v>-751345801.08649266</v>
      </c>
      <c r="AN4954" s="5">
        <v>-2.8005188366363925</v>
      </c>
    </row>
    <row r="4955" spans="32:40">
      <c r="AF4955" s="25">
        <v>4954</v>
      </c>
      <c r="AG4955" s="25"/>
      <c r="AJ4955" s="25"/>
      <c r="AL4955" s="5">
        <v>4954</v>
      </c>
      <c r="AM4955" s="25">
        <v>-1391737888.9792116</v>
      </c>
      <c r="AN4955" s="5">
        <v>-5.3555404495092427</v>
      </c>
    </row>
    <row r="4956" spans="32:40">
      <c r="AF4956" s="25">
        <v>4955</v>
      </c>
      <c r="AG4956" s="25"/>
      <c r="AJ4956" s="25"/>
      <c r="AL4956" s="5">
        <v>4955</v>
      </c>
      <c r="AM4956" s="25">
        <v>-781312574.75978804</v>
      </c>
      <c r="AN4956" s="5">
        <v>-2.5122851837568243</v>
      </c>
    </row>
    <row r="4957" spans="32:40">
      <c r="AF4957" s="25">
        <v>4956</v>
      </c>
      <c r="AG4957" s="25"/>
      <c r="AJ4957" s="25"/>
      <c r="AL4957" s="5">
        <v>4956</v>
      </c>
      <c r="AM4957" s="25">
        <v>204624599.3768844</v>
      </c>
      <c r="AN4957" s="5">
        <v>2.2486223205539835</v>
      </c>
    </row>
    <row r="4958" spans="32:40">
      <c r="AF4958" s="25">
        <v>4957</v>
      </c>
      <c r="AG4958" s="25"/>
      <c r="AJ4958" s="25"/>
      <c r="AL4958" s="5">
        <v>4957</v>
      </c>
      <c r="AM4958" s="25">
        <v>412673441.48244262</v>
      </c>
      <c r="AN4958" s="5">
        <v>3.3015000092206646</v>
      </c>
    </row>
    <row r="4959" spans="32:40">
      <c r="AF4959" s="25">
        <v>4958</v>
      </c>
      <c r="AG4959" s="25"/>
      <c r="AJ4959" s="25"/>
      <c r="AL4959" s="5">
        <v>4958</v>
      </c>
      <c r="AM4959" s="25">
        <v>1117672429.5939462</v>
      </c>
      <c r="AN4959" s="5">
        <v>12.34853753270397</v>
      </c>
    </row>
    <row r="4960" spans="32:40">
      <c r="AF4960" s="25">
        <v>4959</v>
      </c>
      <c r="AG4960" s="25"/>
      <c r="AJ4960" s="25"/>
      <c r="AL4960" s="5">
        <v>4959</v>
      </c>
      <c r="AM4960" s="25">
        <v>-939268570.42360258</v>
      </c>
      <c r="AN4960" s="5">
        <v>-11.718325792929088</v>
      </c>
    </row>
    <row r="4961" spans="32:40">
      <c r="AF4961" s="25">
        <v>4960</v>
      </c>
      <c r="AG4961" s="25"/>
      <c r="AJ4961" s="25"/>
      <c r="AL4961" s="5">
        <v>4960</v>
      </c>
      <c r="AM4961" s="25">
        <v>1409237180.3519597</v>
      </c>
      <c r="AN4961" s="5">
        <v>17.326838944863084</v>
      </c>
    </row>
    <row r="4962" spans="32:40">
      <c r="AF4962" s="25">
        <v>4961</v>
      </c>
      <c r="AG4962" s="25"/>
      <c r="AJ4962" s="25"/>
      <c r="AL4962" s="5">
        <v>4961</v>
      </c>
      <c r="AM4962" s="25">
        <v>-545893800.47312689</v>
      </c>
      <c r="AN4962" s="5">
        <v>-1.6151333518615485</v>
      </c>
    </row>
    <row r="4963" spans="32:40">
      <c r="AF4963" s="25">
        <v>4962</v>
      </c>
      <c r="AG4963" s="25"/>
      <c r="AJ4963" s="25"/>
      <c r="AL4963" s="5">
        <v>4962</v>
      </c>
      <c r="AM4963" s="25">
        <v>-1403102242.9360313</v>
      </c>
      <c r="AN4963" s="5">
        <v>-6.5647106281182372</v>
      </c>
    </row>
    <row r="4964" spans="32:40">
      <c r="AF4964" s="25">
        <v>4963</v>
      </c>
      <c r="AG4964" s="25"/>
      <c r="AJ4964" s="25"/>
      <c r="AL4964" s="5">
        <v>4963</v>
      </c>
      <c r="AM4964" s="25">
        <v>1048002614.1886356</v>
      </c>
      <c r="AN4964" s="5">
        <v>6.8863584251403331</v>
      </c>
    </row>
    <row r="4965" spans="32:40">
      <c r="AF4965" s="25">
        <v>4964</v>
      </c>
      <c r="AG4965" s="25"/>
      <c r="AJ4965" s="25"/>
      <c r="AL4965" s="5">
        <v>4964</v>
      </c>
      <c r="AM4965" s="25">
        <v>-989930208.53410292</v>
      </c>
      <c r="AN4965" s="5">
        <v>-4.742988387106899</v>
      </c>
    </row>
    <row r="4966" spans="32:40">
      <c r="AF4966" s="25">
        <v>4965</v>
      </c>
      <c r="AG4966" s="25"/>
      <c r="AJ4966" s="25"/>
      <c r="AL4966" s="5">
        <v>4965</v>
      </c>
      <c r="AM4966" s="25">
        <v>-859232334.1826061</v>
      </c>
      <c r="AN4966" s="5">
        <v>-4.7740505798671986</v>
      </c>
    </row>
    <row r="4967" spans="32:40">
      <c r="AF4967" s="25">
        <v>4966</v>
      </c>
      <c r="AG4967" s="25"/>
      <c r="AJ4967" s="25"/>
      <c r="AL4967" s="5">
        <v>4966</v>
      </c>
      <c r="AM4967" s="25">
        <v>-628630800.40444565</v>
      </c>
      <c r="AN4967" s="5">
        <v>-2.23304613634923</v>
      </c>
    </row>
    <row r="4968" spans="32:40">
      <c r="AF4968" s="25">
        <v>4967</v>
      </c>
      <c r="AG4968" s="25"/>
      <c r="AJ4968" s="25"/>
      <c r="AL4968" s="5">
        <v>4967</v>
      </c>
      <c r="AM4968" s="25">
        <v>-505896002.4098497</v>
      </c>
      <c r="AN4968" s="5">
        <v>-2.6892483590904668</v>
      </c>
    </row>
    <row r="4969" spans="32:40">
      <c r="AF4969" s="25">
        <v>4968</v>
      </c>
      <c r="AG4969" s="25"/>
      <c r="AJ4969" s="25"/>
      <c r="AL4969" s="5">
        <v>4968</v>
      </c>
      <c r="AM4969" s="25">
        <v>-125078325.9527235</v>
      </c>
      <c r="AN4969" s="5">
        <v>0.44419405013715474</v>
      </c>
    </row>
    <row r="4970" spans="32:40">
      <c r="AF4970" s="25">
        <v>4969</v>
      </c>
      <c r="AG4970" s="25"/>
      <c r="AJ4970" s="25"/>
      <c r="AL4970" s="5">
        <v>4969</v>
      </c>
      <c r="AM4970" s="25">
        <v>-1004094065.446297</v>
      </c>
      <c r="AN4970" s="5">
        <v>-10.583078235626465</v>
      </c>
    </row>
    <row r="4971" spans="32:40">
      <c r="AF4971" s="25">
        <v>4970</v>
      </c>
      <c r="AG4971" s="25"/>
      <c r="AJ4971" s="25"/>
      <c r="AL4971" s="5">
        <v>4970</v>
      </c>
      <c r="AM4971" s="25">
        <v>-559671818.38743746</v>
      </c>
      <c r="AN4971" s="5">
        <v>-3.7593087045718825</v>
      </c>
    </row>
    <row r="4972" spans="32:40">
      <c r="AF4972" s="25">
        <v>4971</v>
      </c>
      <c r="AG4972" s="25"/>
      <c r="AJ4972" s="25"/>
      <c r="AL4972" s="5">
        <v>4971</v>
      </c>
      <c r="AM4972" s="25">
        <v>-663997899.622087</v>
      </c>
      <c r="AN4972" s="5">
        <v>-4.7739555917613332</v>
      </c>
    </row>
    <row r="4973" spans="32:40">
      <c r="AF4973" s="25">
        <v>4972</v>
      </c>
      <c r="AG4973" s="25"/>
      <c r="AJ4973" s="25"/>
      <c r="AL4973" s="5">
        <v>4972</v>
      </c>
      <c r="AM4973" s="25">
        <v>-1255607899.9679232</v>
      </c>
      <c r="AN4973" s="5">
        <v>-5.7105459626434447</v>
      </c>
    </row>
    <row r="4974" spans="32:40">
      <c r="AF4974" s="25">
        <v>4973</v>
      </c>
      <c r="AG4974" s="25"/>
      <c r="AJ4974" s="25"/>
      <c r="AL4974" s="5">
        <v>4973</v>
      </c>
      <c r="AM4974" s="25">
        <v>-1568585733.6117029</v>
      </c>
      <c r="AN4974" s="5">
        <v>-19.19723916749918</v>
      </c>
    </row>
    <row r="4975" spans="32:40">
      <c r="AF4975" s="25">
        <v>4974</v>
      </c>
      <c r="AG4975" s="25"/>
      <c r="AJ4975" s="25"/>
      <c r="AL4975" s="5">
        <v>4974</v>
      </c>
      <c r="AM4975" s="25">
        <v>-393439867.48919833</v>
      </c>
      <c r="AN4975" s="5">
        <v>-3.2982464375131197</v>
      </c>
    </row>
    <row r="4976" spans="32:40">
      <c r="AF4976" s="25">
        <v>4975</v>
      </c>
      <c r="AG4976" s="25"/>
      <c r="AJ4976" s="25"/>
      <c r="AL4976" s="5">
        <v>4975</v>
      </c>
      <c r="AM4976" s="25">
        <v>-600541885.94617343</v>
      </c>
      <c r="AN4976" s="5">
        <v>-2.5347710288236742</v>
      </c>
    </row>
    <row r="4977" spans="32:40">
      <c r="AF4977" s="25">
        <v>4976</v>
      </c>
      <c r="AG4977" s="25"/>
      <c r="AJ4977" s="25"/>
      <c r="AL4977" s="5">
        <v>4976</v>
      </c>
      <c r="AM4977" s="25">
        <v>-22871606.12604633</v>
      </c>
      <c r="AN4977" s="5">
        <v>0.77756436482608349</v>
      </c>
    </row>
    <row r="4978" spans="32:40">
      <c r="AF4978" s="25">
        <v>4977</v>
      </c>
      <c r="AG4978" s="25"/>
      <c r="AJ4978" s="25"/>
      <c r="AL4978" s="5">
        <v>4977</v>
      </c>
      <c r="AM4978" s="25">
        <v>-9731179.4050401449</v>
      </c>
      <c r="AN4978" s="5">
        <v>0.87661852998371137</v>
      </c>
    </row>
    <row r="4979" spans="32:40">
      <c r="AF4979" s="25">
        <v>4978</v>
      </c>
      <c r="AG4979" s="25"/>
      <c r="AJ4979" s="25"/>
      <c r="AL4979" s="5">
        <v>4978</v>
      </c>
      <c r="AM4979" s="25">
        <v>173619422.63841075</v>
      </c>
      <c r="AN4979" s="5">
        <v>3.2696784259667524</v>
      </c>
    </row>
    <row r="4980" spans="32:40">
      <c r="AF4980" s="25">
        <v>4979</v>
      </c>
      <c r="AG4980" s="25"/>
      <c r="AJ4980" s="25"/>
      <c r="AL4980" s="5">
        <v>4979</v>
      </c>
      <c r="AM4980" s="25">
        <v>-1647400694.9628599</v>
      </c>
      <c r="AN4980" s="5">
        <v>-25.407706128259552</v>
      </c>
    </row>
    <row r="4981" spans="32:40">
      <c r="AF4981" s="25">
        <v>4980</v>
      </c>
      <c r="AG4981" s="25"/>
      <c r="AJ4981" s="25"/>
      <c r="AL4981" s="5">
        <v>4980</v>
      </c>
      <c r="AM4981" s="25">
        <v>-171642851.97838432</v>
      </c>
      <c r="AN4981" s="5">
        <v>-0.45713966839036607</v>
      </c>
    </row>
    <row r="4982" spans="32:40">
      <c r="AF4982" s="25">
        <v>4981</v>
      </c>
      <c r="AG4982" s="25"/>
      <c r="AJ4982" s="25"/>
      <c r="AL4982" s="5">
        <v>4981</v>
      </c>
      <c r="AM4982" s="25">
        <v>108230998.41027218</v>
      </c>
      <c r="AN4982" s="5">
        <v>1.5523255969429584</v>
      </c>
    </row>
    <row r="4983" spans="32:40">
      <c r="AF4983" s="25">
        <v>4982</v>
      </c>
      <c r="AG4983" s="25"/>
      <c r="AJ4983" s="25"/>
      <c r="AL4983" s="5">
        <v>4982</v>
      </c>
      <c r="AM4983" s="25">
        <v>627056110.70280778</v>
      </c>
      <c r="AN4983" s="5">
        <v>9.7449061859626447</v>
      </c>
    </row>
    <row r="4984" spans="32:40">
      <c r="AF4984" s="25">
        <v>4983</v>
      </c>
      <c r="AG4984" s="25"/>
      <c r="AJ4984" s="25"/>
      <c r="AL4984" s="5">
        <v>4983</v>
      </c>
      <c r="AM4984" s="25">
        <v>-624542074.72854114</v>
      </c>
      <c r="AN4984" s="5">
        <v>-7.2664490454787281</v>
      </c>
    </row>
    <row r="4985" spans="32:40">
      <c r="AF4985" s="25">
        <v>4984</v>
      </c>
      <c r="AG4985" s="25"/>
      <c r="AJ4985" s="25"/>
      <c r="AL4985" s="5">
        <v>4984</v>
      </c>
      <c r="AM4985" s="25">
        <v>-247034810.09172189</v>
      </c>
      <c r="AN4985" s="5">
        <v>-0.18973491689186142</v>
      </c>
    </row>
    <row r="4986" spans="32:40">
      <c r="AF4986" s="25">
        <v>4985</v>
      </c>
      <c r="AG4986" s="25"/>
      <c r="AJ4986" s="25"/>
      <c r="AL4986" s="5">
        <v>4985</v>
      </c>
      <c r="AM4986" s="25">
        <v>-1021923075.4087901</v>
      </c>
      <c r="AN4986" s="5">
        <v>-5.1735799053354024</v>
      </c>
    </row>
    <row r="4987" spans="32:40">
      <c r="AF4987" s="25">
        <v>4986</v>
      </c>
      <c r="AG4987" s="25"/>
      <c r="AJ4987" s="25"/>
      <c r="AL4987" s="5">
        <v>4986</v>
      </c>
      <c r="AM4987" s="25">
        <v>-1062458851.7402803</v>
      </c>
      <c r="AN4987" s="5">
        <v>-10.752416831169567</v>
      </c>
    </row>
    <row r="4988" spans="32:40">
      <c r="AF4988" s="25">
        <v>4987</v>
      </c>
      <c r="AG4988" s="25"/>
      <c r="AJ4988" s="25"/>
      <c r="AL4988" s="5">
        <v>4987</v>
      </c>
      <c r="AM4988" s="25">
        <v>253062028.06569937</v>
      </c>
      <c r="AN4988" s="5">
        <v>3.0906598934984224</v>
      </c>
    </row>
    <row r="4989" spans="32:40">
      <c r="AF4989" s="25">
        <v>4988</v>
      </c>
      <c r="AG4989" s="25"/>
      <c r="AJ4989" s="25"/>
      <c r="AL4989" s="5">
        <v>4988</v>
      </c>
      <c r="AM4989" s="25">
        <v>-795582531.94237375</v>
      </c>
      <c r="AN4989" s="5">
        <v>-3.8750800456872754</v>
      </c>
    </row>
    <row r="4990" spans="32:40">
      <c r="AF4990" s="25">
        <v>4989</v>
      </c>
      <c r="AG4990" s="25"/>
      <c r="AJ4990" s="25"/>
      <c r="AL4990" s="5">
        <v>4989</v>
      </c>
      <c r="AM4990" s="25">
        <v>1149329652.4012134</v>
      </c>
      <c r="AN4990" s="5">
        <v>11.817376892584182</v>
      </c>
    </row>
    <row r="4991" spans="32:40">
      <c r="AF4991" s="25">
        <v>4990</v>
      </c>
      <c r="AG4991" s="25"/>
      <c r="AJ4991" s="25"/>
      <c r="AL4991" s="5">
        <v>4990</v>
      </c>
      <c r="AM4991" s="25">
        <v>-1530997743.7675972</v>
      </c>
      <c r="AN4991" s="5">
        <v>-13.412761327266177</v>
      </c>
    </row>
    <row r="4992" spans="32:40">
      <c r="AF4992" s="25">
        <v>4991</v>
      </c>
      <c r="AG4992" s="25"/>
      <c r="AJ4992" s="25"/>
      <c r="AL4992" s="5">
        <v>4991</v>
      </c>
      <c r="AM4992" s="25">
        <v>804211148.5034647</v>
      </c>
      <c r="AN4992" s="5">
        <v>4.3988220517987369</v>
      </c>
    </row>
    <row r="4993" spans="32:40">
      <c r="AF4993" s="25">
        <v>4992</v>
      </c>
      <c r="AG4993" s="25"/>
      <c r="AJ4993" s="25"/>
      <c r="AL4993" s="5">
        <v>4992</v>
      </c>
      <c r="AM4993" s="25">
        <v>-717799240.9394176</v>
      </c>
      <c r="AN4993" s="5">
        <v>-3.1466759907726654</v>
      </c>
    </row>
    <row r="4994" spans="32:40">
      <c r="AF4994" s="25">
        <v>4993</v>
      </c>
      <c r="AG4994" s="25"/>
      <c r="AJ4994" s="25"/>
      <c r="AL4994" s="5">
        <v>4993</v>
      </c>
      <c r="AM4994" s="25">
        <v>-552197019.14910221</v>
      </c>
      <c r="AN4994" s="5">
        <v>-2.7761379139364215</v>
      </c>
    </row>
    <row r="4995" spans="32:40">
      <c r="AF4995" s="25">
        <v>4994</v>
      </c>
      <c r="AG4995" s="25"/>
      <c r="AJ4995" s="25"/>
      <c r="AL4995" s="5">
        <v>4994</v>
      </c>
      <c r="AM4995" s="25">
        <v>-6957878.7770962715</v>
      </c>
      <c r="AN4995" s="5">
        <v>0.93380552991563792</v>
      </c>
    </row>
    <row r="4996" spans="32:40">
      <c r="AF4996" s="25">
        <v>4995</v>
      </c>
      <c r="AG4996" s="25"/>
      <c r="AJ4996" s="25"/>
      <c r="AL4996" s="5">
        <v>4995</v>
      </c>
      <c r="AM4996" s="25">
        <v>-230500716.94928613</v>
      </c>
      <c r="AN4996" s="5">
        <v>-0.25641841896222528</v>
      </c>
    </row>
    <row r="4997" spans="32:40">
      <c r="AF4997" s="25">
        <v>4996</v>
      </c>
      <c r="AG4997" s="25"/>
      <c r="AJ4997" s="25"/>
      <c r="AL4997" s="5">
        <v>4996</v>
      </c>
      <c r="AM4997" s="25">
        <v>-35074014.540819794</v>
      </c>
      <c r="AN4997" s="5">
        <v>0.84869070993514695</v>
      </c>
    </row>
    <row r="4998" spans="32:40">
      <c r="AF4998" s="25">
        <v>4997</v>
      </c>
      <c r="AG4998" s="25"/>
      <c r="AJ4998" s="25"/>
      <c r="AL4998" s="5">
        <v>4997</v>
      </c>
      <c r="AM4998" s="25">
        <v>-507455800.97221279</v>
      </c>
      <c r="AN4998" s="5">
        <v>-1.3802620071012637</v>
      </c>
    </row>
    <row r="4999" spans="32:40">
      <c r="AF4999" s="25">
        <v>4998</v>
      </c>
      <c r="AG4999" s="25"/>
      <c r="AJ4999" s="25"/>
      <c r="AL4999" s="5">
        <v>4998</v>
      </c>
      <c r="AM4999" s="25">
        <v>753123434.53898644</v>
      </c>
      <c r="AN4999" s="5">
        <v>4.1467020553112572</v>
      </c>
    </row>
    <row r="5000" spans="32:40">
      <c r="AF5000" s="25">
        <v>4999</v>
      </c>
      <c r="AG5000" s="25"/>
      <c r="AJ5000" s="25"/>
      <c r="AL5000" s="5">
        <v>4999</v>
      </c>
      <c r="AM5000" s="25">
        <v>-1126285023.2356808</v>
      </c>
      <c r="AN5000" s="5">
        <v>-6.0512224341527334</v>
      </c>
    </row>
    <row r="5001" spans="32:40">
      <c r="AF5001" s="25">
        <v>5000</v>
      </c>
      <c r="AG5001" s="25"/>
      <c r="AJ5001" s="25"/>
      <c r="AL5001" s="5">
        <v>5000</v>
      </c>
      <c r="AM5001" s="25">
        <v>7664761.8078172803</v>
      </c>
      <c r="AN5001" s="5">
        <v>1.0324261422615448</v>
      </c>
    </row>
    <row r="5002" spans="32:40">
      <c r="AF5002" s="25">
        <v>5001</v>
      </c>
      <c r="AG5002" s="25"/>
      <c r="AJ5002" s="25"/>
      <c r="AL5002" s="5">
        <v>5001</v>
      </c>
      <c r="AM5002" s="25">
        <v>-216244869.64620295</v>
      </c>
      <c r="AN5002" s="5">
        <v>-0.22089706379220447</v>
      </c>
    </row>
    <row r="5003" spans="32:40">
      <c r="AF5003" s="25">
        <v>5002</v>
      </c>
      <c r="AG5003" s="25"/>
      <c r="AJ5003" s="25"/>
      <c r="AL5003" s="5">
        <v>5002</v>
      </c>
      <c r="AM5003" s="25">
        <v>-483956233.36312968</v>
      </c>
      <c r="AN5003" s="5">
        <v>-1.1761540626169622</v>
      </c>
    </row>
    <row r="5004" spans="32:40">
      <c r="AF5004" s="25">
        <v>5003</v>
      </c>
      <c r="AG5004" s="25"/>
      <c r="AJ5004" s="25"/>
      <c r="AL5004" s="5">
        <v>5003</v>
      </c>
      <c r="AM5004" s="25">
        <v>-1310556976.5590117</v>
      </c>
      <c r="AN5004" s="5">
        <v>-4.2151663519329334</v>
      </c>
    </row>
    <row r="5005" spans="32:40">
      <c r="AF5005" s="25">
        <v>5004</v>
      </c>
      <c r="AG5005" s="25"/>
      <c r="AJ5005" s="25"/>
      <c r="AL5005" s="5">
        <v>5004</v>
      </c>
      <c r="AM5005" s="25">
        <v>-1208025437.8856678</v>
      </c>
      <c r="AN5005" s="5">
        <v>-3.7710109360661992</v>
      </c>
    </row>
    <row r="5006" spans="32:40">
      <c r="AF5006" s="25">
        <v>5005</v>
      </c>
      <c r="AG5006" s="25"/>
      <c r="AJ5006" s="25"/>
      <c r="AL5006" s="5">
        <v>5005</v>
      </c>
      <c r="AM5006" s="25">
        <v>-260178371.56281418</v>
      </c>
      <c r="AN5006" s="5">
        <v>-1.3396177677951109</v>
      </c>
    </row>
    <row r="5007" spans="32:40">
      <c r="AF5007" s="25">
        <v>5006</v>
      </c>
      <c r="AG5007" s="25"/>
      <c r="AJ5007" s="25"/>
      <c r="AL5007" s="5">
        <v>5006</v>
      </c>
      <c r="AM5007" s="25">
        <v>1326753563.9459457</v>
      </c>
      <c r="AN5007" s="5">
        <v>14.480622226734056</v>
      </c>
    </row>
    <row r="5008" spans="32:40">
      <c r="AF5008" s="25">
        <v>5007</v>
      </c>
      <c r="AG5008" s="25"/>
      <c r="AJ5008" s="25"/>
      <c r="AL5008" s="5">
        <v>5007</v>
      </c>
      <c r="AM5008" s="25">
        <v>-393415540.95623648</v>
      </c>
      <c r="AN5008" s="5">
        <v>-3.5067688655568969</v>
      </c>
    </row>
    <row r="5009" spans="32:40">
      <c r="AF5009" s="25">
        <v>5008</v>
      </c>
      <c r="AG5009" s="25"/>
      <c r="AJ5009" s="25"/>
      <c r="AL5009" s="5">
        <v>5008</v>
      </c>
      <c r="AM5009" s="25">
        <v>-1015477166.1145421</v>
      </c>
      <c r="AN5009" s="5">
        <v>-4.7575216637941962</v>
      </c>
    </row>
    <row r="5010" spans="32:40">
      <c r="AF5010" s="25">
        <v>5009</v>
      </c>
      <c r="AG5010" s="25"/>
      <c r="AJ5010" s="25"/>
      <c r="AL5010" s="5">
        <v>5009</v>
      </c>
      <c r="AM5010" s="25">
        <v>-863185356.40678608</v>
      </c>
      <c r="AN5010" s="5">
        <v>-5.5123933155764613</v>
      </c>
    </row>
    <row r="5011" spans="32:40">
      <c r="AF5011" s="25">
        <v>5010</v>
      </c>
      <c r="AG5011" s="25"/>
      <c r="AJ5011" s="25"/>
      <c r="AL5011" s="5">
        <v>5010</v>
      </c>
      <c r="AM5011" s="25">
        <v>-896218367.38898516</v>
      </c>
      <c r="AN5011" s="5">
        <v>-3.2439667048527232</v>
      </c>
    </row>
    <row r="5012" spans="32:40">
      <c r="AF5012" s="25">
        <v>5011</v>
      </c>
      <c r="AG5012" s="25"/>
      <c r="AJ5012" s="25"/>
      <c r="AL5012" s="5">
        <v>5011</v>
      </c>
      <c r="AM5012" s="25">
        <v>143678448.03376645</v>
      </c>
      <c r="AN5012" s="5">
        <v>2.3717560531720014</v>
      </c>
    </row>
    <row r="5013" spans="32:40">
      <c r="AF5013" s="25">
        <v>5012</v>
      </c>
      <c r="AG5013" s="25"/>
      <c r="AJ5013" s="25"/>
      <c r="AL5013" s="5">
        <v>5012</v>
      </c>
      <c r="AM5013" s="25">
        <v>841033343.46647036</v>
      </c>
      <c r="AN5013" s="5">
        <v>11.062638986414425</v>
      </c>
    </row>
    <row r="5014" spans="32:40">
      <c r="AF5014" s="25">
        <v>5013</v>
      </c>
      <c r="AG5014" s="25"/>
      <c r="AJ5014" s="25"/>
      <c r="AL5014" s="5">
        <v>5013</v>
      </c>
      <c r="AM5014" s="25">
        <v>594525687.75768256</v>
      </c>
      <c r="AN5014" s="5">
        <v>3.6767390606135408</v>
      </c>
    </row>
    <row r="5015" spans="32:40">
      <c r="AF5015" s="25">
        <v>5014</v>
      </c>
      <c r="AG5015" s="25"/>
      <c r="AJ5015" s="25"/>
      <c r="AL5015" s="5">
        <v>5014</v>
      </c>
      <c r="AM5015" s="25">
        <v>-238066210.07016131</v>
      </c>
      <c r="AN5015" s="5">
        <v>-1.9866460727079889</v>
      </c>
    </row>
    <row r="5016" spans="32:40">
      <c r="AF5016" s="25">
        <v>5015</v>
      </c>
      <c r="AG5016" s="25"/>
      <c r="AJ5016" s="25"/>
      <c r="AL5016" s="5">
        <v>5015</v>
      </c>
      <c r="AM5016" s="25">
        <v>733838376.60238302</v>
      </c>
      <c r="AN5016" s="5">
        <v>7.66272385609936</v>
      </c>
    </row>
    <row r="5017" spans="32:40">
      <c r="AF5017" s="25">
        <v>5016</v>
      </c>
      <c r="AG5017" s="25"/>
      <c r="AJ5017" s="25"/>
      <c r="AL5017" s="5">
        <v>5016</v>
      </c>
      <c r="AM5017" s="25">
        <v>-571092919.29462647</v>
      </c>
      <c r="AN5017" s="5">
        <v>-4.7879398750610198</v>
      </c>
    </row>
    <row r="5018" spans="32:40">
      <c r="AF5018" s="25">
        <v>5017</v>
      </c>
      <c r="AG5018" s="25"/>
      <c r="AJ5018" s="25"/>
      <c r="AL5018" s="5">
        <v>5017</v>
      </c>
      <c r="AM5018" s="25">
        <v>374627697.23820353</v>
      </c>
      <c r="AN5018" s="5">
        <v>6.0496009197101044</v>
      </c>
    </row>
    <row r="5019" spans="32:40">
      <c r="AF5019" s="25">
        <v>5018</v>
      </c>
      <c r="AG5019" s="25"/>
      <c r="AJ5019" s="25"/>
      <c r="AL5019" s="5">
        <v>5018</v>
      </c>
      <c r="AM5019" s="25">
        <v>-527480194.12272489</v>
      </c>
      <c r="AN5019" s="5">
        <v>-7.0352916291069771</v>
      </c>
    </row>
    <row r="5020" spans="32:40">
      <c r="AF5020" s="25">
        <v>5019</v>
      </c>
      <c r="AG5020" s="25"/>
      <c r="AJ5020" s="25"/>
      <c r="AL5020" s="5">
        <v>5019</v>
      </c>
      <c r="AM5020" s="25">
        <v>-1427089245.7048697</v>
      </c>
      <c r="AN5020" s="5">
        <v>-10.858872631535874</v>
      </c>
    </row>
    <row r="5021" spans="32:40">
      <c r="AF5021" s="25">
        <v>5020</v>
      </c>
      <c r="AG5021" s="25"/>
      <c r="AJ5021" s="25"/>
      <c r="AL5021" s="5">
        <v>5020</v>
      </c>
      <c r="AM5021" s="25">
        <v>898196165.63616431</v>
      </c>
      <c r="AN5021" s="5">
        <v>6.0988995816796328</v>
      </c>
    </row>
    <row r="5022" spans="32:40">
      <c r="AF5022" s="25">
        <v>5021</v>
      </c>
      <c r="AG5022" s="25"/>
      <c r="AJ5022" s="25"/>
      <c r="AL5022" s="5">
        <v>5021</v>
      </c>
      <c r="AM5022" s="25">
        <v>-298578018.2021265</v>
      </c>
      <c r="AN5022" s="5">
        <v>-0.64379817732263589</v>
      </c>
    </row>
    <row r="5023" spans="32:40">
      <c r="AF5023" s="25">
        <v>5022</v>
      </c>
      <c r="AG5023" s="25"/>
      <c r="AJ5023" s="25"/>
      <c r="AL5023" s="5">
        <v>5022</v>
      </c>
      <c r="AM5023" s="25">
        <v>-387448084.88396305</v>
      </c>
      <c r="AN5023" s="5">
        <v>-1.8912909428741067</v>
      </c>
    </row>
    <row r="5024" spans="32:40">
      <c r="AF5024" s="25">
        <v>5023</v>
      </c>
      <c r="AG5024" s="25"/>
      <c r="AJ5024" s="25"/>
      <c r="AL5024" s="5">
        <v>5023</v>
      </c>
      <c r="AM5024" s="25">
        <v>-797604289.56126332</v>
      </c>
      <c r="AN5024" s="5">
        <v>-7.4340803647089748</v>
      </c>
    </row>
    <row r="5025" spans="32:40">
      <c r="AF5025" s="25">
        <v>5024</v>
      </c>
      <c r="AG5025" s="25"/>
      <c r="AJ5025" s="25"/>
      <c r="AL5025" s="5">
        <v>5024</v>
      </c>
      <c r="AM5025" s="25">
        <v>-729224021.77276325</v>
      </c>
      <c r="AN5025" s="5">
        <v>-1.7537830856391412</v>
      </c>
    </row>
    <row r="5026" spans="32:40">
      <c r="AF5026" s="25">
        <v>5025</v>
      </c>
      <c r="AG5026" s="25"/>
      <c r="AJ5026" s="25"/>
      <c r="AL5026" s="5">
        <v>5025</v>
      </c>
      <c r="AM5026" s="25">
        <v>996786849.81443238</v>
      </c>
      <c r="AN5026" s="5">
        <v>6.4005102583719324</v>
      </c>
    </row>
    <row r="5027" spans="32:40">
      <c r="AF5027" s="25">
        <v>5026</v>
      </c>
      <c r="AG5027" s="25"/>
      <c r="AJ5027" s="25"/>
      <c r="AL5027" s="5">
        <v>5026</v>
      </c>
      <c r="AM5027" s="25">
        <v>-977842472.7071842</v>
      </c>
      <c r="AN5027" s="5">
        <v>-6.4145311012062685</v>
      </c>
    </row>
    <row r="5028" spans="32:40">
      <c r="AF5028" s="25">
        <v>5027</v>
      </c>
      <c r="AG5028" s="25"/>
      <c r="AJ5028" s="25"/>
      <c r="AL5028" s="5">
        <v>5027</v>
      </c>
      <c r="AM5028" s="25">
        <v>-837033066.53834653</v>
      </c>
      <c r="AN5028" s="5">
        <v>-9.4716280986834587</v>
      </c>
    </row>
    <row r="5029" spans="32:40">
      <c r="AF5029" s="25">
        <v>5028</v>
      </c>
      <c r="AG5029" s="25"/>
      <c r="AJ5029" s="25"/>
      <c r="AL5029" s="5">
        <v>5028</v>
      </c>
      <c r="AM5029" s="25">
        <v>901536134.77060771</v>
      </c>
      <c r="AN5029" s="5">
        <v>7.1321229178491237</v>
      </c>
    </row>
    <row r="5030" spans="32:40">
      <c r="AF5030" s="25">
        <v>5029</v>
      </c>
      <c r="AG5030" s="25"/>
      <c r="AJ5030" s="25"/>
      <c r="AL5030" s="5">
        <v>5029</v>
      </c>
      <c r="AM5030" s="25">
        <v>-1331476015.4621451</v>
      </c>
      <c r="AN5030" s="5">
        <v>-10.542420083834012</v>
      </c>
    </row>
    <row r="5031" spans="32:40">
      <c r="AF5031" s="25">
        <v>5030</v>
      </c>
      <c r="AG5031" s="25"/>
      <c r="AJ5031" s="25"/>
      <c r="AL5031" s="5">
        <v>5030</v>
      </c>
      <c r="AM5031" s="25">
        <v>-580243807.18797195</v>
      </c>
      <c r="AN5031" s="5">
        <v>-5.0249496382687635</v>
      </c>
    </row>
    <row r="5032" spans="32:40">
      <c r="AF5032" s="25">
        <v>5031</v>
      </c>
      <c r="AG5032" s="25"/>
      <c r="AJ5032" s="25"/>
      <c r="AL5032" s="5">
        <v>5031</v>
      </c>
      <c r="AM5032" s="25">
        <v>-1380942596.0108726</v>
      </c>
      <c r="AN5032" s="5">
        <v>-4.4535010292907895</v>
      </c>
    </row>
    <row r="5033" spans="32:40">
      <c r="AF5033" s="25">
        <v>5032</v>
      </c>
      <c r="AG5033" s="25"/>
      <c r="AJ5033" s="25"/>
      <c r="AL5033" s="5">
        <v>5032</v>
      </c>
      <c r="AM5033" s="25">
        <v>629192462.96275389</v>
      </c>
      <c r="AN5033" s="5">
        <v>6.088690801384689</v>
      </c>
    </row>
    <row r="5034" spans="32:40">
      <c r="AF5034" s="25">
        <v>5033</v>
      </c>
      <c r="AG5034" s="25"/>
      <c r="AJ5034" s="25"/>
      <c r="AL5034" s="5">
        <v>5033</v>
      </c>
      <c r="AM5034" s="25">
        <v>-46815309.97671634</v>
      </c>
      <c r="AN5034" s="5">
        <v>0.60240381577733715</v>
      </c>
    </row>
    <row r="5035" spans="32:40">
      <c r="AF5035" s="25">
        <v>5034</v>
      </c>
      <c r="AG5035" s="25"/>
      <c r="AJ5035" s="25"/>
      <c r="AL5035" s="5">
        <v>5034</v>
      </c>
      <c r="AM5035" s="25">
        <v>-1210108700.2247293</v>
      </c>
      <c r="AN5035" s="5">
        <v>-5.0950596971275992</v>
      </c>
    </row>
    <row r="5036" spans="32:40">
      <c r="AF5036" s="25">
        <v>5035</v>
      </c>
      <c r="AG5036" s="25"/>
      <c r="AJ5036" s="25"/>
      <c r="AL5036" s="5">
        <v>5035</v>
      </c>
      <c r="AM5036" s="25">
        <v>154324994.40814859</v>
      </c>
      <c r="AN5036" s="5">
        <v>2.1275329983554205</v>
      </c>
    </row>
    <row r="5037" spans="32:40">
      <c r="AF5037" s="25">
        <v>5036</v>
      </c>
      <c r="AG5037" s="25"/>
      <c r="AJ5037" s="25"/>
      <c r="AL5037" s="5">
        <v>5036</v>
      </c>
      <c r="AM5037" s="25">
        <v>-938858184.42423677</v>
      </c>
      <c r="AN5037" s="5">
        <v>-4.3329769801635916</v>
      </c>
    </row>
    <row r="5038" spans="32:40">
      <c r="AF5038" s="25">
        <v>5037</v>
      </c>
      <c r="AG5038" s="25"/>
      <c r="AJ5038" s="25"/>
      <c r="AL5038" s="5">
        <v>5037</v>
      </c>
      <c r="AM5038" s="25">
        <v>-484614178.33411622</v>
      </c>
      <c r="AN5038" s="5">
        <v>-2.5952659698446592</v>
      </c>
    </row>
    <row r="5039" spans="32:40">
      <c r="AF5039" s="25">
        <v>5038</v>
      </c>
      <c r="AG5039" s="25"/>
      <c r="AJ5039" s="25"/>
      <c r="AL5039" s="5">
        <v>5038</v>
      </c>
      <c r="AM5039" s="25">
        <v>247740078.4982124</v>
      </c>
      <c r="AN5039" s="5">
        <v>2.1464612758600201</v>
      </c>
    </row>
    <row r="5040" spans="32:40">
      <c r="AF5040" s="25">
        <v>5039</v>
      </c>
      <c r="AG5040" s="25"/>
      <c r="AJ5040" s="25"/>
      <c r="AL5040" s="5">
        <v>5039</v>
      </c>
      <c r="AM5040" s="25">
        <v>1161741407.5848899</v>
      </c>
      <c r="AN5040" s="5">
        <v>7.5760061936370411</v>
      </c>
    </row>
    <row r="5041" spans="32:40">
      <c r="AF5041" s="25">
        <v>5040</v>
      </c>
      <c r="AG5041" s="25"/>
      <c r="AJ5041" s="25"/>
      <c r="AL5041" s="5">
        <v>5040</v>
      </c>
      <c r="AM5041" s="25">
        <v>514124043.21284091</v>
      </c>
      <c r="AN5041" s="5">
        <v>4.6695359139646291</v>
      </c>
    </row>
    <row r="5042" spans="32:40">
      <c r="AF5042" s="25">
        <v>5041</v>
      </c>
      <c r="AG5042" s="25"/>
      <c r="AJ5042" s="25"/>
      <c r="AL5042" s="5">
        <v>5041</v>
      </c>
      <c r="AM5042" s="25">
        <v>-1097602051.7068329</v>
      </c>
      <c r="AN5042" s="5">
        <v>-5.3499510747793</v>
      </c>
    </row>
    <row r="5043" spans="32:40">
      <c r="AF5043" s="25">
        <v>5042</v>
      </c>
      <c r="AG5043" s="25"/>
      <c r="AJ5043" s="25"/>
      <c r="AL5043" s="5">
        <v>5042</v>
      </c>
      <c r="AM5043" s="25">
        <v>-883161470.16916299</v>
      </c>
      <c r="AN5043" s="5">
        <v>-5.2915294979587237</v>
      </c>
    </row>
    <row r="5044" spans="32:40">
      <c r="AF5044" s="25">
        <v>5043</v>
      </c>
      <c r="AG5044" s="25"/>
      <c r="AJ5044" s="25"/>
      <c r="AL5044" s="5">
        <v>5043</v>
      </c>
      <c r="AM5044" s="25">
        <v>357336182.28235734</v>
      </c>
      <c r="AN5044" s="5">
        <v>4.2636722327994692</v>
      </c>
    </row>
    <row r="5045" spans="32:40">
      <c r="AF5045" s="25">
        <v>5044</v>
      </c>
      <c r="AG5045" s="25"/>
      <c r="AJ5045" s="25"/>
      <c r="AL5045" s="5">
        <v>5044</v>
      </c>
      <c r="AM5045" s="25">
        <v>14549809.380563051</v>
      </c>
      <c r="AN5045" s="5">
        <v>1.1080921167388162</v>
      </c>
    </row>
    <row r="5046" spans="32:40">
      <c r="AF5046" s="25">
        <v>5045</v>
      </c>
      <c r="AG5046" s="25"/>
      <c r="AJ5046" s="25"/>
      <c r="AL5046" s="5">
        <v>5045</v>
      </c>
      <c r="AM5046" s="25">
        <v>1609907211.9939725</v>
      </c>
      <c r="AN5046" s="5">
        <v>11.934943708530106</v>
      </c>
    </row>
    <row r="5047" spans="32:40">
      <c r="AF5047" s="25">
        <v>5046</v>
      </c>
      <c r="AG5047" s="25"/>
      <c r="AJ5047" s="25"/>
      <c r="AL5047" s="5">
        <v>5046</v>
      </c>
      <c r="AM5047" s="25">
        <v>-149463943.33136597</v>
      </c>
      <c r="AN5047" s="5">
        <v>0.23823166069929172</v>
      </c>
    </row>
    <row r="5048" spans="32:40">
      <c r="AF5048" s="25">
        <v>5047</v>
      </c>
      <c r="AG5048" s="25"/>
      <c r="AJ5048" s="25"/>
      <c r="AL5048" s="5">
        <v>5047</v>
      </c>
      <c r="AM5048" s="25">
        <v>-916422749.8923986</v>
      </c>
      <c r="AN5048" s="5">
        <v>-2.4101717153745841</v>
      </c>
    </row>
    <row r="5049" spans="32:40">
      <c r="AF5049" s="25">
        <v>5048</v>
      </c>
      <c r="AG5049" s="25"/>
      <c r="AJ5049" s="25"/>
      <c r="AL5049" s="5">
        <v>5048</v>
      </c>
      <c r="AM5049" s="25">
        <v>-296546568.45180809</v>
      </c>
      <c r="AN5049" s="5">
        <v>-2.0052008977874825</v>
      </c>
    </row>
    <row r="5050" spans="32:40">
      <c r="AF5050" s="25">
        <v>5049</v>
      </c>
      <c r="AG5050" s="25"/>
      <c r="AJ5050" s="25"/>
      <c r="AL5050" s="5">
        <v>5049</v>
      </c>
      <c r="AM5050" s="25">
        <v>-67020955.532949686</v>
      </c>
      <c r="AN5050" s="5">
        <v>0.71768812110176161</v>
      </c>
    </row>
    <row r="5051" spans="32:40">
      <c r="AF5051" s="25">
        <v>5050</v>
      </c>
      <c r="AG5051" s="25"/>
      <c r="AJ5051" s="25"/>
      <c r="AL5051" s="5">
        <v>5050</v>
      </c>
      <c r="AM5051" s="25">
        <v>546986002.56737542</v>
      </c>
      <c r="AN5051" s="5">
        <v>3.3988973099634423</v>
      </c>
    </row>
    <row r="5052" spans="32:40">
      <c r="AF5052" s="25">
        <v>5051</v>
      </c>
      <c r="AG5052" s="25"/>
      <c r="AJ5052" s="25"/>
      <c r="AL5052" s="5">
        <v>5051</v>
      </c>
      <c r="AM5052" s="25">
        <v>-445655198.66467905</v>
      </c>
      <c r="AN5052" s="5">
        <v>-4.3127448225994751</v>
      </c>
    </row>
    <row r="5053" spans="32:40">
      <c r="AF5053" s="25">
        <v>5052</v>
      </c>
      <c r="AG5053" s="25"/>
      <c r="AJ5053" s="25"/>
      <c r="AL5053" s="5">
        <v>5052</v>
      </c>
      <c r="AM5053" s="25">
        <v>675109499.82319784</v>
      </c>
      <c r="AN5053" s="5">
        <v>6.7101370303618539</v>
      </c>
    </row>
    <row r="5054" spans="32:40">
      <c r="AF5054" s="25">
        <v>5053</v>
      </c>
      <c r="AG5054" s="25"/>
      <c r="AJ5054" s="25"/>
      <c r="AL5054" s="5">
        <v>5053</v>
      </c>
      <c r="AM5054" s="25">
        <v>-812774484.89390993</v>
      </c>
      <c r="AN5054" s="5">
        <v>-2.7102410810645492</v>
      </c>
    </row>
    <row r="5055" spans="32:40">
      <c r="AF5055" s="25">
        <v>5054</v>
      </c>
      <c r="AG5055" s="25"/>
      <c r="AJ5055" s="25"/>
      <c r="AL5055" s="5">
        <v>5054</v>
      </c>
      <c r="AM5055" s="25">
        <v>362842214.98655844</v>
      </c>
      <c r="AN5055" s="5">
        <v>4.0749924452384851</v>
      </c>
    </row>
    <row r="5056" spans="32:40">
      <c r="AF5056" s="25">
        <v>5055</v>
      </c>
      <c r="AG5056" s="25"/>
      <c r="AJ5056" s="25"/>
      <c r="AL5056" s="5">
        <v>5055</v>
      </c>
      <c r="AM5056" s="25">
        <v>-406099134.2847029</v>
      </c>
      <c r="AN5056" s="5">
        <v>-0.77491780105307773</v>
      </c>
    </row>
    <row r="5057" spans="32:40">
      <c r="AF5057" s="25">
        <v>5056</v>
      </c>
      <c r="AG5057" s="25"/>
      <c r="AJ5057" s="25"/>
      <c r="AL5057" s="5">
        <v>5056</v>
      </c>
      <c r="AM5057" s="25">
        <v>660688796.27585316</v>
      </c>
      <c r="AN5057" s="5">
        <v>6.4229784949297617</v>
      </c>
    </row>
    <row r="5058" spans="32:40">
      <c r="AF5058" s="25">
        <v>5057</v>
      </c>
      <c r="AG5058" s="25"/>
      <c r="AJ5058" s="25"/>
      <c r="AL5058" s="5">
        <v>5057</v>
      </c>
      <c r="AM5058" s="25">
        <v>-97312984.182320625</v>
      </c>
      <c r="AN5058" s="5">
        <v>0.5175353950979612</v>
      </c>
    </row>
    <row r="5059" spans="32:40">
      <c r="AF5059" s="25">
        <v>5058</v>
      </c>
      <c r="AG5059" s="25"/>
      <c r="AJ5059" s="25"/>
      <c r="AL5059" s="5">
        <v>5058</v>
      </c>
      <c r="AM5059" s="25">
        <v>-537471654.63886368</v>
      </c>
      <c r="AN5059" s="5">
        <v>-1.8768155173423298</v>
      </c>
    </row>
    <row r="5060" spans="32:40">
      <c r="AF5060" s="25">
        <v>5059</v>
      </c>
      <c r="AG5060" s="25"/>
      <c r="AJ5060" s="25"/>
      <c r="AL5060" s="5">
        <v>5059</v>
      </c>
      <c r="AM5060" s="25">
        <v>506621993.35680145</v>
      </c>
      <c r="AN5060" s="5">
        <v>3.4418454403254253</v>
      </c>
    </row>
    <row r="5061" spans="32:40">
      <c r="AF5061" s="25">
        <v>5060</v>
      </c>
      <c r="AG5061" s="25"/>
      <c r="AJ5061" s="25"/>
      <c r="AL5061" s="5">
        <v>5060</v>
      </c>
      <c r="AM5061" s="25">
        <v>1641114729.8120828</v>
      </c>
      <c r="AN5061" s="5">
        <v>13.286402878783669</v>
      </c>
    </row>
    <row r="5062" spans="32:40">
      <c r="AF5062" s="25">
        <v>5061</v>
      </c>
      <c r="AG5062" s="25"/>
      <c r="AJ5062" s="25"/>
      <c r="AL5062" s="5">
        <v>5061</v>
      </c>
      <c r="AM5062" s="25">
        <v>-1138112560.7070222</v>
      </c>
      <c r="AN5062" s="5">
        <v>-5.6566258883110656</v>
      </c>
    </row>
    <row r="5063" spans="32:40">
      <c r="AF5063" s="25">
        <v>5062</v>
      </c>
      <c r="AG5063" s="25"/>
      <c r="AJ5063" s="25"/>
      <c r="AL5063" s="5">
        <v>5062</v>
      </c>
      <c r="AM5063" s="25">
        <v>-1107752739.1911912</v>
      </c>
      <c r="AN5063" s="5">
        <v>-5.7425224638223371</v>
      </c>
    </row>
    <row r="5064" spans="32:40">
      <c r="AF5064" s="25">
        <v>5063</v>
      </c>
      <c r="AG5064" s="25"/>
      <c r="AJ5064" s="25"/>
      <c r="AL5064" s="5">
        <v>5063</v>
      </c>
      <c r="AM5064" s="25">
        <v>-798799793.99724901</v>
      </c>
      <c r="AN5064" s="5">
        <v>-2.3894793680584838</v>
      </c>
    </row>
    <row r="5065" spans="32:40">
      <c r="AF5065" s="25">
        <v>5064</v>
      </c>
      <c r="AG5065" s="25"/>
      <c r="AJ5065" s="25"/>
      <c r="AL5065" s="5">
        <v>5064</v>
      </c>
      <c r="AM5065" s="25">
        <v>-984907632.23400819</v>
      </c>
      <c r="AN5065" s="5">
        <v>-3.6396366942772271</v>
      </c>
    </row>
    <row r="5066" spans="32:40">
      <c r="AF5066" s="25">
        <v>5065</v>
      </c>
      <c r="AG5066" s="25"/>
      <c r="AJ5066" s="25"/>
      <c r="AL5066" s="5">
        <v>5065</v>
      </c>
      <c r="AM5066" s="25">
        <v>562686596.60604608</v>
      </c>
      <c r="AN5066" s="5">
        <v>7.6162828447461015</v>
      </c>
    </row>
    <row r="5067" spans="32:40">
      <c r="AF5067" s="25">
        <v>5066</v>
      </c>
      <c r="AG5067" s="25"/>
      <c r="AJ5067" s="25"/>
      <c r="AL5067" s="5">
        <v>5066</v>
      </c>
      <c r="AM5067" s="25">
        <v>973004561.05294693</v>
      </c>
      <c r="AN5067" s="5">
        <v>15.296624226791218</v>
      </c>
    </row>
    <row r="5068" spans="32:40">
      <c r="AF5068" s="25">
        <v>5067</v>
      </c>
      <c r="AG5068" s="25"/>
      <c r="AJ5068" s="25"/>
      <c r="AL5068" s="5">
        <v>5067</v>
      </c>
      <c r="AM5068" s="25">
        <v>-719628247.86673951</v>
      </c>
      <c r="AN5068" s="5">
        <v>-2.8081924926860018</v>
      </c>
    </row>
    <row r="5069" spans="32:40">
      <c r="AF5069" s="25">
        <v>5068</v>
      </c>
      <c r="AG5069" s="25"/>
      <c r="AJ5069" s="25"/>
      <c r="AL5069" s="5">
        <v>5068</v>
      </c>
      <c r="AM5069" s="25">
        <v>-334629948.41658163</v>
      </c>
      <c r="AN5069" s="5">
        <v>-2.5381814977900876</v>
      </c>
    </row>
    <row r="5070" spans="32:40">
      <c r="AF5070" s="25">
        <v>5069</v>
      </c>
      <c r="AG5070" s="25"/>
      <c r="AJ5070" s="25"/>
      <c r="AL5070" s="5">
        <v>5069</v>
      </c>
      <c r="AM5070" s="25">
        <v>536349679.86636215</v>
      </c>
      <c r="AN5070" s="5">
        <v>3.5627169165770383</v>
      </c>
    </row>
    <row r="5071" spans="32:40">
      <c r="AF5071" s="25">
        <v>5070</v>
      </c>
      <c r="AG5071" s="25"/>
      <c r="AJ5071" s="25"/>
      <c r="AL5071" s="5">
        <v>5070</v>
      </c>
      <c r="AM5071" s="25">
        <v>391458646.97819793</v>
      </c>
      <c r="AN5071" s="5">
        <v>5.0599187671274031</v>
      </c>
    </row>
    <row r="5072" spans="32:40">
      <c r="AF5072" s="25">
        <v>5071</v>
      </c>
      <c r="AG5072" s="25"/>
      <c r="AJ5072" s="25"/>
      <c r="AL5072" s="5">
        <v>5071</v>
      </c>
      <c r="AM5072" s="25">
        <v>-491425989.44431454</v>
      </c>
      <c r="AN5072" s="5">
        <v>-3.0101923654716281</v>
      </c>
    </row>
    <row r="5073" spans="32:40">
      <c r="AF5073" s="25">
        <v>5072</v>
      </c>
      <c r="AG5073" s="25"/>
      <c r="AJ5073" s="25"/>
      <c r="AL5073" s="5">
        <v>5072</v>
      </c>
      <c r="AM5073" s="25">
        <v>-129604298.90933445</v>
      </c>
      <c r="AN5073" s="5">
        <v>0.49247610258883223</v>
      </c>
    </row>
    <row r="5074" spans="32:40">
      <c r="AF5074" s="25">
        <v>5073</v>
      </c>
      <c r="AG5074" s="25"/>
      <c r="AJ5074" s="25"/>
      <c r="AL5074" s="5">
        <v>5073</v>
      </c>
      <c r="AM5074" s="25">
        <v>325871301.19488382</v>
      </c>
      <c r="AN5074" s="5">
        <v>3.9655575557405913</v>
      </c>
    </row>
    <row r="5075" spans="32:40">
      <c r="AF5075" s="25">
        <v>5074</v>
      </c>
      <c r="AG5075" s="25"/>
      <c r="AJ5075" s="25"/>
      <c r="AL5075" s="5">
        <v>5074</v>
      </c>
      <c r="AM5075" s="25">
        <v>-1258359240.6601644</v>
      </c>
      <c r="AN5075" s="5">
        <v>-4.709542719389562</v>
      </c>
    </row>
    <row r="5076" spans="32:40">
      <c r="AF5076" s="25">
        <v>5075</v>
      </c>
      <c r="AG5076" s="25"/>
      <c r="AJ5076" s="25"/>
      <c r="AL5076" s="5">
        <v>5075</v>
      </c>
      <c r="AM5076" s="25">
        <v>-276341122.08746719</v>
      </c>
      <c r="AN5076" s="5">
        <v>-2.423758070570678</v>
      </c>
    </row>
    <row r="5077" spans="32:40">
      <c r="AF5077" s="25">
        <v>5076</v>
      </c>
      <c r="AG5077" s="25"/>
      <c r="AJ5077" s="25"/>
      <c r="AL5077" s="5">
        <v>5076</v>
      </c>
      <c r="AM5077" s="25">
        <v>-331199838.98057091</v>
      </c>
      <c r="AN5077" s="5">
        <v>-0.78980456583968095</v>
      </c>
    </row>
    <row r="5078" spans="32:40">
      <c r="AF5078" s="25">
        <v>5077</v>
      </c>
      <c r="AG5078" s="25"/>
      <c r="AJ5078" s="25"/>
      <c r="AL5078" s="5">
        <v>5077</v>
      </c>
      <c r="AM5078" s="25">
        <v>-1137999140.6815875</v>
      </c>
      <c r="AN5078" s="5">
        <v>-4.2972003229626416</v>
      </c>
    </row>
    <row r="5079" spans="32:40">
      <c r="AF5079" s="25">
        <v>5078</v>
      </c>
      <c r="AG5079" s="25"/>
      <c r="AJ5079" s="25"/>
      <c r="AL5079" s="5">
        <v>5078</v>
      </c>
      <c r="AM5079" s="25">
        <v>628330067.63996983</v>
      </c>
      <c r="AN5079" s="5">
        <v>7.1782760279822195</v>
      </c>
    </row>
    <row r="5080" spans="32:40">
      <c r="AF5080" s="25">
        <v>5079</v>
      </c>
      <c r="AG5080" s="25"/>
      <c r="AJ5080" s="25"/>
      <c r="AL5080" s="5">
        <v>5079</v>
      </c>
      <c r="AM5080" s="25">
        <v>-554375564.31551099</v>
      </c>
      <c r="AN5080" s="5">
        <v>-2.4062925533274324</v>
      </c>
    </row>
    <row r="5081" spans="32:40">
      <c r="AF5081" s="25">
        <v>5080</v>
      </c>
      <c r="AG5081" s="25"/>
      <c r="AJ5081" s="25"/>
      <c r="AL5081" s="5">
        <v>5080</v>
      </c>
      <c r="AM5081" s="25">
        <v>-1053740695.2403883</v>
      </c>
      <c r="AN5081" s="5">
        <v>-5.8142794203059038</v>
      </c>
    </row>
    <row r="5082" spans="32:40">
      <c r="AF5082" s="25">
        <v>5081</v>
      </c>
      <c r="AG5082" s="25"/>
      <c r="AJ5082" s="25"/>
      <c r="AL5082" s="5">
        <v>5081</v>
      </c>
      <c r="AM5082" s="25">
        <v>-791247277.12545204</v>
      </c>
      <c r="AN5082" s="5">
        <v>-3.1443917093568285</v>
      </c>
    </row>
    <row r="5083" spans="32:40">
      <c r="AF5083" s="25">
        <v>5082</v>
      </c>
      <c r="AG5083" s="25"/>
      <c r="AJ5083" s="25"/>
      <c r="AL5083" s="5">
        <v>5082</v>
      </c>
      <c r="AM5083" s="25">
        <v>-1215812385.5726523</v>
      </c>
      <c r="AN5083" s="5">
        <v>-11.088564440213457</v>
      </c>
    </row>
    <row r="5084" spans="32:40">
      <c r="AF5084" s="25">
        <v>5083</v>
      </c>
      <c r="AG5084" s="25"/>
      <c r="AJ5084" s="25"/>
      <c r="AL5084" s="5">
        <v>5083</v>
      </c>
      <c r="AM5084" s="25">
        <v>873194493.76951587</v>
      </c>
      <c r="AN5084" s="5">
        <v>9.2136966832921221</v>
      </c>
    </row>
    <row r="5085" spans="32:40">
      <c r="AF5085" s="25">
        <v>5084</v>
      </c>
      <c r="AG5085" s="25"/>
      <c r="AJ5085" s="25"/>
      <c r="AL5085" s="5">
        <v>5084</v>
      </c>
      <c r="AM5085" s="25">
        <v>1743306122.1492543</v>
      </c>
      <c r="AN5085" s="5">
        <v>22.676697443191422</v>
      </c>
    </row>
    <row r="5086" spans="32:40">
      <c r="AF5086" s="25">
        <v>5085</v>
      </c>
      <c r="AG5086" s="25"/>
      <c r="AJ5086" s="25"/>
      <c r="AL5086" s="5">
        <v>5085</v>
      </c>
      <c r="AM5086" s="25">
        <v>-905137722.55051768</v>
      </c>
      <c r="AN5086" s="5">
        <v>-2.9104125764673254</v>
      </c>
    </row>
    <row r="5087" spans="32:40">
      <c r="AF5087" s="25">
        <v>5086</v>
      </c>
      <c r="AG5087" s="25"/>
      <c r="AJ5087" s="25"/>
      <c r="AL5087" s="5">
        <v>5086</v>
      </c>
      <c r="AM5087" s="25">
        <v>369594657.01604068</v>
      </c>
      <c r="AN5087" s="5">
        <v>2.8473138737521797</v>
      </c>
    </row>
    <row r="5088" spans="32:40">
      <c r="AF5088" s="25">
        <v>5087</v>
      </c>
      <c r="AG5088" s="25"/>
      <c r="AJ5088" s="25"/>
      <c r="AL5088" s="5">
        <v>5087</v>
      </c>
      <c r="AM5088" s="25">
        <v>-897345803.09032536</v>
      </c>
      <c r="AN5088" s="5">
        <v>-2.7734406032320065</v>
      </c>
    </row>
    <row r="5089" spans="32:40">
      <c r="AF5089" s="25">
        <v>5088</v>
      </c>
      <c r="AG5089" s="25"/>
      <c r="AJ5089" s="25"/>
      <c r="AL5089" s="5">
        <v>5088</v>
      </c>
      <c r="AM5089" s="25">
        <v>-78225713.301928014</v>
      </c>
      <c r="AN5089" s="5">
        <v>0.221273352935177</v>
      </c>
    </row>
    <row r="5090" spans="32:40">
      <c r="AF5090" s="25">
        <v>5089</v>
      </c>
      <c r="AG5090" s="25"/>
      <c r="AJ5090" s="25"/>
      <c r="AL5090" s="5">
        <v>5089</v>
      </c>
      <c r="AM5090" s="25">
        <v>-1415008896.9422576</v>
      </c>
      <c r="AN5090" s="5">
        <v>-6.5374081915355546</v>
      </c>
    </row>
    <row r="5091" spans="32:40">
      <c r="AF5091" s="25">
        <v>5090</v>
      </c>
      <c r="AG5091" s="25"/>
      <c r="AJ5091" s="25"/>
      <c r="AL5091" s="5">
        <v>5090</v>
      </c>
      <c r="AM5091" s="25">
        <v>-689344763.53820443</v>
      </c>
      <c r="AN5091" s="5">
        <v>-1.7836318749940341</v>
      </c>
    </row>
    <row r="5092" spans="32:40">
      <c r="AF5092" s="25">
        <v>5091</v>
      </c>
      <c r="AG5092" s="25"/>
      <c r="AJ5092" s="25"/>
      <c r="AL5092" s="5">
        <v>5091</v>
      </c>
      <c r="AM5092" s="25">
        <v>-743559196.80954885</v>
      </c>
      <c r="AN5092" s="5">
        <v>-4.0976248368066495</v>
      </c>
    </row>
    <row r="5093" spans="32:40">
      <c r="AF5093" s="25">
        <v>5092</v>
      </c>
      <c r="AG5093" s="25"/>
      <c r="AJ5093" s="25"/>
      <c r="AL5093" s="5">
        <v>5092</v>
      </c>
      <c r="AM5093" s="25">
        <v>-38897199.996452272</v>
      </c>
      <c r="AN5093" s="5">
        <v>0.43984718747883506</v>
      </c>
    </row>
    <row r="5094" spans="32:40">
      <c r="AF5094" s="25">
        <v>5093</v>
      </c>
      <c r="AG5094" s="25"/>
      <c r="AJ5094" s="25"/>
      <c r="AL5094" s="5">
        <v>5093</v>
      </c>
      <c r="AM5094" s="25">
        <v>43535916.314182162</v>
      </c>
      <c r="AN5094" s="5">
        <v>1.2218509176700059</v>
      </c>
    </row>
    <row r="5095" spans="32:40">
      <c r="AF5095" s="25">
        <v>5094</v>
      </c>
      <c r="AG5095" s="25"/>
      <c r="AJ5095" s="25"/>
      <c r="AL5095" s="5">
        <v>5094</v>
      </c>
      <c r="AM5095" s="25">
        <v>-1490901431.3273015</v>
      </c>
      <c r="AN5095" s="5">
        <v>-14.084125971731822</v>
      </c>
    </row>
    <row r="5096" spans="32:40">
      <c r="AF5096" s="25">
        <v>5095</v>
      </c>
      <c r="AG5096" s="25"/>
      <c r="AJ5096" s="25"/>
      <c r="AL5096" s="5">
        <v>5095</v>
      </c>
      <c r="AM5096" s="25">
        <v>1692181206.0884695</v>
      </c>
      <c r="AN5096" s="5">
        <v>17.124727493061766</v>
      </c>
    </row>
    <row r="5097" spans="32:40">
      <c r="AF5097" s="25">
        <v>5096</v>
      </c>
      <c r="AG5097" s="25"/>
      <c r="AJ5097" s="25"/>
      <c r="AL5097" s="5">
        <v>5096</v>
      </c>
      <c r="AM5097" s="25">
        <v>-126058981.02178293</v>
      </c>
      <c r="AN5097" s="5">
        <v>0.42793109056940737</v>
      </c>
    </row>
    <row r="5098" spans="32:40">
      <c r="AF5098" s="25">
        <v>5097</v>
      </c>
      <c r="AG5098" s="25"/>
      <c r="AJ5098" s="25"/>
      <c r="AL5098" s="5">
        <v>5097</v>
      </c>
      <c r="AM5098" s="25">
        <v>-1054866249.8118776</v>
      </c>
      <c r="AN5098" s="5">
        <v>-3.5988613422002982</v>
      </c>
    </row>
    <row r="5099" spans="32:40">
      <c r="AF5099" s="25">
        <v>5098</v>
      </c>
      <c r="AG5099" s="25"/>
      <c r="AJ5099" s="25"/>
      <c r="AL5099" s="5">
        <v>5098</v>
      </c>
      <c r="AM5099" s="25">
        <v>527631261.07207918</v>
      </c>
      <c r="AN5099" s="5">
        <v>3.7452673310221316</v>
      </c>
    </row>
    <row r="5100" spans="32:40">
      <c r="AF5100" s="25">
        <v>5099</v>
      </c>
      <c r="AG5100" s="25"/>
      <c r="AJ5100" s="25"/>
      <c r="AL5100" s="5">
        <v>5099</v>
      </c>
      <c r="AM5100" s="25">
        <v>-742774740.9509213</v>
      </c>
      <c r="AN5100" s="5">
        <v>-9.6176125671755841</v>
      </c>
    </row>
    <row r="5101" spans="32:40">
      <c r="AF5101" s="25">
        <v>5100</v>
      </c>
      <c r="AG5101" s="25"/>
      <c r="AJ5101" s="25"/>
      <c r="AL5101" s="5">
        <v>5100</v>
      </c>
      <c r="AM5101" s="25">
        <v>-1205064880.8142297</v>
      </c>
      <c r="AN5101" s="5">
        <v>-4.7939754677290658</v>
      </c>
    </row>
    <row r="5102" spans="32:40">
      <c r="AF5102" s="25">
        <v>5101</v>
      </c>
      <c r="AG5102" s="25"/>
      <c r="AJ5102" s="25"/>
      <c r="AL5102" s="5">
        <v>5101</v>
      </c>
      <c r="AM5102" s="25">
        <v>-805982663.53413391</v>
      </c>
      <c r="AN5102" s="5">
        <v>-3.0650159947069522</v>
      </c>
    </row>
    <row r="5103" spans="32:40">
      <c r="AF5103" s="25">
        <v>5102</v>
      </c>
      <c r="AG5103" s="25"/>
      <c r="AJ5103" s="25"/>
      <c r="AL5103" s="5">
        <v>5102</v>
      </c>
      <c r="AM5103" s="25">
        <v>-1088426131.3951859</v>
      </c>
      <c r="AN5103" s="5">
        <v>-4.2390498805215779</v>
      </c>
    </row>
    <row r="5104" spans="32:40">
      <c r="AF5104" s="25">
        <v>5103</v>
      </c>
      <c r="AG5104" s="25"/>
      <c r="AJ5104" s="25"/>
      <c r="AL5104" s="5">
        <v>5103</v>
      </c>
      <c r="AM5104" s="25">
        <v>-876521723.69550478</v>
      </c>
      <c r="AN5104" s="5">
        <v>-5.0690908096135452</v>
      </c>
    </row>
    <row r="5105" spans="32:40">
      <c r="AF5105" s="25">
        <v>5104</v>
      </c>
      <c r="AG5105" s="25"/>
      <c r="AJ5105" s="25"/>
      <c r="AL5105" s="5">
        <v>5104</v>
      </c>
      <c r="AM5105" s="25">
        <v>231009427.4969078</v>
      </c>
      <c r="AN5105" s="5">
        <v>2.1159233659403771</v>
      </c>
    </row>
    <row r="5106" spans="32:40">
      <c r="AF5106" s="25">
        <v>5105</v>
      </c>
      <c r="AG5106" s="25"/>
      <c r="AJ5106" s="25"/>
      <c r="AL5106" s="5">
        <v>5105</v>
      </c>
      <c r="AM5106" s="25">
        <v>-259320680.88448215</v>
      </c>
      <c r="AN5106" s="5">
        <v>-0.6505468524774749</v>
      </c>
    </row>
    <row r="5107" spans="32:40">
      <c r="AF5107" s="25">
        <v>5106</v>
      </c>
      <c r="AG5107" s="25"/>
      <c r="AJ5107" s="25"/>
      <c r="AL5107" s="5">
        <v>5106</v>
      </c>
      <c r="AM5107" s="25">
        <v>-741273652.61342204</v>
      </c>
      <c r="AN5107" s="5">
        <v>-2.3127841340361428</v>
      </c>
    </row>
    <row r="5108" spans="32:40">
      <c r="AF5108" s="25">
        <v>5107</v>
      </c>
      <c r="AG5108" s="25"/>
      <c r="AJ5108" s="25"/>
      <c r="AL5108" s="5">
        <v>5107</v>
      </c>
      <c r="AM5108" s="25">
        <v>-528035002.74260402</v>
      </c>
      <c r="AN5108" s="5">
        <v>-1.0779459379388829</v>
      </c>
    </row>
    <row r="5109" spans="32:40">
      <c r="AF5109" s="25">
        <v>5108</v>
      </c>
      <c r="AG5109" s="25"/>
      <c r="AJ5109" s="25"/>
      <c r="AL5109" s="5">
        <v>5108</v>
      </c>
      <c r="AM5109" s="25">
        <v>759246970.61319613</v>
      </c>
      <c r="AN5109" s="5">
        <v>5.0147672169255433</v>
      </c>
    </row>
    <row r="5110" spans="32:40">
      <c r="AF5110" s="25">
        <v>5109</v>
      </c>
      <c r="AG5110" s="25"/>
      <c r="AJ5110" s="25"/>
      <c r="AL5110" s="5">
        <v>5109</v>
      </c>
      <c r="AM5110" s="25">
        <v>-743160916.41033578</v>
      </c>
      <c r="AN5110" s="5">
        <v>-6.9926287686069815</v>
      </c>
    </row>
    <row r="5111" spans="32:40">
      <c r="AF5111" s="25">
        <v>5110</v>
      </c>
      <c r="AG5111" s="25"/>
      <c r="AJ5111" s="25"/>
      <c r="AL5111" s="5">
        <v>5110</v>
      </c>
      <c r="AM5111" s="25">
        <v>1141984160.5136342</v>
      </c>
      <c r="AN5111" s="5">
        <v>11.857269214629659</v>
      </c>
    </row>
    <row r="5112" spans="32:40">
      <c r="AF5112" s="25">
        <v>5111</v>
      </c>
      <c r="AG5112" s="25"/>
      <c r="AJ5112" s="25"/>
      <c r="AL5112" s="5">
        <v>5111</v>
      </c>
      <c r="AM5112" s="25">
        <v>-604158089.68261945</v>
      </c>
      <c r="AN5112" s="5">
        <v>-3.9357346474730583</v>
      </c>
    </row>
    <row r="5113" spans="32:40">
      <c r="AF5113" s="25">
        <v>5112</v>
      </c>
      <c r="AG5113" s="25"/>
      <c r="AJ5113" s="25"/>
      <c r="AL5113" s="5">
        <v>5112</v>
      </c>
      <c r="AM5113" s="25">
        <v>-978153328.61183238</v>
      </c>
      <c r="AN5113" s="5">
        <v>-2.9693237333404818</v>
      </c>
    </row>
    <row r="5114" spans="32:40">
      <c r="AF5114" s="25">
        <v>5113</v>
      </c>
      <c r="AG5114" s="25"/>
      <c r="AJ5114" s="25"/>
      <c r="AL5114" s="5">
        <v>5113</v>
      </c>
      <c r="AM5114" s="25">
        <v>103228892.23256129</v>
      </c>
      <c r="AN5114" s="5">
        <v>1.4251187205684994</v>
      </c>
    </row>
    <row r="5115" spans="32:40">
      <c r="AF5115" s="25">
        <v>5114</v>
      </c>
      <c r="AG5115" s="25"/>
      <c r="AJ5115" s="25"/>
      <c r="AL5115" s="5">
        <v>5114</v>
      </c>
      <c r="AM5115" s="25">
        <v>-459901154.83952868</v>
      </c>
      <c r="AN5115" s="5">
        <v>-1.5476103097949765</v>
      </c>
    </row>
    <row r="5116" spans="32:40">
      <c r="AF5116" s="25">
        <v>5115</v>
      </c>
      <c r="AG5116" s="25"/>
      <c r="AJ5116" s="25"/>
      <c r="AL5116" s="5">
        <v>5115</v>
      </c>
      <c r="AM5116" s="25">
        <v>627848642.60490525</v>
      </c>
      <c r="AN5116" s="5">
        <v>3.6557527847806193</v>
      </c>
    </row>
    <row r="5117" spans="32:40">
      <c r="AF5117" s="25">
        <v>5116</v>
      </c>
      <c r="AG5117" s="25"/>
      <c r="AJ5117" s="25"/>
      <c r="AL5117" s="5">
        <v>5116</v>
      </c>
      <c r="AM5117" s="25">
        <v>-275991141.24006796</v>
      </c>
      <c r="AN5117" s="5">
        <v>-0.6265565518991838</v>
      </c>
    </row>
    <row r="5118" spans="32:40">
      <c r="AF5118" s="25">
        <v>5117</v>
      </c>
      <c r="AG5118" s="25"/>
      <c r="AJ5118" s="25"/>
      <c r="AL5118" s="5">
        <v>5117</v>
      </c>
      <c r="AM5118" s="25">
        <v>-37463687.090882003</v>
      </c>
      <c r="AN5118" s="5">
        <v>0.84740690256401341</v>
      </c>
    </row>
    <row r="5119" spans="32:40">
      <c r="AF5119" s="25">
        <v>5118</v>
      </c>
      <c r="AG5119" s="25"/>
      <c r="AJ5119" s="25"/>
      <c r="AL5119" s="5">
        <v>5118</v>
      </c>
      <c r="AM5119" s="25">
        <v>-535724284.23808765</v>
      </c>
      <c r="AN5119" s="5">
        <v>-1.248163356022338</v>
      </c>
    </row>
    <row r="5120" spans="32:40">
      <c r="AF5120" s="25">
        <v>5119</v>
      </c>
      <c r="AG5120" s="25"/>
      <c r="AJ5120" s="25"/>
      <c r="AL5120" s="5">
        <v>5119</v>
      </c>
      <c r="AM5120" s="25">
        <v>-1008006156.3925622</v>
      </c>
      <c r="AN5120" s="5">
        <v>-7.8870006189460744</v>
      </c>
    </row>
    <row r="5121" spans="32:40">
      <c r="AF5121" s="25">
        <v>5120</v>
      </c>
      <c r="AG5121" s="25"/>
      <c r="AJ5121" s="25"/>
      <c r="AL5121" s="5">
        <v>5120</v>
      </c>
      <c r="AM5121" s="25">
        <v>-1456570159.240097</v>
      </c>
      <c r="AN5121" s="5">
        <v>-6.0306809987353809</v>
      </c>
    </row>
    <row r="5122" spans="32:40">
      <c r="AF5122" s="25">
        <v>5121</v>
      </c>
      <c r="AG5122" s="25"/>
      <c r="AJ5122" s="25"/>
      <c r="AL5122" s="5">
        <v>5121</v>
      </c>
      <c r="AM5122" s="25">
        <v>-794075127.63597715</v>
      </c>
      <c r="AN5122" s="5">
        <v>-2.2684087169219129</v>
      </c>
    </row>
    <row r="5123" spans="32:40">
      <c r="AF5123" s="25">
        <v>5122</v>
      </c>
      <c r="AG5123" s="25"/>
      <c r="AJ5123" s="25"/>
      <c r="AL5123" s="5">
        <v>5122</v>
      </c>
      <c r="AM5123" s="25">
        <v>444061780.33620518</v>
      </c>
      <c r="AN5123" s="5">
        <v>3.9150115768541722</v>
      </c>
    </row>
    <row r="5124" spans="32:40">
      <c r="AF5124" s="25">
        <v>5123</v>
      </c>
      <c r="AG5124" s="25"/>
      <c r="AJ5124" s="25"/>
      <c r="AL5124" s="5">
        <v>5123</v>
      </c>
      <c r="AM5124" s="25">
        <v>19362830.894263506</v>
      </c>
      <c r="AN5124" s="5">
        <v>1.0985038543027272</v>
      </c>
    </row>
    <row r="5125" spans="32:40">
      <c r="AF5125" s="25">
        <v>5124</v>
      </c>
      <c r="AG5125" s="25"/>
      <c r="AJ5125" s="25"/>
      <c r="AL5125" s="5">
        <v>5124</v>
      </c>
      <c r="AM5125" s="25">
        <v>-1200710067.0215144</v>
      </c>
      <c r="AN5125" s="5">
        <v>-13.468283265522373</v>
      </c>
    </row>
    <row r="5126" spans="32:40">
      <c r="AF5126" s="25">
        <v>5125</v>
      </c>
      <c r="AG5126" s="25"/>
      <c r="AJ5126" s="25"/>
      <c r="AL5126" s="5">
        <v>5125</v>
      </c>
      <c r="AM5126" s="25">
        <v>2400111.9708190858</v>
      </c>
      <c r="AN5126" s="5">
        <v>1.022222958551374</v>
      </c>
    </row>
    <row r="5127" spans="32:40">
      <c r="AF5127" s="25">
        <v>5126</v>
      </c>
      <c r="AG5127" s="25"/>
      <c r="AJ5127" s="25"/>
      <c r="AL5127" s="5">
        <v>5126</v>
      </c>
      <c r="AM5127" s="25">
        <v>-320601500.58502936</v>
      </c>
      <c r="AN5127" s="5">
        <v>-0.84836181811135003</v>
      </c>
    </row>
    <row r="5128" spans="32:40">
      <c r="AF5128" s="25">
        <v>5127</v>
      </c>
      <c r="AG5128" s="25"/>
      <c r="AJ5128" s="25"/>
      <c r="AL5128" s="5">
        <v>5127</v>
      </c>
      <c r="AM5128" s="25">
        <v>-563988062.88078094</v>
      </c>
      <c r="AN5128" s="5">
        <v>-1.9864640730267114</v>
      </c>
    </row>
    <row r="5129" spans="32:40">
      <c r="AF5129" s="25">
        <v>5128</v>
      </c>
      <c r="AG5129" s="25"/>
      <c r="AJ5129" s="25"/>
      <c r="AL5129" s="5">
        <v>5128</v>
      </c>
      <c r="AM5129" s="25">
        <v>189858341.44998777</v>
      </c>
      <c r="AN5129" s="5">
        <v>2.7392158854016087</v>
      </c>
    </row>
    <row r="5130" spans="32:40">
      <c r="AF5130" s="25">
        <v>5129</v>
      </c>
      <c r="AG5130" s="25"/>
      <c r="AJ5130" s="25"/>
      <c r="AL5130" s="5">
        <v>5129</v>
      </c>
      <c r="AM5130" s="25">
        <v>-37161891.616905659</v>
      </c>
      <c r="AN5130" s="5">
        <v>0.47265699186199384</v>
      </c>
    </row>
    <row r="5131" spans="32:40">
      <c r="AF5131" s="25">
        <v>5130</v>
      </c>
      <c r="AG5131" s="25"/>
      <c r="AJ5131" s="25"/>
      <c r="AL5131" s="5">
        <v>5130</v>
      </c>
      <c r="AM5131" s="25">
        <v>1367128404.9119687</v>
      </c>
      <c r="AN5131" s="5">
        <v>8.4360725700291059</v>
      </c>
    </row>
    <row r="5132" spans="32:40">
      <c r="AF5132" s="25">
        <v>5131</v>
      </c>
      <c r="AG5132" s="25"/>
      <c r="AJ5132" s="25"/>
      <c r="AL5132" s="5">
        <v>5131</v>
      </c>
      <c r="AM5132" s="25">
        <v>720548834.13615775</v>
      </c>
      <c r="AN5132" s="5">
        <v>4.2875235582573499</v>
      </c>
    </row>
    <row r="5133" spans="32:40">
      <c r="AF5133" s="25">
        <v>5132</v>
      </c>
      <c r="AG5133" s="25"/>
      <c r="AJ5133" s="25"/>
      <c r="AL5133" s="5">
        <v>5132</v>
      </c>
      <c r="AM5133" s="25">
        <v>-1118639812.35958</v>
      </c>
      <c r="AN5133" s="5">
        <v>-10.168436097121679</v>
      </c>
    </row>
    <row r="5134" spans="32:40">
      <c r="AF5134" s="25">
        <v>5133</v>
      </c>
      <c r="AG5134" s="25"/>
      <c r="AJ5134" s="25"/>
      <c r="AL5134" s="5">
        <v>5133</v>
      </c>
      <c r="AM5134" s="25">
        <v>-638098845.89802384</v>
      </c>
      <c r="AN5134" s="5">
        <v>-1.9561539847693163</v>
      </c>
    </row>
    <row r="5135" spans="32:40">
      <c r="AF5135" s="25">
        <v>5134</v>
      </c>
      <c r="AG5135" s="25"/>
      <c r="AJ5135" s="25"/>
      <c r="AL5135" s="5">
        <v>5134</v>
      </c>
      <c r="AM5135" s="25">
        <v>-360846437.09343982</v>
      </c>
      <c r="AN5135" s="5">
        <v>-1.7434823068872347</v>
      </c>
    </row>
    <row r="5136" spans="32:40">
      <c r="AF5136" s="25">
        <v>5135</v>
      </c>
      <c r="AG5136" s="25"/>
      <c r="AJ5136" s="25"/>
      <c r="AL5136" s="5">
        <v>5135</v>
      </c>
      <c r="AM5136" s="25">
        <v>656760123.52182245</v>
      </c>
      <c r="AN5136" s="5">
        <v>9.9433804776013464</v>
      </c>
    </row>
    <row r="5137" spans="32:40">
      <c r="AF5137" s="25">
        <v>5136</v>
      </c>
      <c r="AG5137" s="25"/>
      <c r="AJ5137" s="25"/>
      <c r="AL5137" s="5">
        <v>5136</v>
      </c>
      <c r="AM5137" s="25">
        <v>-337814554.85579842</v>
      </c>
      <c r="AN5137" s="5">
        <v>-0.60216921444087013</v>
      </c>
    </row>
    <row r="5138" spans="32:40">
      <c r="AF5138" s="25">
        <v>5137</v>
      </c>
      <c r="AG5138" s="25"/>
      <c r="AJ5138" s="25"/>
      <c r="AL5138" s="5">
        <v>5137</v>
      </c>
      <c r="AM5138" s="25">
        <v>-256922156.89161664</v>
      </c>
      <c r="AN5138" s="5">
        <v>-0.325149748814827</v>
      </c>
    </row>
    <row r="5139" spans="32:40">
      <c r="AF5139" s="25">
        <v>5138</v>
      </c>
      <c r="AG5139" s="25"/>
      <c r="AJ5139" s="25"/>
      <c r="AL5139" s="5">
        <v>5138</v>
      </c>
      <c r="AM5139" s="25">
        <v>784823540.37398517</v>
      </c>
      <c r="AN5139" s="5">
        <v>4.772710859494163</v>
      </c>
    </row>
    <row r="5140" spans="32:40">
      <c r="AF5140" s="25">
        <v>5139</v>
      </c>
      <c r="AG5140" s="25"/>
      <c r="AJ5140" s="25"/>
      <c r="AL5140" s="5">
        <v>5139</v>
      </c>
      <c r="AM5140" s="25">
        <v>-548453996.37313426</v>
      </c>
      <c r="AN5140" s="5">
        <v>-3.5478724417097132</v>
      </c>
    </row>
    <row r="5141" spans="32:40">
      <c r="AF5141" s="25">
        <v>5140</v>
      </c>
      <c r="AG5141" s="25"/>
      <c r="AJ5141" s="25"/>
      <c r="AL5141" s="5">
        <v>5140</v>
      </c>
      <c r="AM5141" s="25">
        <v>-351912616.88518</v>
      </c>
      <c r="AN5141" s="5">
        <v>-1.6095598052527478</v>
      </c>
    </row>
    <row r="5142" spans="32:40">
      <c r="AF5142" s="25">
        <v>5141</v>
      </c>
      <c r="AG5142" s="25"/>
      <c r="AJ5142" s="25"/>
      <c r="AL5142" s="5">
        <v>5141</v>
      </c>
      <c r="AM5142" s="25">
        <v>-1623395254.1336639</v>
      </c>
      <c r="AN5142" s="5">
        <v>-10.164667988840174</v>
      </c>
    </row>
    <row r="5143" spans="32:40">
      <c r="AF5143" s="25">
        <v>5142</v>
      </c>
      <c r="AG5143" s="25"/>
      <c r="AJ5143" s="25"/>
      <c r="AL5143" s="5">
        <v>5142</v>
      </c>
      <c r="AM5143" s="25">
        <v>-767270698.59726071</v>
      </c>
      <c r="AN5143" s="5">
        <v>-2.7735584860300997</v>
      </c>
    </row>
    <row r="5144" spans="32:40">
      <c r="AF5144" s="25">
        <v>5143</v>
      </c>
      <c r="AG5144" s="25"/>
      <c r="AJ5144" s="25"/>
      <c r="AL5144" s="5">
        <v>5143</v>
      </c>
      <c r="AM5144" s="25">
        <v>-938068261.24651229</v>
      </c>
      <c r="AN5144" s="5">
        <v>-4.8069049238755648</v>
      </c>
    </row>
    <row r="5145" spans="32:40">
      <c r="AF5145" s="25">
        <v>5144</v>
      </c>
      <c r="AG5145" s="25"/>
      <c r="AJ5145" s="25"/>
      <c r="AL5145" s="5">
        <v>5144</v>
      </c>
      <c r="AM5145" s="25">
        <v>-1263147141.5003049</v>
      </c>
      <c r="AN5145" s="5">
        <v>-4.0051100797391674</v>
      </c>
    </row>
    <row r="5146" spans="32:40">
      <c r="AF5146" s="25">
        <v>5145</v>
      </c>
      <c r="AG5146" s="25"/>
      <c r="AJ5146" s="25"/>
      <c r="AL5146" s="5">
        <v>5145</v>
      </c>
      <c r="AM5146" s="25">
        <v>263533457.29556888</v>
      </c>
      <c r="AN5146" s="5">
        <v>2.3285293341189108</v>
      </c>
    </row>
    <row r="5147" spans="32:40">
      <c r="AF5147" s="25">
        <v>5146</v>
      </c>
      <c r="AG5147" s="25"/>
      <c r="AJ5147" s="25"/>
      <c r="AL5147" s="5">
        <v>5146</v>
      </c>
      <c r="AM5147" s="25">
        <v>-589306540.57148778</v>
      </c>
      <c r="AN5147" s="5">
        <v>-2.8278528822473112</v>
      </c>
    </row>
    <row r="5148" spans="32:40">
      <c r="AF5148" s="25">
        <v>5147</v>
      </c>
      <c r="AG5148" s="25"/>
      <c r="AJ5148" s="25"/>
      <c r="AL5148" s="5">
        <v>5147</v>
      </c>
      <c r="AM5148" s="25">
        <v>2001891989.1617</v>
      </c>
      <c r="AN5148" s="5">
        <v>23.42881948132251</v>
      </c>
    </row>
    <row r="5149" spans="32:40">
      <c r="AF5149" s="25">
        <v>5148</v>
      </c>
      <c r="AG5149" s="25"/>
      <c r="AJ5149" s="25"/>
      <c r="AL5149" s="5">
        <v>5148</v>
      </c>
      <c r="AM5149" s="25">
        <v>-343667394.25968349</v>
      </c>
      <c r="AN5149" s="5">
        <v>-1.298698993606427</v>
      </c>
    </row>
    <row r="5150" spans="32:40">
      <c r="AF5150" s="25">
        <v>5149</v>
      </c>
      <c r="AG5150" s="25"/>
      <c r="AJ5150" s="25"/>
      <c r="AL5150" s="5">
        <v>5149</v>
      </c>
      <c r="AM5150" s="25">
        <v>-351315487.31047714</v>
      </c>
      <c r="AN5150" s="5">
        <v>-2.1449666104434661</v>
      </c>
    </row>
    <row r="5151" spans="32:40">
      <c r="AF5151" s="25">
        <v>5150</v>
      </c>
      <c r="AG5151" s="25"/>
      <c r="AJ5151" s="25"/>
      <c r="AL5151" s="5">
        <v>5150</v>
      </c>
      <c r="AM5151" s="25">
        <v>452171113.64734513</v>
      </c>
      <c r="AN5151" s="5">
        <v>2.7220245825598472</v>
      </c>
    </row>
    <row r="5152" spans="32:40">
      <c r="AF5152" s="25">
        <v>5151</v>
      </c>
      <c r="AG5152" s="25"/>
      <c r="AJ5152" s="25"/>
      <c r="AL5152" s="5">
        <v>5151</v>
      </c>
      <c r="AM5152" s="25">
        <v>-334661901.90743756</v>
      </c>
      <c r="AN5152" s="5">
        <v>-0.73703859590612453</v>
      </c>
    </row>
    <row r="5153" spans="32:40">
      <c r="AF5153" s="25">
        <v>5152</v>
      </c>
      <c r="AG5153" s="25"/>
      <c r="AJ5153" s="25"/>
      <c r="AL5153" s="5">
        <v>5152</v>
      </c>
      <c r="AM5153" s="25">
        <v>1353491357.3994043</v>
      </c>
      <c r="AN5153" s="5">
        <v>15.231742975021517</v>
      </c>
    </row>
    <row r="5154" spans="32:40">
      <c r="AF5154" s="25">
        <v>5153</v>
      </c>
      <c r="AG5154" s="25"/>
      <c r="AJ5154" s="25"/>
      <c r="AL5154" s="5">
        <v>5153</v>
      </c>
      <c r="AM5154" s="25">
        <v>-69721502.845523</v>
      </c>
      <c r="AN5154" s="5">
        <v>0.23012713035441582</v>
      </c>
    </row>
    <row r="5155" spans="32:40">
      <c r="AF5155" s="25">
        <v>5154</v>
      </c>
      <c r="AG5155" s="25"/>
      <c r="AJ5155" s="25"/>
      <c r="AL5155" s="5">
        <v>5154</v>
      </c>
      <c r="AM5155" s="25">
        <v>-271835477.66272116</v>
      </c>
      <c r="AN5155" s="5">
        <v>-2.0338783896628647</v>
      </c>
    </row>
    <row r="5156" spans="32:40">
      <c r="AF5156" s="25">
        <v>5155</v>
      </c>
      <c r="AG5156" s="25"/>
      <c r="AJ5156" s="25"/>
      <c r="AL5156" s="5">
        <v>5155</v>
      </c>
      <c r="AM5156" s="25">
        <v>-507110843.48975956</v>
      </c>
      <c r="AN5156" s="5">
        <v>-1.4093429179533132</v>
      </c>
    </row>
    <row r="5157" spans="32:40">
      <c r="AF5157" s="25">
        <v>5156</v>
      </c>
      <c r="AG5157" s="25"/>
      <c r="AJ5157" s="25"/>
      <c r="AL5157" s="5">
        <v>5156</v>
      </c>
      <c r="AM5157" s="25">
        <v>296939785.62335443</v>
      </c>
      <c r="AN5157" s="5">
        <v>3.1303395249220323</v>
      </c>
    </row>
    <row r="5158" spans="32:40">
      <c r="AF5158" s="25">
        <v>5157</v>
      </c>
      <c r="AG5158" s="25"/>
      <c r="AJ5158" s="25"/>
      <c r="AL5158" s="5">
        <v>5157</v>
      </c>
      <c r="AM5158" s="25">
        <v>274656526.48121661</v>
      </c>
      <c r="AN5158" s="5">
        <v>2.3572050853319744</v>
      </c>
    </row>
    <row r="5159" spans="32:40">
      <c r="AF5159" s="25">
        <v>5158</v>
      </c>
      <c r="AG5159" s="25"/>
      <c r="AJ5159" s="25"/>
      <c r="AL5159" s="5">
        <v>5158</v>
      </c>
      <c r="AM5159" s="25">
        <v>-423824090.62725174</v>
      </c>
      <c r="AN5159" s="5">
        <v>-0.78508029779335875</v>
      </c>
    </row>
    <row r="5160" spans="32:40">
      <c r="AF5160" s="25">
        <v>5159</v>
      </c>
      <c r="AG5160" s="25"/>
      <c r="AJ5160" s="25"/>
      <c r="AL5160" s="5">
        <v>5159</v>
      </c>
      <c r="AM5160" s="25">
        <v>-144834961.24728724</v>
      </c>
      <c r="AN5160" s="5">
        <v>-0.68849481179459671</v>
      </c>
    </row>
    <row r="5161" spans="32:40">
      <c r="AF5161" s="25">
        <v>5160</v>
      </c>
      <c r="AG5161" s="25"/>
      <c r="AJ5161" s="25"/>
      <c r="AL5161" s="5">
        <v>5160</v>
      </c>
      <c r="AM5161" s="25">
        <v>-204679595.88167575</v>
      </c>
      <c r="AN5161" s="5">
        <v>-1.3608884336882332</v>
      </c>
    </row>
    <row r="5162" spans="32:40">
      <c r="AF5162" s="25">
        <v>5161</v>
      </c>
      <c r="AG5162" s="25"/>
      <c r="AJ5162" s="25"/>
      <c r="AL5162" s="5">
        <v>5161</v>
      </c>
      <c r="AM5162" s="25">
        <v>-1223093333.2247903</v>
      </c>
      <c r="AN5162" s="5">
        <v>-3.8544989011280917</v>
      </c>
    </row>
    <row r="5163" spans="32:40">
      <c r="AF5163" s="25">
        <v>5162</v>
      </c>
      <c r="AG5163" s="25"/>
      <c r="AJ5163" s="25"/>
      <c r="AL5163" s="5">
        <v>5162</v>
      </c>
      <c r="AM5163" s="25">
        <v>258348750.64021713</v>
      </c>
      <c r="AN5163" s="5">
        <v>2.3138180858668616</v>
      </c>
    </row>
    <row r="5164" spans="32:40">
      <c r="AF5164" s="25">
        <v>5163</v>
      </c>
      <c r="AG5164" s="25"/>
      <c r="AJ5164" s="25"/>
      <c r="AL5164" s="5">
        <v>5163</v>
      </c>
      <c r="AM5164" s="25">
        <v>-624132080.96781158</v>
      </c>
      <c r="AN5164" s="5">
        <v>-2.0312229568176012</v>
      </c>
    </row>
    <row r="5165" spans="32:40">
      <c r="AF5165" s="25">
        <v>5164</v>
      </c>
      <c r="AG5165" s="25"/>
      <c r="AJ5165" s="25"/>
      <c r="AL5165" s="5">
        <v>5164</v>
      </c>
      <c r="AM5165" s="25">
        <v>-401329803.57804012</v>
      </c>
      <c r="AN5165" s="5">
        <v>-1.6714320057603114</v>
      </c>
    </row>
    <row r="5166" spans="32:40">
      <c r="AF5166" s="25">
        <v>5165</v>
      </c>
      <c r="AG5166" s="25"/>
      <c r="AJ5166" s="25"/>
      <c r="AL5166" s="5">
        <v>5165</v>
      </c>
      <c r="AM5166" s="25">
        <v>-728681591.14634705</v>
      </c>
      <c r="AN5166" s="5">
        <v>-4.5209203600220889</v>
      </c>
    </row>
    <row r="5167" spans="32:40">
      <c r="AF5167" s="25">
        <v>5166</v>
      </c>
      <c r="AG5167" s="25"/>
      <c r="AJ5167" s="25"/>
      <c r="AL5167" s="5">
        <v>5166</v>
      </c>
      <c r="AM5167" s="25">
        <v>-691265352.77913296</v>
      </c>
      <c r="AN5167" s="5">
        <v>-7.2239811557093736</v>
      </c>
    </row>
    <row r="5168" spans="32:40">
      <c r="AF5168" s="25">
        <v>5167</v>
      </c>
      <c r="AG5168" s="25"/>
      <c r="AJ5168" s="25"/>
      <c r="AL5168" s="5">
        <v>5167</v>
      </c>
      <c r="AM5168" s="25">
        <v>-816789184.16441536</v>
      </c>
      <c r="AN5168" s="5">
        <v>-10.905381728590054</v>
      </c>
    </row>
    <row r="5169" spans="32:40">
      <c r="AF5169" s="25">
        <v>5168</v>
      </c>
      <c r="AG5169" s="25"/>
      <c r="AJ5169" s="25"/>
      <c r="AL5169" s="5">
        <v>5168</v>
      </c>
      <c r="AM5169" s="25">
        <v>-1467350836.8313994</v>
      </c>
      <c r="AN5169" s="5">
        <v>-6.987941964469889</v>
      </c>
    </row>
    <row r="5170" spans="32:40">
      <c r="AF5170" s="25">
        <v>5169</v>
      </c>
      <c r="AG5170" s="25"/>
      <c r="AJ5170" s="25"/>
      <c r="AL5170" s="5">
        <v>5169</v>
      </c>
      <c r="AM5170" s="25">
        <v>-769935684.6797576</v>
      </c>
      <c r="AN5170" s="5">
        <v>-8.987106003287785</v>
      </c>
    </row>
    <row r="5171" spans="32:40">
      <c r="AF5171" s="25">
        <v>5170</v>
      </c>
      <c r="AG5171" s="25"/>
      <c r="AJ5171" s="25"/>
      <c r="AL5171" s="5">
        <v>5170</v>
      </c>
      <c r="AM5171" s="25">
        <v>-153479255.88491294</v>
      </c>
      <c r="AN5171" s="5">
        <v>-0.14731919584646266</v>
      </c>
    </row>
    <row r="5172" spans="32:40">
      <c r="AF5172" s="25">
        <v>5171</v>
      </c>
      <c r="AG5172" s="25"/>
      <c r="AJ5172" s="25"/>
      <c r="AL5172" s="5">
        <v>5171</v>
      </c>
      <c r="AM5172" s="25">
        <v>-137176432.98012677</v>
      </c>
      <c r="AN5172" s="5">
        <v>0.41547392347379242</v>
      </c>
    </row>
    <row r="5173" spans="32:40">
      <c r="AF5173" s="25">
        <v>5172</v>
      </c>
      <c r="AG5173" s="25"/>
      <c r="AJ5173" s="25"/>
      <c r="AL5173" s="5">
        <v>5172</v>
      </c>
      <c r="AM5173" s="25">
        <v>-662614173.43188059</v>
      </c>
      <c r="AN5173" s="5">
        <v>-6.8073532505164618</v>
      </c>
    </row>
    <row r="5174" spans="32:40">
      <c r="AF5174" s="25">
        <v>5173</v>
      </c>
      <c r="AG5174" s="25"/>
      <c r="AJ5174" s="25"/>
      <c r="AL5174" s="5">
        <v>5173</v>
      </c>
      <c r="AM5174" s="25">
        <v>-545713492.99139094</v>
      </c>
      <c r="AN5174" s="5">
        <v>-1.5767038366202006</v>
      </c>
    </row>
    <row r="5175" spans="32:40">
      <c r="AF5175" s="25">
        <v>5174</v>
      </c>
      <c r="AG5175" s="25"/>
      <c r="AJ5175" s="25"/>
      <c r="AL5175" s="5">
        <v>5174</v>
      </c>
      <c r="AM5175" s="25">
        <v>268297825.7293095</v>
      </c>
      <c r="AN5175" s="5">
        <v>4.1605675718910291</v>
      </c>
    </row>
    <row r="5176" spans="32:40">
      <c r="AF5176" s="25">
        <v>5175</v>
      </c>
      <c r="AG5176" s="25"/>
      <c r="AJ5176" s="25"/>
      <c r="AL5176" s="5">
        <v>5175</v>
      </c>
      <c r="AM5176" s="25">
        <v>-1640228164.1478295</v>
      </c>
      <c r="AN5176" s="5">
        <v>-5.6400357547478288</v>
      </c>
    </row>
    <row r="5177" spans="32:40">
      <c r="AF5177" s="25">
        <v>5176</v>
      </c>
      <c r="AG5177" s="25"/>
      <c r="AJ5177" s="25"/>
      <c r="AL5177" s="5">
        <v>5176</v>
      </c>
      <c r="AM5177" s="25">
        <v>1146923.1431081593</v>
      </c>
      <c r="AN5177" s="5">
        <v>1.0073346543505521</v>
      </c>
    </row>
    <row r="5178" spans="32:40">
      <c r="AF5178" s="25">
        <v>5177</v>
      </c>
      <c r="AG5178" s="25"/>
      <c r="AJ5178" s="25"/>
      <c r="AL5178" s="5">
        <v>5177</v>
      </c>
      <c r="AM5178" s="25">
        <v>-208597415.2661497</v>
      </c>
      <c r="AN5178" s="5">
        <v>-0.13086473421256661</v>
      </c>
    </row>
    <row r="5179" spans="32:40">
      <c r="AF5179" s="25">
        <v>5178</v>
      </c>
      <c r="AG5179" s="25"/>
      <c r="AJ5179" s="25"/>
      <c r="AL5179" s="5">
        <v>5178</v>
      </c>
      <c r="AM5179" s="25">
        <v>-475044964.20500934</v>
      </c>
      <c r="AN5179" s="5">
        <v>-1.1382503515433078</v>
      </c>
    </row>
    <row r="5180" spans="32:40">
      <c r="AF5180" s="25">
        <v>5179</v>
      </c>
      <c r="AG5180" s="25"/>
      <c r="AJ5180" s="25"/>
      <c r="AL5180" s="5">
        <v>5179</v>
      </c>
      <c r="AM5180" s="25">
        <v>253904015.36278468</v>
      </c>
      <c r="AN5180" s="5">
        <v>3.0456180361090959</v>
      </c>
    </row>
    <row r="5181" spans="32:40">
      <c r="AF5181" s="25">
        <v>5180</v>
      </c>
      <c r="AG5181" s="25"/>
      <c r="AJ5181" s="25"/>
      <c r="AL5181" s="5">
        <v>5180</v>
      </c>
      <c r="AM5181" s="25">
        <v>877195972.48869658</v>
      </c>
      <c r="AN5181" s="5">
        <v>8.8437476916059925</v>
      </c>
    </row>
    <row r="5182" spans="32:40">
      <c r="AF5182" s="25">
        <v>5181</v>
      </c>
      <c r="AG5182" s="25"/>
      <c r="AJ5182" s="25"/>
      <c r="AL5182" s="5">
        <v>5181</v>
      </c>
      <c r="AM5182" s="25">
        <v>-898887822.29315639</v>
      </c>
      <c r="AN5182" s="5">
        <v>-7.4896099047347047</v>
      </c>
    </row>
    <row r="5183" spans="32:40">
      <c r="AF5183" s="25">
        <v>5182</v>
      </c>
      <c r="AG5183" s="25"/>
      <c r="AJ5183" s="25"/>
      <c r="AL5183" s="5">
        <v>5182</v>
      </c>
      <c r="AM5183" s="25">
        <v>-962660777.91841102</v>
      </c>
      <c r="AN5183" s="5">
        <v>-5.1565351577187872</v>
      </c>
    </row>
    <row r="5184" spans="32:40">
      <c r="AF5184" s="25">
        <v>5183</v>
      </c>
      <c r="AG5184" s="25"/>
      <c r="AJ5184" s="25"/>
      <c r="AL5184" s="5">
        <v>5183</v>
      </c>
      <c r="AM5184" s="25">
        <v>1001519823.5311961</v>
      </c>
      <c r="AN5184" s="5">
        <v>11.05125542363494</v>
      </c>
    </row>
    <row r="5185" spans="32:40">
      <c r="AF5185" s="25">
        <v>5184</v>
      </c>
      <c r="AG5185" s="25"/>
      <c r="AJ5185" s="25"/>
      <c r="AL5185" s="5">
        <v>5184</v>
      </c>
      <c r="AM5185" s="25">
        <v>-1054202277.2129157</v>
      </c>
      <c r="AN5185" s="5">
        <v>-4.6972256755428123</v>
      </c>
    </row>
    <row r="5186" spans="32:40">
      <c r="AF5186" s="25">
        <v>5185</v>
      </c>
      <c r="AG5186" s="25"/>
      <c r="AJ5186" s="25"/>
      <c r="AL5186" s="5">
        <v>5185</v>
      </c>
      <c r="AM5186" s="25">
        <v>-397544888.71753353</v>
      </c>
      <c r="AN5186" s="5">
        <v>-0.65154416745882271</v>
      </c>
    </row>
    <row r="5187" spans="32:40">
      <c r="AF5187" s="25">
        <v>5186</v>
      </c>
      <c r="AG5187" s="25"/>
      <c r="AJ5187" s="25"/>
      <c r="AL5187" s="5">
        <v>5186</v>
      </c>
      <c r="AM5187" s="25">
        <v>803427021.46455884</v>
      </c>
      <c r="AN5187" s="5">
        <v>5.4928780967729915</v>
      </c>
    </row>
    <row r="5188" spans="32:40">
      <c r="AF5188" s="25">
        <v>5187</v>
      </c>
      <c r="AG5188" s="25"/>
      <c r="AJ5188" s="25"/>
      <c r="AL5188" s="5">
        <v>5187</v>
      </c>
      <c r="AM5188" s="25">
        <v>703778835.41443467</v>
      </c>
      <c r="AN5188" s="5">
        <v>3.9777194598311731</v>
      </c>
    </row>
    <row r="5189" spans="32:40">
      <c r="AF5189" s="25">
        <v>5188</v>
      </c>
      <c r="AG5189" s="25"/>
      <c r="AJ5189" s="25"/>
      <c r="AL5189" s="5">
        <v>5188</v>
      </c>
      <c r="AM5189" s="25">
        <v>-662368080.9051249</v>
      </c>
      <c r="AN5189" s="5">
        <v>-2.1185618215833948</v>
      </c>
    </row>
    <row r="5190" spans="32:40">
      <c r="AF5190" s="25">
        <v>5189</v>
      </c>
      <c r="AG5190" s="25"/>
      <c r="AJ5190" s="25"/>
      <c r="AL5190" s="5">
        <v>5189</v>
      </c>
      <c r="AM5190" s="25">
        <v>-314628363.02341568</v>
      </c>
      <c r="AN5190" s="5">
        <v>-0.46157339889345927</v>
      </c>
    </row>
    <row r="5191" spans="32:40">
      <c r="AF5191" s="25">
        <v>5190</v>
      </c>
      <c r="AG5191" s="25"/>
      <c r="AJ5191" s="25"/>
      <c r="AL5191" s="5">
        <v>5190</v>
      </c>
      <c r="AM5191" s="25">
        <v>1263491653.0082853</v>
      </c>
      <c r="AN5191" s="5">
        <v>9.6732386684778628</v>
      </c>
    </row>
    <row r="5192" spans="32:40">
      <c r="AF5192" s="25">
        <v>5191</v>
      </c>
      <c r="AG5192" s="25"/>
      <c r="AJ5192" s="25"/>
      <c r="AL5192" s="5">
        <v>5191</v>
      </c>
      <c r="AM5192" s="25">
        <v>-916790837.85945988</v>
      </c>
      <c r="AN5192" s="5">
        <v>-3.5598115233410339</v>
      </c>
    </row>
    <row r="5193" spans="32:40">
      <c r="AF5193" s="25">
        <v>5192</v>
      </c>
      <c r="AG5193" s="25"/>
      <c r="AJ5193" s="25"/>
      <c r="AL5193" s="5">
        <v>5192</v>
      </c>
      <c r="AM5193" s="25">
        <v>-89061439.864108384</v>
      </c>
      <c r="AN5193" s="5">
        <v>-4.1539313568742492E-2</v>
      </c>
    </row>
    <row r="5194" spans="32:40">
      <c r="AF5194" s="25">
        <v>5193</v>
      </c>
      <c r="AG5194" s="25"/>
      <c r="AJ5194" s="25"/>
      <c r="AL5194" s="5">
        <v>5193</v>
      </c>
      <c r="AM5194" s="25">
        <v>-515401840.86270112</v>
      </c>
      <c r="AN5194" s="5">
        <v>-1.0656667003906022</v>
      </c>
    </row>
    <row r="5195" spans="32:40">
      <c r="AF5195" s="25">
        <v>5194</v>
      </c>
      <c r="AG5195" s="25"/>
      <c r="AJ5195" s="25"/>
      <c r="AL5195" s="5">
        <v>5194</v>
      </c>
      <c r="AM5195" s="25">
        <v>-1164882772.4171011</v>
      </c>
      <c r="AN5195" s="5">
        <v>-11.73480447557696</v>
      </c>
    </row>
    <row r="5196" spans="32:40">
      <c r="AF5196" s="25">
        <v>5195</v>
      </c>
      <c r="AG5196" s="25"/>
      <c r="AJ5196" s="25"/>
      <c r="AL5196" s="5">
        <v>5195</v>
      </c>
      <c r="AM5196" s="25">
        <v>-382428918.36438161</v>
      </c>
      <c r="AN5196" s="5">
        <v>-3.5764702756304532</v>
      </c>
    </row>
    <row r="5197" spans="32:40">
      <c r="AF5197" s="25">
        <v>5196</v>
      </c>
      <c r="AG5197" s="25"/>
      <c r="AJ5197" s="25"/>
      <c r="AL5197" s="5">
        <v>5196</v>
      </c>
      <c r="AM5197" s="25">
        <v>-630241110.59055281</v>
      </c>
      <c r="AN5197" s="5">
        <v>-7.7220010451760572</v>
      </c>
    </row>
    <row r="5198" spans="32:40">
      <c r="AF5198" s="25">
        <v>5197</v>
      </c>
      <c r="AG5198" s="25"/>
      <c r="AJ5198" s="25"/>
      <c r="AL5198" s="5">
        <v>5197</v>
      </c>
      <c r="AM5198" s="25">
        <v>-953247709.44857788</v>
      </c>
      <c r="AN5198" s="5">
        <v>-6.029167302076865</v>
      </c>
    </row>
    <row r="5199" spans="32:40">
      <c r="AF5199" s="25">
        <v>5198</v>
      </c>
      <c r="AG5199" s="25"/>
      <c r="AJ5199" s="25"/>
      <c r="AL5199" s="5">
        <v>5198</v>
      </c>
      <c r="AM5199" s="25">
        <v>-170397182.64095852</v>
      </c>
      <c r="AN5199" s="5">
        <v>0.18507770120756065</v>
      </c>
    </row>
    <row r="5200" spans="32:40">
      <c r="AF5200" s="25">
        <v>5199</v>
      </c>
      <c r="AG5200" s="25"/>
      <c r="AJ5200" s="25"/>
      <c r="AL5200" s="5">
        <v>5199</v>
      </c>
      <c r="AM5200" s="25">
        <v>2509871.8429217339</v>
      </c>
      <c r="AN5200" s="5">
        <v>1.0110712983677395</v>
      </c>
    </row>
    <row r="5201" spans="32:40">
      <c r="AF5201" s="25">
        <v>5200</v>
      </c>
      <c r="AG5201" s="25"/>
      <c r="AJ5201" s="25"/>
      <c r="AL5201" s="5">
        <v>5200</v>
      </c>
      <c r="AM5201" s="25">
        <v>1536013257.6674972</v>
      </c>
      <c r="AN5201" s="5">
        <v>10.579329631159162</v>
      </c>
    </row>
    <row r="5202" spans="32:40">
      <c r="AF5202" s="25">
        <v>5201</v>
      </c>
      <c r="AG5202" s="25"/>
      <c r="AJ5202" s="25"/>
      <c r="AL5202" s="5">
        <v>5201</v>
      </c>
      <c r="AM5202" s="25">
        <v>-58001580.292147547</v>
      </c>
      <c r="AN5202" s="5">
        <v>0.52920896822210794</v>
      </c>
    </row>
    <row r="5203" spans="32:40">
      <c r="AF5203" s="25">
        <v>5202</v>
      </c>
      <c r="AG5203" s="25"/>
      <c r="AJ5203" s="25"/>
      <c r="AL5203" s="5">
        <v>5202</v>
      </c>
      <c r="AM5203" s="25">
        <v>812500457.39475703</v>
      </c>
      <c r="AN5203" s="5">
        <v>7.7381218540197354</v>
      </c>
    </row>
    <row r="5204" spans="32:40">
      <c r="AF5204" s="25">
        <v>5203</v>
      </c>
      <c r="AG5204" s="25"/>
      <c r="AJ5204" s="25"/>
      <c r="AL5204" s="5">
        <v>5203</v>
      </c>
      <c r="AM5204" s="25">
        <v>-1318841285.7094731</v>
      </c>
      <c r="AN5204" s="5">
        <v>-6.9607026616302017</v>
      </c>
    </row>
    <row r="5205" spans="32:40">
      <c r="AF5205" s="25">
        <v>5204</v>
      </c>
      <c r="AG5205" s="25"/>
      <c r="AJ5205" s="25"/>
      <c r="AL5205" s="5">
        <v>5204</v>
      </c>
      <c r="AM5205" s="25">
        <v>870674616.55852413</v>
      </c>
      <c r="AN5205" s="5">
        <v>5.7503318596879014</v>
      </c>
    </row>
    <row r="5206" spans="32:40">
      <c r="AF5206" s="25">
        <v>5205</v>
      </c>
      <c r="AG5206" s="25"/>
      <c r="AJ5206" s="25"/>
      <c r="AL5206" s="5">
        <v>5205</v>
      </c>
      <c r="AM5206" s="25">
        <v>-879593549.05563056</v>
      </c>
      <c r="AN5206" s="5">
        <v>-2.4045634340075326</v>
      </c>
    </row>
    <row r="5207" spans="32:40">
      <c r="AF5207" s="25">
        <v>5206</v>
      </c>
      <c r="AG5207" s="25"/>
      <c r="AJ5207" s="25"/>
      <c r="AL5207" s="5">
        <v>5206</v>
      </c>
      <c r="AM5207" s="25">
        <v>-678326219.35343182</v>
      </c>
      <c r="AN5207" s="5">
        <v>-2.1929745780571288</v>
      </c>
    </row>
    <row r="5208" spans="32:40">
      <c r="AF5208" s="25">
        <v>5207</v>
      </c>
      <c r="AG5208" s="25"/>
      <c r="AJ5208" s="25"/>
      <c r="AL5208" s="5">
        <v>5207</v>
      </c>
      <c r="AM5208" s="25">
        <v>-485687579.35731971</v>
      </c>
      <c r="AN5208" s="5">
        <v>-1.8853180191947698</v>
      </c>
    </row>
    <row r="5209" spans="32:40">
      <c r="AF5209" s="25">
        <v>5208</v>
      </c>
      <c r="AG5209" s="25"/>
      <c r="AJ5209" s="25"/>
      <c r="AL5209" s="5">
        <v>5208</v>
      </c>
      <c r="AM5209" s="25">
        <v>442147332.89961624</v>
      </c>
      <c r="AN5209" s="5">
        <v>5.1814004186037685</v>
      </c>
    </row>
    <row r="5210" spans="32:40">
      <c r="AF5210" s="25">
        <v>5209</v>
      </c>
      <c r="AG5210" s="25"/>
      <c r="AJ5210" s="25"/>
      <c r="AL5210" s="5">
        <v>5209</v>
      </c>
      <c r="AM5210" s="25">
        <v>-926110856.56026149</v>
      </c>
      <c r="AN5210" s="5">
        <v>-2.875213438852307</v>
      </c>
    </row>
    <row r="5211" spans="32:40">
      <c r="AF5211" s="25">
        <v>5210</v>
      </c>
      <c r="AG5211" s="25"/>
      <c r="AJ5211" s="25"/>
      <c r="AL5211" s="5">
        <v>5210</v>
      </c>
      <c r="AM5211" s="25">
        <v>1286217690.9925303</v>
      </c>
      <c r="AN5211" s="5">
        <v>10.107121093890589</v>
      </c>
    </row>
    <row r="5212" spans="32:40">
      <c r="AF5212" s="25">
        <v>5211</v>
      </c>
      <c r="AG5212" s="25"/>
      <c r="AJ5212" s="25"/>
      <c r="AL5212" s="5">
        <v>5211</v>
      </c>
      <c r="AM5212" s="25">
        <v>-594628881.89387655</v>
      </c>
      <c r="AN5212" s="5">
        <v>-8.2706869163028411</v>
      </c>
    </row>
    <row r="5213" spans="32:40">
      <c r="AF5213" s="25">
        <v>5212</v>
      </c>
      <c r="AG5213" s="25"/>
      <c r="AJ5213" s="25"/>
      <c r="AL5213" s="5">
        <v>5212</v>
      </c>
      <c r="AM5213" s="25">
        <v>849997956.12596011</v>
      </c>
      <c r="AN5213" s="5">
        <v>5.4817015234509494</v>
      </c>
    </row>
    <row r="5214" spans="32:40">
      <c r="AF5214" s="25">
        <v>5213</v>
      </c>
      <c r="AG5214" s="25"/>
      <c r="AJ5214" s="25"/>
      <c r="AL5214" s="5">
        <v>5213</v>
      </c>
      <c r="AM5214" s="25">
        <v>490944746.49661404</v>
      </c>
      <c r="AN5214" s="5">
        <v>3.3399350333502715</v>
      </c>
    </row>
    <row r="5215" spans="32:40">
      <c r="AF5215" s="25">
        <v>5214</v>
      </c>
      <c r="AG5215" s="25"/>
      <c r="AJ5215" s="25"/>
      <c r="AL5215" s="5">
        <v>5214</v>
      </c>
      <c r="AM5215" s="25">
        <v>-1669134059.8186111</v>
      </c>
      <c r="AN5215" s="5">
        <v>-11.345013933324083</v>
      </c>
    </row>
    <row r="5216" spans="32:40">
      <c r="AF5216" s="25">
        <v>5215</v>
      </c>
      <c r="AG5216" s="25"/>
      <c r="AJ5216" s="25"/>
      <c r="AL5216" s="5">
        <v>5215</v>
      </c>
      <c r="AM5216" s="25">
        <v>-536557757.83360398</v>
      </c>
      <c r="AN5216" s="5">
        <v>-1.0627335068031696</v>
      </c>
    </row>
    <row r="5217" spans="32:40">
      <c r="AF5217" s="25">
        <v>5216</v>
      </c>
      <c r="AG5217" s="25"/>
      <c r="AJ5217" s="25"/>
      <c r="AL5217" s="5">
        <v>5216</v>
      </c>
      <c r="AM5217" s="25">
        <v>-877765518.07794762</v>
      </c>
      <c r="AN5217" s="5">
        <v>-2.4104641359885131</v>
      </c>
    </row>
    <row r="5218" spans="32:40">
      <c r="AF5218" s="25">
        <v>5217</v>
      </c>
      <c r="AG5218" s="25"/>
      <c r="AJ5218" s="25"/>
      <c r="AL5218" s="5">
        <v>5217</v>
      </c>
      <c r="AM5218" s="25">
        <v>1106734212.8634632</v>
      </c>
      <c r="AN5218" s="5">
        <v>6.1568510091411071</v>
      </c>
    </row>
    <row r="5219" spans="32:40">
      <c r="AF5219" s="25">
        <v>5218</v>
      </c>
      <c r="AG5219" s="25"/>
      <c r="AJ5219" s="25"/>
      <c r="AL5219" s="5">
        <v>5218</v>
      </c>
      <c r="AM5219" s="25">
        <v>-1005424207.7841963</v>
      </c>
      <c r="AN5219" s="5">
        <v>-3.7586661110090729</v>
      </c>
    </row>
    <row r="5220" spans="32:40">
      <c r="AF5220" s="25">
        <v>5219</v>
      </c>
      <c r="AG5220" s="25"/>
      <c r="AJ5220" s="25"/>
      <c r="AL5220" s="5">
        <v>5219</v>
      </c>
      <c r="AM5220" s="25">
        <v>-1411362920.572197</v>
      </c>
      <c r="AN5220" s="5">
        <v>-12.154516410880564</v>
      </c>
    </row>
    <row r="5221" spans="32:40">
      <c r="AF5221" s="25">
        <v>5220</v>
      </c>
      <c r="AG5221" s="25"/>
      <c r="AJ5221" s="25"/>
      <c r="AL5221" s="5">
        <v>5220</v>
      </c>
      <c r="AM5221" s="25">
        <v>707267940.42966461</v>
      </c>
      <c r="AN5221" s="5">
        <v>6.2877796555908709</v>
      </c>
    </row>
    <row r="5222" spans="32:40">
      <c r="AF5222" s="25">
        <v>5221</v>
      </c>
      <c r="AG5222" s="25"/>
      <c r="AJ5222" s="25"/>
      <c r="AL5222" s="5">
        <v>5221</v>
      </c>
      <c r="AM5222" s="25">
        <v>-535164917.08748186</v>
      </c>
      <c r="AN5222" s="5">
        <v>-1.5611865834908185</v>
      </c>
    </row>
    <row r="5223" spans="32:40">
      <c r="AF5223" s="25">
        <v>5222</v>
      </c>
      <c r="AG5223" s="25"/>
      <c r="AJ5223" s="25"/>
      <c r="AL5223" s="5">
        <v>5222</v>
      </c>
      <c r="AM5223" s="25">
        <v>413298546.79636461</v>
      </c>
      <c r="AN5223" s="5">
        <v>5.4859167989126707</v>
      </c>
    </row>
    <row r="5224" spans="32:40">
      <c r="AF5224" s="25">
        <v>5223</v>
      </c>
      <c r="AG5224" s="25"/>
      <c r="AJ5224" s="25"/>
      <c r="AL5224" s="5">
        <v>5223</v>
      </c>
      <c r="AM5224" s="25">
        <v>-1331994249.2083282</v>
      </c>
      <c r="AN5224" s="5">
        <v>-4.4665906393062347</v>
      </c>
    </row>
    <row r="5225" spans="32:40">
      <c r="AF5225" s="25">
        <v>5224</v>
      </c>
      <c r="AG5225" s="25"/>
      <c r="AJ5225" s="25"/>
      <c r="AL5225" s="5">
        <v>5224</v>
      </c>
      <c r="AM5225" s="25">
        <v>-434247576.59553385</v>
      </c>
      <c r="AN5225" s="5">
        <v>-1.167982594422041</v>
      </c>
    </row>
    <row r="5226" spans="32:40">
      <c r="AF5226" s="25">
        <v>5225</v>
      </c>
      <c r="AG5226" s="25"/>
      <c r="AJ5226" s="25"/>
      <c r="AL5226" s="5">
        <v>5225</v>
      </c>
      <c r="AM5226" s="25">
        <v>382279150.11597145</v>
      </c>
      <c r="AN5226" s="5">
        <v>2.5222195333167341</v>
      </c>
    </row>
    <row r="5227" spans="32:40">
      <c r="AF5227" s="25">
        <v>5226</v>
      </c>
      <c r="AG5227" s="25"/>
      <c r="AJ5227" s="25"/>
      <c r="AL5227" s="5">
        <v>5226</v>
      </c>
      <c r="AM5227" s="25">
        <v>87193861.333311498</v>
      </c>
      <c r="AN5227" s="5">
        <v>1.3875426836768128</v>
      </c>
    </row>
    <row r="5228" spans="32:40">
      <c r="AF5228" s="25">
        <v>5227</v>
      </c>
      <c r="AG5228" s="25"/>
      <c r="AJ5228" s="25"/>
      <c r="AL5228" s="5">
        <v>5227</v>
      </c>
      <c r="AM5228" s="25">
        <v>-21296427.067429423</v>
      </c>
      <c r="AN5228" s="5">
        <v>0.89518783385970935</v>
      </c>
    </row>
    <row r="5229" spans="32:40">
      <c r="AF5229" s="25">
        <v>5228</v>
      </c>
      <c r="AG5229" s="25"/>
      <c r="AJ5229" s="25"/>
      <c r="AL5229" s="5">
        <v>5228</v>
      </c>
      <c r="AM5229" s="25">
        <v>-1445807088.8447325</v>
      </c>
      <c r="AN5229" s="5">
        <v>-7.3919847536930963</v>
      </c>
    </row>
    <row r="5230" spans="32:40">
      <c r="AF5230" s="25">
        <v>5229</v>
      </c>
      <c r="AG5230" s="25"/>
      <c r="AJ5230" s="25"/>
      <c r="AL5230" s="5">
        <v>5229</v>
      </c>
      <c r="AM5230" s="25">
        <v>695598439.50205743</v>
      </c>
      <c r="AN5230" s="5">
        <v>8.9775872320435717</v>
      </c>
    </row>
    <row r="5231" spans="32:40">
      <c r="AF5231" s="25">
        <v>5230</v>
      </c>
      <c r="AG5231" s="25"/>
      <c r="AJ5231" s="25"/>
      <c r="AL5231" s="5">
        <v>5230</v>
      </c>
      <c r="AM5231" s="25">
        <v>462470456.15860683</v>
      </c>
      <c r="AN5231" s="5">
        <v>3.7122542100962939</v>
      </c>
    </row>
    <row r="5232" spans="32:40">
      <c r="AF5232" s="25">
        <v>5231</v>
      </c>
      <c r="AG5232" s="25"/>
      <c r="AJ5232" s="25"/>
      <c r="AL5232" s="5">
        <v>5231</v>
      </c>
      <c r="AM5232" s="25">
        <v>-617812496.00746775</v>
      </c>
      <c r="AN5232" s="5">
        <v>-4.4077798641477326</v>
      </c>
    </row>
    <row r="5233" spans="32:40">
      <c r="AF5233" s="25">
        <v>5232</v>
      </c>
      <c r="AG5233" s="25"/>
      <c r="AJ5233" s="25"/>
      <c r="AL5233" s="5">
        <v>5232</v>
      </c>
      <c r="AM5233" s="25">
        <v>-508648246.03297114</v>
      </c>
      <c r="AN5233" s="5">
        <v>-2.2249607358413241</v>
      </c>
    </row>
    <row r="5234" spans="32:40">
      <c r="AF5234" s="25">
        <v>5233</v>
      </c>
      <c r="AG5234" s="25"/>
      <c r="AJ5234" s="25"/>
      <c r="AL5234" s="5">
        <v>5233</v>
      </c>
      <c r="AM5234" s="25">
        <v>444566259.56007659</v>
      </c>
      <c r="AN5234" s="5">
        <v>4.3012056717030598</v>
      </c>
    </row>
    <row r="5235" spans="32:40">
      <c r="AF5235" s="25">
        <v>5234</v>
      </c>
      <c r="AG5235" s="25"/>
      <c r="AJ5235" s="25"/>
      <c r="AL5235" s="5">
        <v>5234</v>
      </c>
      <c r="AM5235" s="25">
        <v>-1050284791.508438</v>
      </c>
      <c r="AN5235" s="5">
        <v>-4.0166605731030209</v>
      </c>
    </row>
    <row r="5236" spans="32:40">
      <c r="AF5236" s="25">
        <v>5235</v>
      </c>
      <c r="AG5236" s="25"/>
      <c r="AJ5236" s="25"/>
      <c r="AL5236" s="5">
        <v>5235</v>
      </c>
      <c r="AM5236" s="25">
        <v>1424361555.7226682</v>
      </c>
      <c r="AN5236" s="5">
        <v>9.2573102429084155</v>
      </c>
    </row>
    <row r="5237" spans="32:40">
      <c r="AF5237" s="25">
        <v>5236</v>
      </c>
      <c r="AG5237" s="25"/>
      <c r="AJ5237" s="25"/>
      <c r="AL5237" s="5">
        <v>5236</v>
      </c>
      <c r="AM5237" s="25">
        <v>495907043.63937324</v>
      </c>
      <c r="AN5237" s="5">
        <v>3.506279826481677</v>
      </c>
    </row>
    <row r="5238" spans="32:40">
      <c r="AF5238" s="25">
        <v>5237</v>
      </c>
      <c r="AG5238" s="25"/>
      <c r="AJ5238" s="25"/>
      <c r="AL5238" s="5">
        <v>5237</v>
      </c>
      <c r="AM5238" s="25">
        <v>-1106381709.7059247</v>
      </c>
      <c r="AN5238" s="5">
        <v>-9.8953140745222736</v>
      </c>
    </row>
    <row r="5239" spans="32:40">
      <c r="AF5239" s="25">
        <v>5238</v>
      </c>
      <c r="AG5239" s="25"/>
      <c r="AJ5239" s="25"/>
      <c r="AL5239" s="5">
        <v>5238</v>
      </c>
      <c r="AM5239" s="25">
        <v>927601959.15435302</v>
      </c>
      <c r="AN5239" s="5">
        <v>6.4740314978796416</v>
      </c>
    </row>
    <row r="5240" spans="32:40">
      <c r="AF5240" s="25">
        <v>5239</v>
      </c>
      <c r="AG5240" s="25"/>
      <c r="AJ5240" s="25"/>
      <c r="AL5240" s="5">
        <v>5239</v>
      </c>
      <c r="AM5240" s="25">
        <v>38919660.871223927</v>
      </c>
      <c r="AN5240" s="5">
        <v>1.2093230823332484</v>
      </c>
    </row>
    <row r="5241" spans="32:40">
      <c r="AF5241" s="25">
        <v>5240</v>
      </c>
      <c r="AG5241" s="25"/>
      <c r="AJ5241" s="25"/>
      <c r="AL5241" s="5">
        <v>5240</v>
      </c>
      <c r="AM5241" s="25">
        <v>-362584496.11896324</v>
      </c>
      <c r="AN5241" s="5">
        <v>-2.7155437404370506</v>
      </c>
    </row>
    <row r="5242" spans="32:40">
      <c r="AF5242" s="25">
        <v>5241</v>
      </c>
      <c r="AG5242" s="25"/>
      <c r="AJ5242" s="25"/>
      <c r="AL5242" s="5">
        <v>5241</v>
      </c>
      <c r="AM5242" s="25">
        <v>-683202885.74821067</v>
      </c>
      <c r="AN5242" s="5">
        <v>-2.1580786932516172</v>
      </c>
    </row>
    <row r="5243" spans="32:40">
      <c r="AF5243" s="25">
        <v>5242</v>
      </c>
      <c r="AG5243" s="25"/>
      <c r="AJ5243" s="25"/>
      <c r="AL5243" s="5">
        <v>5242</v>
      </c>
      <c r="AM5243" s="25">
        <v>483410493.23959225</v>
      </c>
      <c r="AN5243" s="5">
        <v>3.7037736476733469</v>
      </c>
    </row>
    <row r="5244" spans="32:40">
      <c r="AF5244" s="25">
        <v>5243</v>
      </c>
      <c r="AG5244" s="25"/>
      <c r="AJ5244" s="25"/>
      <c r="AL5244" s="5">
        <v>5243</v>
      </c>
      <c r="AM5244" s="25">
        <v>268123255.25277925</v>
      </c>
      <c r="AN5244" s="5">
        <v>2.1381476309520338</v>
      </c>
    </row>
    <row r="5245" spans="32:40">
      <c r="AF5245" s="25">
        <v>5244</v>
      </c>
      <c r="AG5245" s="25"/>
      <c r="AJ5245" s="25"/>
      <c r="AL5245" s="5">
        <v>5244</v>
      </c>
      <c r="AM5245" s="25">
        <v>544775205.62796175</v>
      </c>
      <c r="AN5245" s="5">
        <v>6.1244178674132028</v>
      </c>
    </row>
    <row r="5246" spans="32:40">
      <c r="AF5246" s="25">
        <v>5245</v>
      </c>
      <c r="AG5246" s="25"/>
      <c r="AJ5246" s="25"/>
      <c r="AL5246" s="5">
        <v>5245</v>
      </c>
      <c r="AM5246" s="25">
        <v>-615064670.188025</v>
      </c>
      <c r="AN5246" s="5">
        <v>-4.9455427882846932</v>
      </c>
    </row>
    <row r="5247" spans="32:40">
      <c r="AF5247" s="25">
        <v>5246</v>
      </c>
      <c r="AG5247" s="25"/>
      <c r="AJ5247" s="25"/>
      <c r="AL5247" s="5">
        <v>5246</v>
      </c>
      <c r="AM5247" s="25">
        <v>-424948371.94061065</v>
      </c>
      <c r="AN5247" s="5">
        <v>-1.5437719859625163</v>
      </c>
    </row>
    <row r="5248" spans="32:40">
      <c r="AF5248" s="25">
        <v>5247</v>
      </c>
      <c r="AG5248" s="25"/>
      <c r="AJ5248" s="25"/>
      <c r="AL5248" s="5">
        <v>5247</v>
      </c>
      <c r="AM5248" s="25">
        <v>180857556.09379092</v>
      </c>
      <c r="AN5248" s="5">
        <v>1.9220272124809286</v>
      </c>
    </row>
    <row r="5249" spans="32:40">
      <c r="AF5249" s="25">
        <v>5248</v>
      </c>
      <c r="AG5249" s="25"/>
      <c r="AJ5249" s="25"/>
      <c r="AL5249" s="5">
        <v>5248</v>
      </c>
      <c r="AM5249" s="25">
        <v>-443366177.94208711</v>
      </c>
      <c r="AN5249" s="5">
        <v>-1.4200571884958424</v>
      </c>
    </row>
    <row r="5250" spans="32:40">
      <c r="AF5250" s="25">
        <v>5249</v>
      </c>
      <c r="AG5250" s="25"/>
      <c r="AJ5250" s="25"/>
      <c r="AL5250" s="5">
        <v>5249</v>
      </c>
      <c r="AM5250" s="25">
        <v>-380494518.56905967</v>
      </c>
      <c r="AN5250" s="5">
        <v>-0.74601103925158896</v>
      </c>
    </row>
    <row r="5251" spans="32:40">
      <c r="AF5251" s="25">
        <v>5250</v>
      </c>
      <c r="AG5251" s="25"/>
      <c r="AJ5251" s="25"/>
      <c r="AL5251" s="5">
        <v>5250</v>
      </c>
      <c r="AM5251" s="25">
        <v>-216135152.29466671</v>
      </c>
      <c r="AN5251" s="5">
        <v>-0.28934953654436069</v>
      </c>
    </row>
    <row r="5252" spans="32:40">
      <c r="AF5252" s="25">
        <v>5251</v>
      </c>
      <c r="AG5252" s="25"/>
      <c r="AJ5252" s="25"/>
      <c r="AL5252" s="5">
        <v>5251</v>
      </c>
      <c r="AM5252" s="25">
        <v>-261876499.39449906</v>
      </c>
      <c r="AN5252" s="5">
        <v>-0.7748282254303529</v>
      </c>
    </row>
    <row r="5253" spans="32:40">
      <c r="AF5253" s="25">
        <v>5252</v>
      </c>
      <c r="AG5253" s="25"/>
      <c r="AJ5253" s="25"/>
      <c r="AL5253" s="5">
        <v>5252</v>
      </c>
      <c r="AM5253" s="25">
        <v>-977405387.42146325</v>
      </c>
      <c r="AN5253" s="5">
        <v>-8.1346789295161237</v>
      </c>
    </row>
    <row r="5254" spans="32:40">
      <c r="AF5254" s="25">
        <v>5253</v>
      </c>
      <c r="AG5254" s="25"/>
      <c r="AJ5254" s="25"/>
      <c r="AL5254" s="5">
        <v>5253</v>
      </c>
      <c r="AM5254" s="25">
        <v>-295971859.39017498</v>
      </c>
      <c r="AN5254" s="5">
        <v>-1.1480229155658337</v>
      </c>
    </row>
    <row r="5255" spans="32:40">
      <c r="AF5255" s="25">
        <v>5254</v>
      </c>
      <c r="AG5255" s="25"/>
      <c r="AJ5255" s="25"/>
      <c r="AL5255" s="5">
        <v>5254</v>
      </c>
      <c r="AM5255" s="25">
        <v>-742699366.9232204</v>
      </c>
      <c r="AN5255" s="5">
        <v>-3.1467400016191416</v>
      </c>
    </row>
    <row r="5256" spans="32:40">
      <c r="AF5256" s="25">
        <v>5255</v>
      </c>
      <c r="AG5256" s="25"/>
      <c r="AJ5256" s="25"/>
      <c r="AL5256" s="5">
        <v>5255</v>
      </c>
      <c r="AM5256" s="25">
        <v>-569190899.7664156</v>
      </c>
      <c r="AN5256" s="5">
        <v>-6.7408789467191674</v>
      </c>
    </row>
    <row r="5257" spans="32:40">
      <c r="AF5257" s="25">
        <v>5256</v>
      </c>
      <c r="AG5257" s="25"/>
      <c r="AJ5257" s="25"/>
      <c r="AL5257" s="5">
        <v>5256</v>
      </c>
      <c r="AM5257" s="25">
        <v>-692685545.33780038</v>
      </c>
      <c r="AN5257" s="5">
        <v>-10.040352065019853</v>
      </c>
    </row>
    <row r="5258" spans="32:40">
      <c r="AF5258" s="25">
        <v>5257</v>
      </c>
      <c r="AG5258" s="25"/>
      <c r="AJ5258" s="25"/>
      <c r="AL5258" s="5">
        <v>5257</v>
      </c>
      <c r="AM5258" s="25">
        <v>311715849.60942984</v>
      </c>
      <c r="AN5258" s="5">
        <v>2.263542191426509</v>
      </c>
    </row>
    <row r="5259" spans="32:40">
      <c r="AF5259" s="25">
        <v>5258</v>
      </c>
      <c r="AG5259" s="25"/>
      <c r="AJ5259" s="25"/>
      <c r="AL5259" s="5">
        <v>5258</v>
      </c>
      <c r="AM5259" s="25">
        <v>127125264.70698214</v>
      </c>
      <c r="AN5259" s="5">
        <v>1.8031208443255757</v>
      </c>
    </row>
    <row r="5260" spans="32:40">
      <c r="AF5260" s="25">
        <v>5259</v>
      </c>
      <c r="AG5260" s="25"/>
      <c r="AJ5260" s="25"/>
      <c r="AL5260" s="5">
        <v>5259</v>
      </c>
      <c r="AM5260" s="25">
        <v>-453779142.58630633</v>
      </c>
      <c r="AN5260" s="5">
        <v>-0.84445312648439508</v>
      </c>
    </row>
    <row r="5261" spans="32:40">
      <c r="AF5261" s="25">
        <v>5260</v>
      </c>
      <c r="AG5261" s="25"/>
      <c r="AJ5261" s="25"/>
      <c r="AL5261" s="5">
        <v>5260</v>
      </c>
      <c r="AM5261" s="25">
        <v>-1760558375.9890418</v>
      </c>
      <c r="AN5261" s="5">
        <v>-8.0584293390192858</v>
      </c>
    </row>
    <row r="5262" spans="32:40">
      <c r="AF5262" s="25">
        <v>5261</v>
      </c>
      <c r="AG5262" s="25"/>
      <c r="AJ5262" s="25"/>
      <c r="AL5262" s="5">
        <v>5261</v>
      </c>
      <c r="AM5262" s="25">
        <v>-183521473.5345048</v>
      </c>
      <c r="AN5262" s="5">
        <v>-0.77002660696793135</v>
      </c>
    </row>
    <row r="5263" spans="32:40">
      <c r="AF5263" s="25">
        <v>5262</v>
      </c>
      <c r="AG5263" s="25"/>
      <c r="AJ5263" s="25"/>
      <c r="AL5263" s="5">
        <v>5262</v>
      </c>
      <c r="AM5263" s="25">
        <v>89950441.785152376</v>
      </c>
      <c r="AN5263" s="5">
        <v>1.6488688267402942</v>
      </c>
    </row>
    <row r="5264" spans="32:40">
      <c r="AF5264" s="25">
        <v>5263</v>
      </c>
      <c r="AG5264" s="25"/>
      <c r="AJ5264" s="25"/>
      <c r="AL5264" s="5">
        <v>5263</v>
      </c>
      <c r="AM5264" s="25">
        <v>-197225767.84073812</v>
      </c>
      <c r="AN5264" s="5">
        <v>-1.0727990002301888</v>
      </c>
    </row>
    <row r="5265" spans="32:40">
      <c r="AF5265" s="25">
        <v>5264</v>
      </c>
      <c r="AG5265" s="25"/>
      <c r="AJ5265" s="25"/>
      <c r="AL5265" s="5">
        <v>5264</v>
      </c>
      <c r="AM5265" s="25">
        <v>-771561457.81998527</v>
      </c>
      <c r="AN5265" s="5">
        <v>-4.2575234631868231</v>
      </c>
    </row>
    <row r="5266" spans="32:40">
      <c r="AF5266" s="25">
        <v>5265</v>
      </c>
      <c r="AG5266" s="25"/>
      <c r="AJ5266" s="25"/>
      <c r="AL5266" s="5">
        <v>5265</v>
      </c>
      <c r="AM5266" s="25">
        <v>271473138.47852439</v>
      </c>
      <c r="AN5266" s="5">
        <v>2.085900620333073</v>
      </c>
    </row>
    <row r="5267" spans="32:40">
      <c r="AF5267" s="25">
        <v>5266</v>
      </c>
      <c r="AG5267" s="25"/>
      <c r="AJ5267" s="25"/>
      <c r="AL5267" s="5">
        <v>5266</v>
      </c>
      <c r="AM5267" s="25">
        <v>-810513251.52239299</v>
      </c>
      <c r="AN5267" s="5">
        <v>-2.6363936102562446</v>
      </c>
    </row>
    <row r="5268" spans="32:40">
      <c r="AF5268" s="25">
        <v>5267</v>
      </c>
      <c r="AG5268" s="25"/>
      <c r="AJ5268" s="25"/>
      <c r="AL5268" s="5">
        <v>5267</v>
      </c>
      <c r="AM5268" s="25">
        <v>-1163088644.0887854</v>
      </c>
      <c r="AN5268" s="5">
        <v>-14.464550859346454</v>
      </c>
    </row>
    <row r="5269" spans="32:40">
      <c r="AF5269" s="25">
        <v>5268</v>
      </c>
      <c r="AG5269" s="25"/>
      <c r="AJ5269" s="25"/>
      <c r="AL5269" s="5">
        <v>5268</v>
      </c>
      <c r="AM5269" s="25">
        <v>911272521.9180119</v>
      </c>
      <c r="AN5269" s="5">
        <v>4.8503913821352764</v>
      </c>
    </row>
    <row r="5270" spans="32:40">
      <c r="AF5270" s="25">
        <v>5269</v>
      </c>
      <c r="AG5270" s="25"/>
      <c r="AJ5270" s="25"/>
      <c r="AL5270" s="5">
        <v>5269</v>
      </c>
      <c r="AM5270" s="25">
        <v>409056095.44950229</v>
      </c>
      <c r="AN5270" s="5">
        <v>5.2752851322722361</v>
      </c>
    </row>
    <row r="5271" spans="32:40">
      <c r="AF5271" s="25">
        <v>5270</v>
      </c>
      <c r="AG5271" s="25"/>
      <c r="AJ5271" s="25"/>
      <c r="AL5271" s="5">
        <v>5270</v>
      </c>
      <c r="AM5271" s="25">
        <v>357510245.26872194</v>
      </c>
      <c r="AN5271" s="5">
        <v>2.6185679686605945</v>
      </c>
    </row>
    <row r="5272" spans="32:40">
      <c r="AF5272" s="25">
        <v>5271</v>
      </c>
      <c r="AG5272" s="25"/>
      <c r="AJ5272" s="25"/>
      <c r="AL5272" s="5">
        <v>5271</v>
      </c>
      <c r="AM5272" s="25">
        <v>-125266390.24308506</v>
      </c>
      <c r="AN5272" s="5">
        <v>5.6176824416421987E-2</v>
      </c>
    </row>
    <row r="5273" spans="32:40">
      <c r="AF5273" s="25">
        <v>5272</v>
      </c>
      <c r="AG5273" s="25"/>
      <c r="AJ5273" s="25"/>
      <c r="AL5273" s="5">
        <v>5272</v>
      </c>
      <c r="AM5273" s="25">
        <v>775308693.99462152</v>
      </c>
      <c r="AN5273" s="5">
        <v>4.346044318773961</v>
      </c>
    </row>
    <row r="5274" spans="32:40">
      <c r="AF5274" s="25">
        <v>5273</v>
      </c>
      <c r="AG5274" s="25"/>
      <c r="AJ5274" s="25"/>
      <c r="AL5274" s="5">
        <v>5273</v>
      </c>
      <c r="AM5274" s="25">
        <v>-353062756.41185385</v>
      </c>
      <c r="AN5274" s="5">
        <v>-1.107081212899973</v>
      </c>
    </row>
    <row r="5275" spans="32:40">
      <c r="AF5275" s="25">
        <v>5274</v>
      </c>
      <c r="AG5275" s="25"/>
      <c r="AJ5275" s="25"/>
      <c r="AL5275" s="5">
        <v>5274</v>
      </c>
      <c r="AM5275" s="25">
        <v>737734595.17253411</v>
      </c>
      <c r="AN5275" s="5">
        <v>6.1026577519293577</v>
      </c>
    </row>
    <row r="5276" spans="32:40">
      <c r="AF5276" s="25">
        <v>5275</v>
      </c>
      <c r="AG5276" s="25"/>
      <c r="AJ5276" s="25"/>
      <c r="AL5276" s="5">
        <v>5275</v>
      </c>
      <c r="AM5276" s="25">
        <v>-30788752.543946147</v>
      </c>
      <c r="AN5276" s="5">
        <v>0.80886940141464669</v>
      </c>
    </row>
    <row r="5277" spans="32:40">
      <c r="AF5277" s="25">
        <v>5276</v>
      </c>
      <c r="AG5277" s="25"/>
      <c r="AJ5277" s="25"/>
      <c r="AL5277" s="5">
        <v>5276</v>
      </c>
      <c r="AM5277" s="25">
        <v>-1129743159.8174083</v>
      </c>
      <c r="AN5277" s="5">
        <v>-4.4881906270470786</v>
      </c>
    </row>
    <row r="5278" spans="32:40">
      <c r="AF5278" s="25">
        <v>5277</v>
      </c>
      <c r="AG5278" s="25"/>
      <c r="AJ5278" s="25"/>
      <c r="AL5278" s="5">
        <v>5277</v>
      </c>
      <c r="AM5278" s="25">
        <v>690355961.85120821</v>
      </c>
      <c r="AN5278" s="5">
        <v>6.0990655345327927</v>
      </c>
    </row>
    <row r="5279" spans="32:40">
      <c r="AF5279" s="25">
        <v>5278</v>
      </c>
      <c r="AG5279" s="25"/>
      <c r="AJ5279" s="25"/>
      <c r="AL5279" s="5">
        <v>5278</v>
      </c>
      <c r="AM5279" s="25">
        <v>111760145.41161418</v>
      </c>
      <c r="AN5279" s="5">
        <v>1.7960273294913685</v>
      </c>
    </row>
    <row r="5280" spans="32:40">
      <c r="AF5280" s="25">
        <v>5279</v>
      </c>
      <c r="AG5280" s="25"/>
      <c r="AJ5280" s="25"/>
      <c r="AL5280" s="5">
        <v>5279</v>
      </c>
      <c r="AM5280" s="25">
        <v>-195110626.67164361</v>
      </c>
      <c r="AN5280" s="5">
        <v>-6.1964707183887205E-2</v>
      </c>
    </row>
    <row r="5281" spans="32:40">
      <c r="AF5281" s="25">
        <v>5280</v>
      </c>
      <c r="AG5281" s="25"/>
      <c r="AJ5281" s="25"/>
      <c r="AL5281" s="5">
        <v>5280</v>
      </c>
      <c r="AM5281" s="25">
        <v>-114813504.05318485</v>
      </c>
      <c r="AN5281" s="5">
        <v>-0.29057153325558255</v>
      </c>
    </row>
    <row r="5282" spans="32:40">
      <c r="AF5282" s="25">
        <v>5281</v>
      </c>
      <c r="AG5282" s="25"/>
      <c r="AJ5282" s="25"/>
      <c r="AL5282" s="5">
        <v>5281</v>
      </c>
      <c r="AM5282" s="25">
        <v>-711807563.05871439</v>
      </c>
      <c r="AN5282" s="5">
        <v>-1.7761685741987405</v>
      </c>
    </row>
    <row r="5283" spans="32:40">
      <c r="AF5283" s="25">
        <v>5282</v>
      </c>
      <c r="AG5283" s="25"/>
      <c r="AJ5283" s="25"/>
      <c r="AL5283" s="5">
        <v>5282</v>
      </c>
      <c r="AM5283" s="25">
        <v>-860346203.75403178</v>
      </c>
      <c r="AN5283" s="5">
        <v>-2.246675874695705</v>
      </c>
    </row>
    <row r="5284" spans="32:40">
      <c r="AF5284" s="25">
        <v>5283</v>
      </c>
      <c r="AG5284" s="25"/>
      <c r="AJ5284" s="25"/>
      <c r="AL5284" s="5">
        <v>5283</v>
      </c>
      <c r="AM5284" s="25">
        <v>-748915820.45565963</v>
      </c>
      <c r="AN5284" s="5">
        <v>-2.9909843515974179</v>
      </c>
    </row>
    <row r="5285" spans="32:40">
      <c r="AF5285" s="25">
        <v>5284</v>
      </c>
      <c r="AG5285" s="25"/>
      <c r="AJ5285" s="25"/>
      <c r="AL5285" s="5">
        <v>5284</v>
      </c>
      <c r="AM5285" s="25">
        <v>61465325.490972936</v>
      </c>
      <c r="AN5285" s="5">
        <v>1.4034053991079689</v>
      </c>
    </row>
    <row r="5286" spans="32:40">
      <c r="AF5286" s="25">
        <v>5285</v>
      </c>
      <c r="AG5286" s="25"/>
      <c r="AJ5286" s="25"/>
      <c r="AL5286" s="5">
        <v>5285</v>
      </c>
      <c r="AM5286" s="25">
        <v>-187388828.74309224</v>
      </c>
      <c r="AN5286" s="5">
        <v>0.25663621627699668</v>
      </c>
    </row>
    <row r="5287" spans="32:40">
      <c r="AF5287" s="25">
        <v>5286</v>
      </c>
      <c r="AG5287" s="25"/>
      <c r="AJ5287" s="25"/>
      <c r="AL5287" s="5">
        <v>5286</v>
      </c>
      <c r="AM5287" s="25">
        <v>-86441262.155042559</v>
      </c>
      <c r="AN5287" s="5">
        <v>0.3218836303878525</v>
      </c>
    </row>
    <row r="5288" spans="32:40">
      <c r="AF5288" s="25">
        <v>5287</v>
      </c>
      <c r="AG5288" s="25"/>
      <c r="AJ5288" s="25"/>
      <c r="AL5288" s="5">
        <v>5287</v>
      </c>
      <c r="AM5288" s="25">
        <v>223820014.68393031</v>
      </c>
      <c r="AN5288" s="5">
        <v>2.1700525745336003</v>
      </c>
    </row>
    <row r="5289" spans="32:40">
      <c r="AF5289" s="25">
        <v>5288</v>
      </c>
      <c r="AG5289" s="25"/>
      <c r="AJ5289" s="25"/>
      <c r="AL5289" s="5">
        <v>5288</v>
      </c>
      <c r="AM5289" s="25">
        <v>1077648290.2013285</v>
      </c>
      <c r="AN5289" s="5">
        <v>6.3321455834078852</v>
      </c>
    </row>
    <row r="5290" spans="32:40">
      <c r="AF5290" s="25">
        <v>5289</v>
      </c>
      <c r="AG5290" s="25"/>
      <c r="AJ5290" s="25"/>
      <c r="AL5290" s="5">
        <v>5289</v>
      </c>
      <c r="AM5290" s="25">
        <v>-1153179643.1904149</v>
      </c>
      <c r="AN5290" s="5">
        <v>-3.8266950285435115</v>
      </c>
    </row>
    <row r="5291" spans="32:40">
      <c r="AF5291" s="25">
        <v>5290</v>
      </c>
      <c r="AG5291" s="25"/>
      <c r="AJ5291" s="25"/>
      <c r="AL5291" s="5">
        <v>5290</v>
      </c>
      <c r="AM5291" s="25">
        <v>76994066.228385508</v>
      </c>
      <c r="AN5291" s="5">
        <v>1.4078752661794662</v>
      </c>
    </row>
    <row r="5292" spans="32:40">
      <c r="AF5292" s="25">
        <v>5291</v>
      </c>
      <c r="AG5292" s="25"/>
      <c r="AJ5292" s="25"/>
      <c r="AL5292" s="5">
        <v>5291</v>
      </c>
      <c r="AM5292" s="25">
        <v>-489097513.31046605</v>
      </c>
      <c r="AN5292" s="5">
        <v>-1.6085148268354075</v>
      </c>
    </row>
    <row r="5293" spans="32:40">
      <c r="AF5293" s="25">
        <v>5292</v>
      </c>
      <c r="AG5293" s="25"/>
      <c r="AJ5293" s="25"/>
      <c r="AL5293" s="5">
        <v>5292</v>
      </c>
      <c r="AM5293" s="25">
        <v>-538069497.72541559</v>
      </c>
      <c r="AN5293" s="5">
        <v>-5.1241673065587721</v>
      </c>
    </row>
    <row r="5294" spans="32:40">
      <c r="AF5294" s="25">
        <v>5293</v>
      </c>
      <c r="AG5294" s="25"/>
      <c r="AJ5294" s="25"/>
      <c r="AL5294" s="5">
        <v>5293</v>
      </c>
      <c r="AM5294" s="25">
        <v>286035859.49440455</v>
      </c>
      <c r="AN5294" s="5">
        <v>3.1644288143717674</v>
      </c>
    </row>
    <row r="5295" spans="32:40">
      <c r="AF5295" s="25">
        <v>5294</v>
      </c>
      <c r="AG5295" s="25"/>
      <c r="AJ5295" s="25"/>
      <c r="AL5295" s="5">
        <v>5294</v>
      </c>
      <c r="AM5295" s="25">
        <v>-565390340.49790394</v>
      </c>
      <c r="AN5295" s="5">
        <v>-1.5427264190600545</v>
      </c>
    </row>
    <row r="5296" spans="32:40">
      <c r="AF5296" s="25">
        <v>5295</v>
      </c>
      <c r="AG5296" s="25"/>
      <c r="AJ5296" s="25"/>
      <c r="AL5296" s="5">
        <v>5295</v>
      </c>
      <c r="AM5296" s="25">
        <v>744592181.06594682</v>
      </c>
      <c r="AN5296" s="5">
        <v>5.1230529630466881</v>
      </c>
    </row>
    <row r="5297" spans="32:40">
      <c r="AF5297" s="25">
        <v>5296</v>
      </c>
      <c r="AG5297" s="25"/>
      <c r="AJ5297" s="25"/>
      <c r="AL5297" s="5">
        <v>5296</v>
      </c>
      <c r="AM5297" s="25">
        <v>1327966425.3503189</v>
      </c>
      <c r="AN5297" s="5">
        <v>8.1292142336308792</v>
      </c>
    </row>
    <row r="5298" spans="32:40">
      <c r="AF5298" s="25">
        <v>5297</v>
      </c>
      <c r="AG5298" s="25"/>
      <c r="AJ5298" s="25"/>
      <c r="AL5298" s="5">
        <v>5297</v>
      </c>
      <c r="AM5298" s="25">
        <v>-597267289.26985109</v>
      </c>
      <c r="AN5298" s="5">
        <v>-3.0453304835187298</v>
      </c>
    </row>
    <row r="5299" spans="32:40">
      <c r="AF5299" s="25">
        <v>5298</v>
      </c>
      <c r="AG5299" s="25"/>
      <c r="AJ5299" s="25"/>
      <c r="AL5299" s="5">
        <v>5298</v>
      </c>
      <c r="AM5299" s="25">
        <v>-1203960638.5262928</v>
      </c>
      <c r="AN5299" s="5">
        <v>-4.0031393006368017</v>
      </c>
    </row>
    <row r="5300" spans="32:40">
      <c r="AF5300" s="25">
        <v>5299</v>
      </c>
      <c r="AG5300" s="25"/>
      <c r="AJ5300" s="25"/>
      <c r="AL5300" s="5">
        <v>5299</v>
      </c>
      <c r="AM5300" s="25">
        <v>304137472.67726976</v>
      </c>
      <c r="AN5300" s="5">
        <v>2.268016308046426</v>
      </c>
    </row>
    <row r="5301" spans="32:40">
      <c r="AF5301" s="25">
        <v>5300</v>
      </c>
      <c r="AG5301" s="25"/>
      <c r="AJ5301" s="25"/>
      <c r="AL5301" s="5">
        <v>5300</v>
      </c>
      <c r="AM5301" s="25">
        <v>1670799442.8914104</v>
      </c>
      <c r="AN5301" s="5">
        <v>24.940601952165157</v>
      </c>
    </row>
    <row r="5302" spans="32:40">
      <c r="AF5302" s="25">
        <v>5301</v>
      </c>
      <c r="AG5302" s="25"/>
      <c r="AJ5302" s="25"/>
      <c r="AL5302" s="5">
        <v>5301</v>
      </c>
      <c r="AM5302" s="25">
        <v>-712875187.49152255</v>
      </c>
      <c r="AN5302" s="5">
        <v>-3.0354810658191282</v>
      </c>
    </row>
    <row r="5303" spans="32:40">
      <c r="AF5303" s="25">
        <v>5302</v>
      </c>
      <c r="AG5303" s="25"/>
      <c r="AJ5303" s="25"/>
      <c r="AL5303" s="5">
        <v>5302</v>
      </c>
      <c r="AM5303" s="25">
        <v>451605985.12123525</v>
      </c>
      <c r="AN5303" s="5">
        <v>3.8005953243183233</v>
      </c>
    </row>
    <row r="5304" spans="32:40">
      <c r="AF5304" s="25">
        <v>5303</v>
      </c>
      <c r="AG5304" s="25"/>
      <c r="AJ5304" s="25"/>
      <c r="AL5304" s="5">
        <v>5303</v>
      </c>
      <c r="AM5304" s="25">
        <v>-1511242179.811626</v>
      </c>
      <c r="AN5304" s="5">
        <v>-4.8518114367956944</v>
      </c>
    </row>
    <row r="5305" spans="32:40">
      <c r="AF5305" s="25">
        <v>5304</v>
      </c>
      <c r="AG5305" s="25"/>
      <c r="AJ5305" s="25"/>
      <c r="AL5305" s="5">
        <v>5304</v>
      </c>
      <c r="AM5305" s="25">
        <v>-793608580.02531457</v>
      </c>
      <c r="AN5305" s="5">
        <v>-2.2249580335059895</v>
      </c>
    </row>
    <row r="5306" spans="32:40">
      <c r="AF5306" s="25">
        <v>5305</v>
      </c>
      <c r="AG5306" s="25"/>
      <c r="AJ5306" s="25"/>
      <c r="AL5306" s="5">
        <v>5305</v>
      </c>
      <c r="AM5306" s="25">
        <v>-551521560.62873459</v>
      </c>
      <c r="AN5306" s="5">
        <v>-1.9052611637793819</v>
      </c>
    </row>
    <row r="5307" spans="32:40">
      <c r="AF5307" s="25">
        <v>5306</v>
      </c>
      <c r="AG5307" s="25"/>
      <c r="AJ5307" s="25"/>
      <c r="AL5307" s="5">
        <v>5306</v>
      </c>
      <c r="AM5307" s="25">
        <v>212478757.23421419</v>
      </c>
      <c r="AN5307" s="5">
        <v>2.1922633459840744</v>
      </c>
    </row>
    <row r="5308" spans="32:40">
      <c r="AF5308" s="25">
        <v>5307</v>
      </c>
      <c r="AG5308" s="25"/>
      <c r="AJ5308" s="25"/>
      <c r="AL5308" s="5">
        <v>5307</v>
      </c>
      <c r="AM5308" s="25">
        <v>-23636073.972680897</v>
      </c>
      <c r="AN5308" s="5">
        <v>0.87718904389358865</v>
      </c>
    </row>
    <row r="5309" spans="32:40">
      <c r="AF5309" s="25">
        <v>5308</v>
      </c>
      <c r="AG5309" s="25"/>
      <c r="AJ5309" s="25"/>
      <c r="AL5309" s="5">
        <v>5308</v>
      </c>
      <c r="AM5309" s="25">
        <v>-1056421663.3373289</v>
      </c>
      <c r="AN5309" s="5">
        <v>-3.5156870168744954</v>
      </c>
    </row>
    <row r="5310" spans="32:40">
      <c r="AF5310" s="25">
        <v>5309</v>
      </c>
      <c r="AG5310" s="25"/>
      <c r="AJ5310" s="25"/>
      <c r="AL5310" s="5">
        <v>5309</v>
      </c>
      <c r="AM5310" s="25">
        <v>-1567235380.7212114</v>
      </c>
      <c r="AN5310" s="5">
        <v>-6.9120301970803837</v>
      </c>
    </row>
    <row r="5311" spans="32:40">
      <c r="AF5311" s="25">
        <v>5310</v>
      </c>
      <c r="AG5311" s="25"/>
      <c r="AJ5311" s="25"/>
      <c r="AL5311" s="5">
        <v>5310</v>
      </c>
      <c r="AM5311" s="25">
        <v>-59739709.003811002</v>
      </c>
      <c r="AN5311" s="5">
        <v>0.72646595263282787</v>
      </c>
    </row>
    <row r="5312" spans="32:40">
      <c r="AF5312" s="25">
        <v>5311</v>
      </c>
      <c r="AG5312" s="25"/>
      <c r="AJ5312" s="25"/>
      <c r="AL5312" s="5">
        <v>5311</v>
      </c>
      <c r="AM5312" s="25">
        <v>356251964.47543454</v>
      </c>
      <c r="AN5312" s="5">
        <v>2.7761748046450259</v>
      </c>
    </row>
    <row r="5313" spans="32:40">
      <c r="AF5313" s="25">
        <v>5312</v>
      </c>
      <c r="AG5313" s="25"/>
      <c r="AJ5313" s="25"/>
      <c r="AL5313" s="5">
        <v>5312</v>
      </c>
      <c r="AM5313" s="25">
        <v>-473841786.85324365</v>
      </c>
      <c r="AN5313" s="5">
        <v>-0.93208982817586195</v>
      </c>
    </row>
    <row r="5314" spans="32:40">
      <c r="AF5314" s="25">
        <v>5313</v>
      </c>
      <c r="AG5314" s="25"/>
      <c r="AJ5314" s="25"/>
      <c r="AL5314" s="5">
        <v>5313</v>
      </c>
      <c r="AM5314" s="25">
        <v>-161473103.21134233</v>
      </c>
      <c r="AN5314" s="5">
        <v>-0.1130188866479586</v>
      </c>
    </row>
    <row r="5315" spans="32:40">
      <c r="AF5315" s="25">
        <v>5314</v>
      </c>
      <c r="AG5315" s="25"/>
      <c r="AJ5315" s="25"/>
      <c r="AL5315" s="5">
        <v>5314</v>
      </c>
      <c r="AM5315" s="25">
        <v>336098250.74787629</v>
      </c>
      <c r="AN5315" s="5">
        <v>2.8755995401115957</v>
      </c>
    </row>
    <row r="5316" spans="32:40">
      <c r="AF5316" s="25">
        <v>5315</v>
      </c>
      <c r="AG5316" s="25"/>
      <c r="AJ5316" s="25"/>
      <c r="AL5316" s="5">
        <v>5315</v>
      </c>
      <c r="AM5316" s="25">
        <v>-1251771851.623939</v>
      </c>
      <c r="AN5316" s="5">
        <v>-13.046425175403963</v>
      </c>
    </row>
    <row r="5317" spans="32:40">
      <c r="AF5317" s="25">
        <v>5316</v>
      </c>
      <c r="AG5317" s="25"/>
      <c r="AJ5317" s="25"/>
      <c r="AL5317" s="5">
        <v>5316</v>
      </c>
      <c r="AM5317" s="25">
        <v>89714521.308718026</v>
      </c>
      <c r="AN5317" s="5">
        <v>1.3990641855901464</v>
      </c>
    </row>
    <row r="5318" spans="32:40">
      <c r="AF5318" s="25">
        <v>5317</v>
      </c>
      <c r="AG5318" s="25"/>
      <c r="AJ5318" s="25"/>
      <c r="AL5318" s="5">
        <v>5317</v>
      </c>
      <c r="AM5318" s="25">
        <v>258660744.85603029</v>
      </c>
      <c r="AN5318" s="5">
        <v>4.9292154148765848</v>
      </c>
    </row>
    <row r="5319" spans="32:40">
      <c r="AF5319" s="25">
        <v>5318</v>
      </c>
      <c r="AG5319" s="25"/>
      <c r="AJ5319" s="25"/>
      <c r="AL5319" s="5">
        <v>5318</v>
      </c>
      <c r="AM5319" s="25">
        <v>-555892856.45916772</v>
      </c>
      <c r="AN5319" s="5">
        <v>-4.4372885276773983</v>
      </c>
    </row>
    <row r="5320" spans="32:40">
      <c r="AF5320" s="25">
        <v>5319</v>
      </c>
      <c r="AG5320" s="25"/>
      <c r="AJ5320" s="25"/>
      <c r="AL5320" s="5">
        <v>5319</v>
      </c>
      <c r="AM5320" s="25">
        <v>-489191591.2006247</v>
      </c>
      <c r="AN5320" s="5">
        <v>-3.1701794077154446</v>
      </c>
    </row>
    <row r="5321" spans="32:40">
      <c r="AF5321" s="25">
        <v>5320</v>
      </c>
      <c r="AG5321" s="25"/>
      <c r="AJ5321" s="25"/>
      <c r="AL5321" s="5">
        <v>5320</v>
      </c>
      <c r="AM5321" s="25">
        <v>-1316711015.763448</v>
      </c>
      <c r="AN5321" s="5">
        <v>-7.1152041336392591</v>
      </c>
    </row>
    <row r="5322" spans="32:40">
      <c r="AF5322" s="25">
        <v>5321</v>
      </c>
      <c r="AG5322" s="25"/>
      <c r="AJ5322" s="25"/>
      <c r="AL5322" s="5">
        <v>5321</v>
      </c>
      <c r="AM5322" s="25">
        <v>-1578732918.1333916</v>
      </c>
      <c r="AN5322" s="5">
        <v>-4.9966248077278932</v>
      </c>
    </row>
    <row r="5323" spans="32:40">
      <c r="AF5323" s="25">
        <v>5322</v>
      </c>
      <c r="AG5323" s="25"/>
      <c r="AJ5323" s="25"/>
      <c r="AL5323" s="5">
        <v>5322</v>
      </c>
      <c r="AM5323" s="25">
        <v>544474582.28674912</v>
      </c>
      <c r="AN5323" s="5">
        <v>3.2292669185356964</v>
      </c>
    </row>
    <row r="5324" spans="32:40">
      <c r="AF5324" s="25">
        <v>5323</v>
      </c>
      <c r="AG5324" s="25"/>
      <c r="AJ5324" s="25"/>
      <c r="AL5324" s="5">
        <v>5323</v>
      </c>
      <c r="AM5324" s="25">
        <v>1539129943.6111255</v>
      </c>
      <c r="AN5324" s="5">
        <v>26.818907156913301</v>
      </c>
    </row>
    <row r="5325" spans="32:40">
      <c r="AF5325" s="25">
        <v>5324</v>
      </c>
      <c r="AG5325" s="25"/>
      <c r="AJ5325" s="25"/>
      <c r="AL5325" s="5">
        <v>5324</v>
      </c>
      <c r="AM5325" s="25">
        <v>686576712.75228858</v>
      </c>
      <c r="AN5325" s="5">
        <v>7.3572173131856653</v>
      </c>
    </row>
    <row r="5326" spans="32:40">
      <c r="AF5326" s="25">
        <v>5325</v>
      </c>
      <c r="AG5326" s="25"/>
      <c r="AJ5326" s="25"/>
      <c r="AL5326" s="5">
        <v>5325</v>
      </c>
      <c r="AM5326" s="25">
        <v>-506125813.92852646</v>
      </c>
      <c r="AN5326" s="5">
        <v>-1.7821815287029008</v>
      </c>
    </row>
    <row r="5327" spans="32:40">
      <c r="AF5327" s="25">
        <v>5326</v>
      </c>
      <c r="AG5327" s="25"/>
      <c r="AJ5327" s="25"/>
      <c r="AL5327" s="5">
        <v>5326</v>
      </c>
      <c r="AM5327" s="25">
        <v>-757820162.17188072</v>
      </c>
      <c r="AN5327" s="5">
        <v>-6.2697689102761158</v>
      </c>
    </row>
    <row r="5328" spans="32:40">
      <c r="AF5328" s="25">
        <v>5327</v>
      </c>
      <c r="AG5328" s="25"/>
      <c r="AJ5328" s="25"/>
      <c r="AL5328" s="5">
        <v>5327</v>
      </c>
      <c r="AM5328" s="25">
        <v>-769909360.59010053</v>
      </c>
      <c r="AN5328" s="5">
        <v>-2.7892758185653728</v>
      </c>
    </row>
    <row r="5329" spans="32:40">
      <c r="AF5329" s="25">
        <v>5328</v>
      </c>
      <c r="AG5329" s="25"/>
      <c r="AJ5329" s="25"/>
      <c r="AL5329" s="5">
        <v>5328</v>
      </c>
      <c r="AM5329" s="25">
        <v>-1351233968.0802138</v>
      </c>
      <c r="AN5329" s="5">
        <v>-5.0337592618634277</v>
      </c>
    </row>
    <row r="5330" spans="32:40">
      <c r="AF5330" s="25">
        <v>5329</v>
      </c>
      <c r="AG5330" s="25"/>
      <c r="AJ5330" s="25"/>
      <c r="AL5330" s="5">
        <v>5329</v>
      </c>
      <c r="AM5330" s="25">
        <v>324090865.44341254</v>
      </c>
      <c r="AN5330" s="5">
        <v>3.1000641218582299</v>
      </c>
    </row>
    <row r="5331" spans="32:40">
      <c r="AF5331" s="25">
        <v>5330</v>
      </c>
      <c r="AG5331" s="25"/>
      <c r="AJ5331" s="25"/>
      <c r="AL5331" s="5">
        <v>5330</v>
      </c>
      <c r="AM5331" s="25">
        <v>-648325837.8853662</v>
      </c>
      <c r="AN5331" s="5">
        <v>-3.5574794424609677</v>
      </c>
    </row>
    <row r="5332" spans="32:40">
      <c r="AF5332" s="25">
        <v>5331</v>
      </c>
      <c r="AG5332" s="25"/>
      <c r="AJ5332" s="25"/>
      <c r="AL5332" s="5">
        <v>5331</v>
      </c>
      <c r="AM5332" s="25">
        <v>-1188372065.6669121</v>
      </c>
      <c r="AN5332" s="5">
        <v>-3.615232711010381</v>
      </c>
    </row>
    <row r="5333" spans="32:40">
      <c r="AF5333" s="25">
        <v>5332</v>
      </c>
      <c r="AG5333" s="25"/>
      <c r="AJ5333" s="25"/>
      <c r="AL5333" s="5">
        <v>5332</v>
      </c>
      <c r="AM5333" s="25">
        <v>-647615117.48232985</v>
      </c>
      <c r="AN5333" s="5">
        <v>-2.9400278400551341</v>
      </c>
    </row>
    <row r="5334" spans="32:40">
      <c r="AF5334" s="25">
        <v>5333</v>
      </c>
      <c r="AG5334" s="25"/>
      <c r="AJ5334" s="25"/>
      <c r="AL5334" s="5">
        <v>5333</v>
      </c>
      <c r="AM5334" s="25">
        <v>-8578921.3250206113</v>
      </c>
      <c r="AN5334" s="5">
        <v>0.9521018234776164</v>
      </c>
    </row>
    <row r="5335" spans="32:40">
      <c r="AF5335" s="25">
        <v>5334</v>
      </c>
      <c r="AG5335" s="25"/>
      <c r="AJ5335" s="25"/>
      <c r="AL5335" s="5">
        <v>5334</v>
      </c>
      <c r="AM5335" s="25">
        <v>-483704173.9405508</v>
      </c>
      <c r="AN5335" s="5">
        <v>-1.0200621984533518</v>
      </c>
    </row>
    <row r="5336" spans="32:40">
      <c r="AF5336" s="25">
        <v>5335</v>
      </c>
      <c r="AG5336" s="25"/>
      <c r="AJ5336" s="25"/>
      <c r="AL5336" s="5">
        <v>5335</v>
      </c>
      <c r="AM5336" s="25">
        <v>476658504.9659965</v>
      </c>
      <c r="AN5336" s="5">
        <v>3.6976432231599294</v>
      </c>
    </row>
    <row r="5337" spans="32:40">
      <c r="AF5337" s="25">
        <v>5336</v>
      </c>
      <c r="AG5337" s="25"/>
      <c r="AJ5337" s="25"/>
      <c r="AL5337" s="5">
        <v>5336</v>
      </c>
      <c r="AM5337" s="25">
        <v>1304026028.240469</v>
      </c>
      <c r="AN5337" s="5">
        <v>7.7589348136175351</v>
      </c>
    </row>
    <row r="5338" spans="32:40">
      <c r="AF5338" s="25">
        <v>5337</v>
      </c>
      <c r="AG5338" s="25"/>
      <c r="AJ5338" s="25"/>
      <c r="AL5338" s="5">
        <v>5337</v>
      </c>
      <c r="AM5338" s="25">
        <v>-380542016.81625009</v>
      </c>
      <c r="AN5338" s="5">
        <v>-1.3528346034707701</v>
      </c>
    </row>
    <row r="5339" spans="32:40">
      <c r="AF5339" s="25">
        <v>5338</v>
      </c>
      <c r="AG5339" s="25"/>
      <c r="AJ5339" s="25"/>
      <c r="AL5339" s="5">
        <v>5338</v>
      </c>
      <c r="AM5339" s="25">
        <v>-1175303658.6850812</v>
      </c>
      <c r="AN5339" s="5">
        <v>-15.928794062156797</v>
      </c>
    </row>
    <row r="5340" spans="32:40">
      <c r="AF5340" s="25">
        <v>5339</v>
      </c>
      <c r="AG5340" s="25"/>
      <c r="AJ5340" s="25"/>
      <c r="AL5340" s="5">
        <v>5339</v>
      </c>
      <c r="AM5340" s="25">
        <v>-738074193.55609703</v>
      </c>
      <c r="AN5340" s="5">
        <v>-2.9654752452988666</v>
      </c>
    </row>
    <row r="5341" spans="32:40">
      <c r="AF5341" s="25">
        <v>5340</v>
      </c>
      <c r="AG5341" s="25"/>
      <c r="AJ5341" s="25"/>
      <c r="AL5341" s="5">
        <v>5340</v>
      </c>
      <c r="AM5341" s="25">
        <v>361601141.7598983</v>
      </c>
      <c r="AN5341" s="5">
        <v>2.835989935892834</v>
      </c>
    </row>
    <row r="5342" spans="32:40">
      <c r="AF5342" s="25">
        <v>5341</v>
      </c>
      <c r="AG5342" s="25"/>
      <c r="AJ5342" s="25"/>
      <c r="AL5342" s="5">
        <v>5341</v>
      </c>
      <c r="AM5342" s="25">
        <v>-811459156.27282906</v>
      </c>
      <c r="AN5342" s="5">
        <v>-7.6387524477415569</v>
      </c>
    </row>
    <row r="5343" spans="32:40">
      <c r="AF5343" s="25">
        <v>5342</v>
      </c>
      <c r="AG5343" s="25"/>
      <c r="AJ5343" s="25"/>
      <c r="AL5343" s="5">
        <v>5342</v>
      </c>
      <c r="AM5343" s="25">
        <v>68238163.051049054</v>
      </c>
      <c r="AN5343" s="5">
        <v>1.3909967367950045</v>
      </c>
    </row>
    <row r="5344" spans="32:40">
      <c r="AF5344" s="25">
        <v>5343</v>
      </c>
      <c r="AG5344" s="25"/>
      <c r="AJ5344" s="25"/>
      <c r="AL5344" s="5">
        <v>5343</v>
      </c>
      <c r="AM5344" s="25">
        <v>-1314621431.8848016</v>
      </c>
      <c r="AN5344" s="5">
        <v>-5.8940485072481099</v>
      </c>
    </row>
    <row r="5345" spans="32:40">
      <c r="AF5345" s="25">
        <v>5344</v>
      </c>
      <c r="AG5345" s="25"/>
      <c r="AJ5345" s="25"/>
      <c r="AL5345" s="5">
        <v>5344</v>
      </c>
      <c r="AM5345" s="25">
        <v>60700652.095442921</v>
      </c>
      <c r="AN5345" s="5">
        <v>1.2509595748151117</v>
      </c>
    </row>
    <row r="5346" spans="32:40">
      <c r="AF5346" s="25">
        <v>5345</v>
      </c>
      <c r="AG5346" s="25"/>
      <c r="AJ5346" s="25"/>
      <c r="AL5346" s="5">
        <v>5345</v>
      </c>
      <c r="AM5346" s="25">
        <v>370763250.20563585</v>
      </c>
      <c r="AN5346" s="5">
        <v>5.2263326782695714</v>
      </c>
    </row>
    <row r="5347" spans="32:40">
      <c r="AF5347" s="25">
        <v>5346</v>
      </c>
      <c r="AG5347" s="25"/>
      <c r="AJ5347" s="25"/>
      <c r="AL5347" s="5">
        <v>5346</v>
      </c>
      <c r="AM5347" s="25">
        <v>-710427811.11028457</v>
      </c>
      <c r="AN5347" s="5">
        <v>-5.0391106582812037</v>
      </c>
    </row>
    <row r="5348" spans="32:40">
      <c r="AF5348" s="25">
        <v>5347</v>
      </c>
      <c r="AG5348" s="25"/>
      <c r="AJ5348" s="25"/>
      <c r="AL5348" s="5">
        <v>5347</v>
      </c>
      <c r="AM5348" s="25">
        <v>-1131336154.3816609</v>
      </c>
      <c r="AN5348" s="5">
        <v>-3.8750031903004527</v>
      </c>
    </row>
    <row r="5349" spans="32:40">
      <c r="AF5349" s="25">
        <v>5348</v>
      </c>
      <c r="AG5349" s="25"/>
      <c r="AJ5349" s="25"/>
      <c r="AL5349" s="5">
        <v>5348</v>
      </c>
      <c r="AM5349" s="25">
        <v>-513880631.38427448</v>
      </c>
      <c r="AN5349" s="5">
        <v>-4.2186638831090422</v>
      </c>
    </row>
    <row r="5350" spans="32:40">
      <c r="AF5350" s="25">
        <v>5349</v>
      </c>
      <c r="AG5350" s="25"/>
      <c r="AJ5350" s="25"/>
      <c r="AL5350" s="5">
        <v>5349</v>
      </c>
      <c r="AM5350" s="25">
        <v>235560643.43665686</v>
      </c>
      <c r="AN5350" s="5">
        <v>3.6145284169757455</v>
      </c>
    </row>
    <row r="5351" spans="32:40">
      <c r="AF5351" s="25">
        <v>5350</v>
      </c>
      <c r="AG5351" s="25"/>
      <c r="AJ5351" s="25"/>
      <c r="AL5351" s="5">
        <v>5350</v>
      </c>
      <c r="AM5351" s="25">
        <v>1595138296.4619536</v>
      </c>
      <c r="AN5351" s="5">
        <v>9.941049694477881</v>
      </c>
    </row>
    <row r="5352" spans="32:40">
      <c r="AF5352" s="25">
        <v>5351</v>
      </c>
      <c r="AG5352" s="25"/>
      <c r="AJ5352" s="25"/>
      <c r="AL5352" s="5">
        <v>5351</v>
      </c>
      <c r="AM5352" s="25">
        <v>-885233892.69572878</v>
      </c>
      <c r="AN5352" s="5">
        <v>-3.8528388803637803</v>
      </c>
    </row>
    <row r="5353" spans="32:40">
      <c r="AF5353" s="25">
        <v>5352</v>
      </c>
      <c r="AG5353" s="25"/>
      <c r="AJ5353" s="25"/>
      <c r="AL5353" s="5">
        <v>5352</v>
      </c>
      <c r="AM5353" s="25">
        <v>174569121.51136041</v>
      </c>
      <c r="AN5353" s="5">
        <v>1.8598224962799317</v>
      </c>
    </row>
    <row r="5354" spans="32:40">
      <c r="AF5354" s="25">
        <v>5353</v>
      </c>
      <c r="AG5354" s="25"/>
      <c r="AJ5354" s="25"/>
      <c r="AL5354" s="5">
        <v>5353</v>
      </c>
      <c r="AM5354" s="25">
        <v>-1228705753.3991838</v>
      </c>
      <c r="AN5354" s="5">
        <v>-12.894966687698624</v>
      </c>
    </row>
    <row r="5355" spans="32:40">
      <c r="AF5355" s="25">
        <v>5354</v>
      </c>
      <c r="AG5355" s="25"/>
      <c r="AJ5355" s="25"/>
      <c r="AL5355" s="5">
        <v>5354</v>
      </c>
      <c r="AM5355" s="25">
        <v>1672308697.3831425</v>
      </c>
      <c r="AN5355" s="5">
        <v>8.3188705891068597</v>
      </c>
    </row>
    <row r="5356" spans="32:40">
      <c r="AF5356" s="25">
        <v>5355</v>
      </c>
      <c r="AG5356" s="25"/>
      <c r="AJ5356" s="25"/>
      <c r="AL5356" s="5">
        <v>5355</v>
      </c>
      <c r="AM5356" s="25">
        <v>-632028088.11377525</v>
      </c>
      <c r="AN5356" s="5">
        <v>-5.2126052618148302</v>
      </c>
    </row>
    <row r="5357" spans="32:40">
      <c r="AF5357" s="25">
        <v>5356</v>
      </c>
      <c r="AG5357" s="25"/>
      <c r="AJ5357" s="25"/>
      <c r="AL5357" s="5">
        <v>5356</v>
      </c>
      <c r="AM5357" s="25">
        <v>-1129772457.1329222</v>
      </c>
      <c r="AN5357" s="5">
        <v>-4.9716176629787654</v>
      </c>
    </row>
    <row r="5358" spans="32:40">
      <c r="AF5358" s="25">
        <v>5357</v>
      </c>
      <c r="AG5358" s="25"/>
      <c r="AJ5358" s="25"/>
      <c r="AL5358" s="5">
        <v>5357</v>
      </c>
      <c r="AM5358" s="25">
        <v>-453455127.39579487</v>
      </c>
      <c r="AN5358" s="5">
        <v>-1.636410630960933</v>
      </c>
    </row>
    <row r="5359" spans="32:40">
      <c r="AF5359" s="25">
        <v>5358</v>
      </c>
      <c r="AG5359" s="25"/>
      <c r="AJ5359" s="25"/>
      <c r="AL5359" s="5">
        <v>5358</v>
      </c>
      <c r="AM5359" s="25">
        <v>-217584903.63255936</v>
      </c>
      <c r="AN5359" s="5">
        <v>-0.11755769434817603</v>
      </c>
    </row>
    <row r="5360" spans="32:40">
      <c r="AF5360" s="25">
        <v>5359</v>
      </c>
      <c r="AG5360" s="25"/>
      <c r="AJ5360" s="25"/>
      <c r="AL5360" s="5">
        <v>5359</v>
      </c>
      <c r="AM5360" s="25">
        <v>-958528789.95226622</v>
      </c>
      <c r="AN5360" s="5">
        <v>-2.896068138511716</v>
      </c>
    </row>
    <row r="5361" spans="32:40">
      <c r="AF5361" s="25">
        <v>5360</v>
      </c>
      <c r="AG5361" s="25"/>
      <c r="AJ5361" s="25"/>
      <c r="AL5361" s="5">
        <v>5360</v>
      </c>
      <c r="AM5361" s="25">
        <v>-11197375.077005178</v>
      </c>
      <c r="AN5361" s="5">
        <v>0.87077941633378642</v>
      </c>
    </row>
    <row r="5362" spans="32:40">
      <c r="AF5362" s="25">
        <v>5361</v>
      </c>
      <c r="AG5362" s="25"/>
      <c r="AJ5362" s="25"/>
      <c r="AL5362" s="5">
        <v>5361</v>
      </c>
      <c r="AM5362" s="25">
        <v>-508687433.25988877</v>
      </c>
      <c r="AN5362" s="5">
        <v>-1.5085427031709437</v>
      </c>
    </row>
    <row r="5363" spans="32:40">
      <c r="AF5363" s="25">
        <v>5362</v>
      </c>
      <c r="AG5363" s="25"/>
      <c r="AJ5363" s="25"/>
      <c r="AL5363" s="5">
        <v>5362</v>
      </c>
      <c r="AM5363" s="25">
        <v>168512605.92406261</v>
      </c>
      <c r="AN5363" s="5">
        <v>3.5933138036009629</v>
      </c>
    </row>
    <row r="5364" spans="32:40">
      <c r="AF5364" s="25">
        <v>5363</v>
      </c>
      <c r="AG5364" s="25"/>
      <c r="AJ5364" s="25"/>
      <c r="AL5364" s="5">
        <v>5363</v>
      </c>
      <c r="AM5364" s="25">
        <v>-227421958.94547656</v>
      </c>
      <c r="AN5364" s="5">
        <v>-0.68642487992065693</v>
      </c>
    </row>
    <row r="5365" spans="32:40">
      <c r="AF5365" s="25">
        <v>5364</v>
      </c>
      <c r="AG5365" s="25"/>
      <c r="AJ5365" s="25"/>
      <c r="AL5365" s="5">
        <v>5364</v>
      </c>
      <c r="AM5365" s="25">
        <v>736831370.98168659</v>
      </c>
      <c r="AN5365" s="5">
        <v>6.111963147913503</v>
      </c>
    </row>
    <row r="5366" spans="32:40">
      <c r="AF5366" s="25">
        <v>5365</v>
      </c>
      <c r="AG5366" s="25"/>
      <c r="AJ5366" s="25"/>
      <c r="AL5366" s="5">
        <v>5365</v>
      </c>
      <c r="AM5366" s="25">
        <v>-285414065.59576666</v>
      </c>
      <c r="AN5366" s="5">
        <v>-0.29718182945193594</v>
      </c>
    </row>
    <row r="5367" spans="32:40">
      <c r="AF5367" s="25">
        <v>5366</v>
      </c>
      <c r="AG5367" s="25"/>
      <c r="AJ5367" s="25"/>
      <c r="AL5367" s="5">
        <v>5366</v>
      </c>
      <c r="AM5367" s="25">
        <v>-636083129.45544159</v>
      </c>
      <c r="AN5367" s="5">
        <v>-2.5517819829388793</v>
      </c>
    </row>
    <row r="5368" spans="32:40">
      <c r="AF5368" s="25">
        <v>5367</v>
      </c>
      <c r="AG5368" s="25"/>
      <c r="AJ5368" s="25"/>
      <c r="AL5368" s="5">
        <v>5367</v>
      </c>
      <c r="AM5368" s="25">
        <v>207089219.20690542</v>
      </c>
      <c r="AN5368" s="5">
        <v>2.5455284966524667</v>
      </c>
    </row>
    <row r="5369" spans="32:40">
      <c r="AF5369" s="25">
        <v>5368</v>
      </c>
      <c r="AG5369" s="25"/>
      <c r="AJ5369" s="25"/>
      <c r="AL5369" s="5">
        <v>5368</v>
      </c>
      <c r="AM5369" s="25">
        <v>102748981.96740767</v>
      </c>
      <c r="AN5369" s="5">
        <v>1.4584406195155304</v>
      </c>
    </row>
    <row r="5370" spans="32:40">
      <c r="AF5370" s="25">
        <v>5369</v>
      </c>
      <c r="AG5370" s="25"/>
      <c r="AJ5370" s="25"/>
      <c r="AL5370" s="5">
        <v>5369</v>
      </c>
      <c r="AM5370" s="25">
        <v>729613007.96459806</v>
      </c>
      <c r="AN5370" s="5">
        <v>5.3117959523713099</v>
      </c>
    </row>
    <row r="5371" spans="32:40">
      <c r="AF5371" s="25">
        <v>5370</v>
      </c>
      <c r="AG5371" s="25"/>
      <c r="AJ5371" s="25"/>
      <c r="AL5371" s="5">
        <v>5370</v>
      </c>
      <c r="AM5371" s="25">
        <v>-1331377157.3135936</v>
      </c>
      <c r="AN5371" s="5">
        <v>-6.7236369552009929</v>
      </c>
    </row>
    <row r="5372" spans="32:40">
      <c r="AF5372" s="25">
        <v>5371</v>
      </c>
      <c r="AG5372" s="25"/>
      <c r="AJ5372" s="25"/>
      <c r="AL5372" s="5">
        <v>5371</v>
      </c>
      <c r="AM5372" s="25">
        <v>590420833.60151613</v>
      </c>
      <c r="AN5372" s="5">
        <v>8.0618799329446436</v>
      </c>
    </row>
    <row r="5373" spans="32:40">
      <c r="AF5373" s="25">
        <v>5372</v>
      </c>
      <c r="AG5373" s="25"/>
      <c r="AJ5373" s="25"/>
      <c r="AL5373" s="5">
        <v>5372</v>
      </c>
      <c r="AM5373" s="25">
        <v>-306291829.74806583</v>
      </c>
      <c r="AN5373" s="5">
        <v>-0.8125333812827511</v>
      </c>
    </row>
    <row r="5374" spans="32:40">
      <c r="AF5374" s="25">
        <v>5373</v>
      </c>
      <c r="AG5374" s="25"/>
      <c r="AJ5374" s="25"/>
      <c r="AL5374" s="5">
        <v>5373</v>
      </c>
      <c r="AM5374" s="25">
        <v>-389420432.94332385</v>
      </c>
      <c r="AN5374" s="5">
        <v>-2.1619575472825225</v>
      </c>
    </row>
    <row r="5375" spans="32:40">
      <c r="AF5375" s="25">
        <v>5374</v>
      </c>
      <c r="AG5375" s="25"/>
      <c r="AJ5375" s="25"/>
      <c r="AL5375" s="5">
        <v>5374</v>
      </c>
      <c r="AM5375" s="25">
        <v>1294304476.651202</v>
      </c>
      <c r="AN5375" s="5">
        <v>11.19005579563113</v>
      </c>
    </row>
    <row r="5376" spans="32:40">
      <c r="AF5376" s="25">
        <v>5375</v>
      </c>
      <c r="AG5376" s="25"/>
      <c r="AJ5376" s="25"/>
      <c r="AL5376" s="5">
        <v>5375</v>
      </c>
      <c r="AM5376" s="25">
        <v>-407227168.66701424</v>
      </c>
      <c r="AN5376" s="5">
        <v>-4.1122895564449209</v>
      </c>
    </row>
    <row r="5377" spans="32:40">
      <c r="AF5377" s="25">
        <v>5376</v>
      </c>
      <c r="AG5377" s="25"/>
      <c r="AJ5377" s="25"/>
      <c r="AL5377" s="5">
        <v>5376</v>
      </c>
      <c r="AM5377" s="25">
        <v>103720401.2456862</v>
      </c>
      <c r="AN5377" s="5">
        <v>1.5948752598416591</v>
      </c>
    </row>
    <row r="5378" spans="32:40">
      <c r="AF5378" s="25">
        <v>5377</v>
      </c>
      <c r="AG5378" s="25"/>
      <c r="AJ5378" s="25"/>
      <c r="AL5378" s="5">
        <v>5377</v>
      </c>
      <c r="AM5378" s="25">
        <v>-36501032.375470698</v>
      </c>
      <c r="AN5378" s="5">
        <v>0.80726431019512801</v>
      </c>
    </row>
    <row r="5379" spans="32:40">
      <c r="AF5379" s="25">
        <v>5378</v>
      </c>
      <c r="AG5379" s="25"/>
      <c r="AJ5379" s="25"/>
      <c r="AL5379" s="5">
        <v>5378</v>
      </c>
      <c r="AM5379" s="25">
        <v>-114218901.30154395</v>
      </c>
      <c r="AN5379" s="5">
        <v>0.41321059205694305</v>
      </c>
    </row>
    <row r="5380" spans="32:40">
      <c r="AF5380" s="25">
        <v>5379</v>
      </c>
      <c r="AG5380" s="25"/>
      <c r="AJ5380" s="25"/>
      <c r="AL5380" s="5">
        <v>5379</v>
      </c>
      <c r="AM5380" s="25">
        <v>-95894627.165853024</v>
      </c>
      <c r="AN5380" s="5">
        <v>0.41978044461344671</v>
      </c>
    </row>
    <row r="5381" spans="32:40">
      <c r="AF5381" s="25">
        <v>5380</v>
      </c>
      <c r="AG5381" s="25"/>
      <c r="AJ5381" s="25"/>
      <c r="AL5381" s="5">
        <v>5380</v>
      </c>
      <c r="AM5381" s="25">
        <v>-66261457.783195436</v>
      </c>
      <c r="AN5381" s="5">
        <v>0.74058869657849735</v>
      </c>
    </row>
    <row r="5382" spans="32:40">
      <c r="AF5382" s="25">
        <v>5381</v>
      </c>
      <c r="AG5382" s="25"/>
      <c r="AJ5382" s="25"/>
      <c r="AL5382" s="5">
        <v>5381</v>
      </c>
      <c r="AM5382" s="25">
        <v>-727797051.41121578</v>
      </c>
      <c r="AN5382" s="5">
        <v>-2.805486105681696</v>
      </c>
    </row>
    <row r="5383" spans="32:40">
      <c r="AF5383" s="25">
        <v>5382</v>
      </c>
      <c r="AG5383" s="25"/>
      <c r="AJ5383" s="25"/>
      <c r="AL5383" s="5">
        <v>5382</v>
      </c>
      <c r="AM5383" s="25">
        <v>-804215107.55144429</v>
      </c>
      <c r="AN5383" s="5">
        <v>-8.8471809491336693</v>
      </c>
    </row>
    <row r="5384" spans="32:40">
      <c r="AF5384" s="25">
        <v>5383</v>
      </c>
      <c r="AG5384" s="25"/>
      <c r="AJ5384" s="25"/>
      <c r="AL5384" s="5">
        <v>5383</v>
      </c>
      <c r="AM5384" s="25">
        <v>534560454.93975163</v>
      </c>
      <c r="AN5384" s="5">
        <v>3.4429430847721019</v>
      </c>
    </row>
    <row r="5385" spans="32:40">
      <c r="AF5385" s="25">
        <v>5384</v>
      </c>
      <c r="AG5385" s="25"/>
      <c r="AJ5385" s="25"/>
      <c r="AL5385" s="5">
        <v>5384</v>
      </c>
      <c r="AM5385" s="25">
        <v>276838823.1559459</v>
      </c>
      <c r="AN5385" s="5">
        <v>2.236376405401336</v>
      </c>
    </row>
    <row r="5386" spans="32:40">
      <c r="AF5386" s="25">
        <v>5385</v>
      </c>
      <c r="AG5386" s="25"/>
      <c r="AJ5386" s="25"/>
      <c r="AL5386" s="5">
        <v>5385</v>
      </c>
      <c r="AM5386" s="25">
        <v>-391892653.75123549</v>
      </c>
      <c r="AN5386" s="5">
        <v>-1.4532153529103764</v>
      </c>
    </row>
    <row r="5387" spans="32:40">
      <c r="AF5387" s="25">
        <v>5386</v>
      </c>
      <c r="AG5387" s="25"/>
      <c r="AJ5387" s="25"/>
      <c r="AL5387" s="5">
        <v>5386</v>
      </c>
      <c r="AM5387" s="25">
        <v>-1223922442.2444487</v>
      </c>
      <c r="AN5387" s="5">
        <v>-4.1619032094151738</v>
      </c>
    </row>
    <row r="5388" spans="32:40">
      <c r="AF5388" s="25">
        <v>5387</v>
      </c>
      <c r="AG5388" s="25"/>
      <c r="AJ5388" s="25"/>
      <c r="AL5388" s="5">
        <v>5387</v>
      </c>
      <c r="AM5388" s="25">
        <v>-1889246975.1994796</v>
      </c>
      <c r="AN5388" s="5">
        <v>-6.5831305427129099</v>
      </c>
    </row>
    <row r="5389" spans="32:40">
      <c r="AF5389" s="25">
        <v>5388</v>
      </c>
      <c r="AG5389" s="25"/>
      <c r="AJ5389" s="25"/>
      <c r="AL5389" s="5">
        <v>5388</v>
      </c>
      <c r="AM5389" s="25">
        <v>-1538985069.5206954</v>
      </c>
      <c r="AN5389" s="5">
        <v>-15.852732534927542</v>
      </c>
    </row>
    <row r="5390" spans="32:40">
      <c r="AF5390" s="25">
        <v>5389</v>
      </c>
      <c r="AG5390" s="25"/>
      <c r="AJ5390" s="25"/>
      <c r="AL5390" s="5">
        <v>5389</v>
      </c>
      <c r="AM5390" s="25">
        <v>-998297383.84163642</v>
      </c>
      <c r="AN5390" s="5">
        <v>-13.578965363874365</v>
      </c>
    </row>
    <row r="5391" spans="32:40">
      <c r="AF5391" s="25">
        <v>5390</v>
      </c>
      <c r="AG5391" s="25"/>
      <c r="AJ5391" s="25"/>
      <c r="AL5391" s="5">
        <v>5390</v>
      </c>
      <c r="AM5391" s="25">
        <v>217585314.02200288</v>
      </c>
      <c r="AN5391" s="5">
        <v>1.965278681360253</v>
      </c>
    </row>
    <row r="5392" spans="32:40">
      <c r="AF5392" s="25">
        <v>5391</v>
      </c>
      <c r="AG5392" s="25"/>
      <c r="AJ5392" s="25"/>
      <c r="AL5392" s="5">
        <v>5391</v>
      </c>
      <c r="AM5392" s="25">
        <v>-521033996.07121658</v>
      </c>
      <c r="AN5392" s="5">
        <v>-1.8362018051822515</v>
      </c>
    </row>
    <row r="5393" spans="32:40">
      <c r="AF5393" s="25">
        <v>5392</v>
      </c>
      <c r="AG5393" s="25"/>
      <c r="AJ5393" s="25"/>
      <c r="AL5393" s="5">
        <v>5392</v>
      </c>
      <c r="AM5393" s="25">
        <v>832705403.61781764</v>
      </c>
      <c r="AN5393" s="5">
        <v>5.0086531154079266</v>
      </c>
    </row>
    <row r="5394" spans="32:40">
      <c r="AF5394" s="25">
        <v>5393</v>
      </c>
      <c r="AG5394" s="25"/>
      <c r="AJ5394" s="25"/>
      <c r="AL5394" s="5">
        <v>5393</v>
      </c>
      <c r="AM5394" s="25">
        <v>-512949252.21396351</v>
      </c>
      <c r="AN5394" s="5">
        <v>-0.9760816317848805</v>
      </c>
    </row>
    <row r="5395" spans="32:40">
      <c r="AF5395" s="25">
        <v>5394</v>
      </c>
      <c r="AG5395" s="25"/>
      <c r="AJ5395" s="25"/>
      <c r="AL5395" s="5">
        <v>5394</v>
      </c>
      <c r="AM5395" s="25">
        <v>-486396634.65213311</v>
      </c>
      <c r="AN5395" s="5">
        <v>-1.540545963797447</v>
      </c>
    </row>
    <row r="5396" spans="32:40">
      <c r="AF5396" s="25">
        <v>5395</v>
      </c>
      <c r="AG5396" s="25"/>
      <c r="AJ5396" s="25"/>
      <c r="AL5396" s="5">
        <v>5395</v>
      </c>
      <c r="AM5396" s="25">
        <v>253315685.64028448</v>
      </c>
      <c r="AN5396" s="5">
        <v>2.2011658261180802</v>
      </c>
    </row>
    <row r="5397" spans="32:40">
      <c r="AF5397" s="25">
        <v>5396</v>
      </c>
      <c r="AG5397" s="25"/>
      <c r="AJ5397" s="25"/>
      <c r="AL5397" s="5">
        <v>5396</v>
      </c>
      <c r="AM5397" s="25">
        <v>188263226.22432309</v>
      </c>
      <c r="AN5397" s="5">
        <v>1.8893123059935015</v>
      </c>
    </row>
    <row r="5398" spans="32:40">
      <c r="AF5398" s="25">
        <v>5397</v>
      </c>
      <c r="AG5398" s="25"/>
      <c r="AJ5398" s="25"/>
      <c r="AL5398" s="5">
        <v>5397</v>
      </c>
      <c r="AM5398" s="25">
        <v>116247041.39617831</v>
      </c>
      <c r="AN5398" s="5">
        <v>1.9565589374561321</v>
      </c>
    </row>
    <row r="5399" spans="32:40">
      <c r="AF5399" s="25">
        <v>5398</v>
      </c>
      <c r="AG5399" s="25"/>
      <c r="AJ5399" s="25"/>
      <c r="AL5399" s="5">
        <v>5398</v>
      </c>
      <c r="AM5399" s="25">
        <v>-790764947.86265218</v>
      </c>
      <c r="AN5399" s="5">
        <v>-2.5451111368662356</v>
      </c>
    </row>
    <row r="5400" spans="32:40">
      <c r="AF5400" s="25">
        <v>5399</v>
      </c>
      <c r="AG5400" s="25"/>
      <c r="AJ5400" s="25"/>
      <c r="AL5400" s="5">
        <v>5399</v>
      </c>
      <c r="AM5400" s="25">
        <v>-604915493.25276387</v>
      </c>
      <c r="AN5400" s="5">
        <v>-5.7080491223584051</v>
      </c>
    </row>
    <row r="5401" spans="32:40">
      <c r="AF5401" s="25">
        <v>5400</v>
      </c>
      <c r="AG5401" s="25"/>
      <c r="AJ5401" s="25"/>
      <c r="AL5401" s="5">
        <v>5400</v>
      </c>
      <c r="AM5401" s="25">
        <v>1261607583.3110483</v>
      </c>
      <c r="AN5401" s="5">
        <v>14.15501371139155</v>
      </c>
    </row>
    <row r="5402" spans="32:40">
      <c r="AF5402" s="25">
        <v>5401</v>
      </c>
      <c r="AG5402" s="25"/>
      <c r="AJ5402" s="25"/>
      <c r="AL5402" s="5">
        <v>5401</v>
      </c>
      <c r="AM5402" s="25">
        <v>-961445145.92039847</v>
      </c>
      <c r="AN5402" s="5">
        <v>-3.1274809589052048</v>
      </c>
    </row>
    <row r="5403" spans="32:40">
      <c r="AF5403" s="25">
        <v>5402</v>
      </c>
      <c r="AG5403" s="25"/>
      <c r="AJ5403" s="25"/>
      <c r="AL5403" s="5">
        <v>5402</v>
      </c>
      <c r="AM5403" s="25">
        <v>517709629.32106388</v>
      </c>
      <c r="AN5403" s="5">
        <v>4.2730516294614427</v>
      </c>
    </row>
    <row r="5404" spans="32:40">
      <c r="AF5404" s="25">
        <v>5403</v>
      </c>
      <c r="AG5404" s="25"/>
      <c r="AJ5404" s="25"/>
      <c r="AL5404" s="5">
        <v>5403</v>
      </c>
      <c r="AM5404" s="25">
        <v>408607766.68339634</v>
      </c>
      <c r="AN5404" s="5">
        <v>5.8784288579129154</v>
      </c>
    </row>
    <row r="5405" spans="32:40">
      <c r="AF5405" s="25">
        <v>5404</v>
      </c>
      <c r="AG5405" s="25"/>
      <c r="AJ5405" s="25"/>
      <c r="AL5405" s="5">
        <v>5404</v>
      </c>
      <c r="AM5405" s="25">
        <v>1369936519.274364</v>
      </c>
      <c r="AN5405" s="5">
        <v>17.744113372525792</v>
      </c>
    </row>
    <row r="5406" spans="32:40">
      <c r="AF5406" s="25">
        <v>5405</v>
      </c>
      <c r="AG5406" s="25"/>
      <c r="AJ5406" s="25"/>
      <c r="AL5406" s="5">
        <v>5405</v>
      </c>
      <c r="AM5406" s="25">
        <v>737983298.47155702</v>
      </c>
      <c r="AN5406" s="5">
        <v>4.6502876483414779</v>
      </c>
    </row>
    <row r="5407" spans="32:40">
      <c r="AF5407" s="25">
        <v>5406</v>
      </c>
      <c r="AG5407" s="25"/>
      <c r="AJ5407" s="25"/>
      <c r="AL5407" s="5">
        <v>5406</v>
      </c>
      <c r="AM5407" s="25">
        <v>1014770840.3852125</v>
      </c>
      <c r="AN5407" s="5">
        <v>5.5612857257156039</v>
      </c>
    </row>
    <row r="5408" spans="32:40">
      <c r="AF5408" s="25">
        <v>5407</v>
      </c>
      <c r="AG5408" s="25"/>
      <c r="AJ5408" s="25"/>
      <c r="AL5408" s="5">
        <v>5407</v>
      </c>
      <c r="AM5408" s="25">
        <v>-640520552.92028964</v>
      </c>
      <c r="AN5408" s="5">
        <v>-1.7722058120024802</v>
      </c>
    </row>
    <row r="5409" spans="32:40">
      <c r="AF5409" s="25">
        <v>5408</v>
      </c>
      <c r="AG5409" s="25"/>
      <c r="AJ5409" s="25"/>
      <c r="AL5409" s="5">
        <v>5408</v>
      </c>
      <c r="AM5409" s="25">
        <v>-953589938.31494749</v>
      </c>
      <c r="AN5409" s="5">
        <v>-4.6303488489119404</v>
      </c>
    </row>
    <row r="5410" spans="32:40">
      <c r="AF5410" s="25">
        <v>5409</v>
      </c>
      <c r="AG5410" s="25"/>
      <c r="AJ5410" s="25"/>
      <c r="AL5410" s="5">
        <v>5409</v>
      </c>
      <c r="AM5410" s="25">
        <v>331613960.58623981</v>
      </c>
      <c r="AN5410" s="5">
        <v>2.4843600412711044</v>
      </c>
    </row>
    <row r="5411" spans="32:40">
      <c r="AF5411" s="25">
        <v>5410</v>
      </c>
      <c r="AG5411" s="25"/>
      <c r="AJ5411" s="25"/>
      <c r="AL5411" s="5">
        <v>5410</v>
      </c>
      <c r="AM5411" s="25">
        <v>-66813035.310411096</v>
      </c>
      <c r="AN5411" s="5">
        <v>0.67834173459217417</v>
      </c>
    </row>
    <row r="5412" spans="32:40">
      <c r="AF5412" s="25">
        <v>5411</v>
      </c>
      <c r="AG5412" s="25"/>
      <c r="AJ5412" s="25"/>
      <c r="AL5412" s="5">
        <v>5411</v>
      </c>
      <c r="AM5412" s="25">
        <v>-908137057.90974355</v>
      </c>
      <c r="AN5412" s="5">
        <v>-5.3112625233947144</v>
      </c>
    </row>
    <row r="5413" spans="32:40">
      <c r="AF5413" s="25">
        <v>5412</v>
      </c>
      <c r="AG5413" s="25"/>
      <c r="AJ5413" s="25"/>
      <c r="AL5413" s="5">
        <v>5412</v>
      </c>
      <c r="AM5413" s="25">
        <v>-121840713.5216036</v>
      </c>
      <c r="AN5413" s="5">
        <v>-2.7477752360111147E-2</v>
      </c>
    </row>
    <row r="5414" spans="32:40">
      <c r="AF5414" s="25">
        <v>5413</v>
      </c>
      <c r="AG5414" s="25"/>
      <c r="AJ5414" s="25"/>
      <c r="AL5414" s="5">
        <v>5413</v>
      </c>
      <c r="AM5414" s="25">
        <v>-582374626.03552496</v>
      </c>
      <c r="AN5414" s="5">
        <v>-1.2626723628780996</v>
      </c>
    </row>
    <row r="5415" spans="32:40">
      <c r="AF5415" s="25">
        <v>5414</v>
      </c>
      <c r="AG5415" s="25"/>
      <c r="AJ5415" s="25"/>
      <c r="AL5415" s="5">
        <v>5414</v>
      </c>
      <c r="AM5415" s="25">
        <v>-188923292.07341766</v>
      </c>
      <c r="AN5415" s="5">
        <v>-1.9472214300038344</v>
      </c>
    </row>
    <row r="5416" spans="32:40">
      <c r="AF5416" s="25">
        <v>5415</v>
      </c>
      <c r="AG5416" s="25"/>
      <c r="AJ5416" s="25"/>
      <c r="AL5416" s="5">
        <v>5415</v>
      </c>
      <c r="AM5416" s="25">
        <v>177338130.9087981</v>
      </c>
      <c r="AN5416" s="5">
        <v>3.1130810417242119</v>
      </c>
    </row>
    <row r="5417" spans="32:40">
      <c r="AF5417" s="25">
        <v>5416</v>
      </c>
      <c r="AG5417" s="25"/>
      <c r="AJ5417" s="25"/>
      <c r="AL5417" s="5">
        <v>5416</v>
      </c>
      <c r="AM5417" s="25">
        <v>897626079.19485414</v>
      </c>
      <c r="AN5417" s="5">
        <v>5.58063844148701</v>
      </c>
    </row>
    <row r="5418" spans="32:40">
      <c r="AF5418" s="25">
        <v>5417</v>
      </c>
      <c r="AG5418" s="25"/>
      <c r="AJ5418" s="25"/>
      <c r="AL5418" s="5">
        <v>5417</v>
      </c>
      <c r="AM5418" s="25">
        <v>238094704.38622582</v>
      </c>
      <c r="AN5418" s="5">
        <v>3.126726842422054</v>
      </c>
    </row>
    <row r="5419" spans="32:40">
      <c r="AF5419" s="25">
        <v>5418</v>
      </c>
      <c r="AG5419" s="25"/>
      <c r="AJ5419" s="25"/>
      <c r="AL5419" s="5">
        <v>5418</v>
      </c>
      <c r="AM5419" s="25">
        <v>226670299.93073964</v>
      </c>
      <c r="AN5419" s="5">
        <v>4.0902410254133068</v>
      </c>
    </row>
    <row r="5420" spans="32:40">
      <c r="AF5420" s="25">
        <v>5419</v>
      </c>
      <c r="AG5420" s="25"/>
      <c r="AJ5420" s="25"/>
      <c r="AL5420" s="5">
        <v>5419</v>
      </c>
      <c r="AM5420" s="25">
        <v>-807322870.50447893</v>
      </c>
      <c r="AN5420" s="5">
        <v>-2.7278148085341396</v>
      </c>
    </row>
    <row r="5421" spans="32:40">
      <c r="AF5421" s="25">
        <v>5420</v>
      </c>
      <c r="AG5421" s="25"/>
      <c r="AJ5421" s="25"/>
      <c r="AL5421" s="5">
        <v>5420</v>
      </c>
      <c r="AM5421" s="25">
        <v>-376813344.93154806</v>
      </c>
      <c r="AN5421" s="5">
        <v>-2.6446680719531677</v>
      </c>
    </row>
    <row r="5422" spans="32:40">
      <c r="AF5422" s="25">
        <v>5421</v>
      </c>
      <c r="AG5422" s="25"/>
      <c r="AJ5422" s="25"/>
      <c r="AL5422" s="5">
        <v>5421</v>
      </c>
      <c r="AM5422" s="25">
        <v>-155916530.90535137</v>
      </c>
      <c r="AN5422" s="5">
        <v>0.23767928117534645</v>
      </c>
    </row>
    <row r="5423" spans="32:40">
      <c r="AF5423" s="25">
        <v>5422</v>
      </c>
      <c r="AG5423" s="25"/>
      <c r="AJ5423" s="25"/>
      <c r="AL5423" s="5">
        <v>5422</v>
      </c>
      <c r="AM5423" s="25">
        <v>198229947.55686232</v>
      </c>
      <c r="AN5423" s="5">
        <v>3.9297703362861411</v>
      </c>
    </row>
    <row r="5424" spans="32:40">
      <c r="AF5424" s="25">
        <v>5423</v>
      </c>
      <c r="AG5424" s="25"/>
      <c r="AJ5424" s="25"/>
      <c r="AL5424" s="5">
        <v>5423</v>
      </c>
      <c r="AM5424" s="25">
        <v>-414060209.64511943</v>
      </c>
      <c r="AN5424" s="5">
        <v>-1.8512062274195318</v>
      </c>
    </row>
    <row r="5425" spans="32:40">
      <c r="AF5425" s="25">
        <v>5424</v>
      </c>
      <c r="AG5425" s="25"/>
      <c r="AJ5425" s="25"/>
      <c r="AL5425" s="5">
        <v>5424</v>
      </c>
      <c r="AM5425" s="25">
        <v>-576241944.17436457</v>
      </c>
      <c r="AN5425" s="5">
        <v>-1.8849225518630131</v>
      </c>
    </row>
    <row r="5426" spans="32:40">
      <c r="AF5426" s="25">
        <v>5425</v>
      </c>
      <c r="AG5426" s="25"/>
      <c r="AJ5426" s="25"/>
      <c r="AL5426" s="5">
        <v>5425</v>
      </c>
      <c r="AM5426" s="25">
        <v>744959958.27526855</v>
      </c>
      <c r="AN5426" s="5">
        <v>4.2899637908505763</v>
      </c>
    </row>
    <row r="5427" spans="32:40">
      <c r="AF5427" s="25">
        <v>5426</v>
      </c>
      <c r="AG5427" s="25"/>
      <c r="AJ5427" s="25"/>
      <c r="AL5427" s="5">
        <v>5426</v>
      </c>
      <c r="AM5427" s="25">
        <v>-2171830114.7473159</v>
      </c>
      <c r="AN5427" s="5">
        <v>-12.941935942982619</v>
      </c>
    </row>
    <row r="5428" spans="32:40">
      <c r="AF5428" s="25">
        <v>5427</v>
      </c>
      <c r="AG5428" s="25"/>
      <c r="AJ5428" s="25"/>
      <c r="AL5428" s="5">
        <v>5427</v>
      </c>
      <c r="AM5428" s="25">
        <v>-1404321731.6504714</v>
      </c>
      <c r="AN5428" s="5">
        <v>-7.4086688971324017</v>
      </c>
    </row>
    <row r="5429" spans="32:40">
      <c r="AF5429" s="25">
        <v>5428</v>
      </c>
      <c r="AG5429" s="25"/>
      <c r="AJ5429" s="25"/>
      <c r="AL5429" s="5">
        <v>5428</v>
      </c>
      <c r="AM5429" s="25">
        <v>-1063832293.2653165</v>
      </c>
      <c r="AN5429" s="5">
        <v>-3.6667011936263427</v>
      </c>
    </row>
    <row r="5430" spans="32:40">
      <c r="AF5430" s="25">
        <v>5429</v>
      </c>
      <c r="AG5430" s="25"/>
      <c r="AJ5430" s="25"/>
      <c r="AL5430" s="5">
        <v>5429</v>
      </c>
      <c r="AM5430" s="25">
        <v>-468069521.48187548</v>
      </c>
      <c r="AN5430" s="5">
        <v>-2.2739810017697559</v>
      </c>
    </row>
    <row r="5431" spans="32:40">
      <c r="AF5431" s="25">
        <v>5430</v>
      </c>
      <c r="AG5431" s="25"/>
      <c r="AJ5431" s="25"/>
      <c r="AL5431" s="5">
        <v>5430</v>
      </c>
      <c r="AM5431" s="25">
        <v>226202744.44863218</v>
      </c>
      <c r="AN5431" s="5">
        <v>2.2987543050893633</v>
      </c>
    </row>
    <row r="5432" spans="32:40">
      <c r="AF5432" s="25">
        <v>5431</v>
      </c>
      <c r="AG5432" s="25"/>
      <c r="AJ5432" s="25"/>
      <c r="AL5432" s="5">
        <v>5431</v>
      </c>
      <c r="AM5432" s="25">
        <v>-1797431465.4117846</v>
      </c>
      <c r="AN5432" s="5">
        <v>-6.2416032026981139</v>
      </c>
    </row>
    <row r="5433" spans="32:40">
      <c r="AF5433" s="25">
        <v>5432</v>
      </c>
      <c r="AG5433" s="25"/>
      <c r="AJ5433" s="25"/>
      <c r="AL5433" s="5">
        <v>5432</v>
      </c>
      <c r="AM5433" s="25">
        <v>-274801810.5315398</v>
      </c>
      <c r="AN5433" s="5">
        <v>-2.3628059802884063</v>
      </c>
    </row>
    <row r="5434" spans="32:40">
      <c r="AF5434" s="25">
        <v>5433</v>
      </c>
      <c r="AG5434" s="25"/>
      <c r="AJ5434" s="25"/>
      <c r="AL5434" s="5">
        <v>5433</v>
      </c>
      <c r="AM5434" s="25">
        <v>198539624.41884536</v>
      </c>
      <c r="AN5434" s="5">
        <v>1.9151889592841407</v>
      </c>
    </row>
    <row r="5435" spans="32:40">
      <c r="AF5435" s="25">
        <v>5434</v>
      </c>
      <c r="AG5435" s="25"/>
      <c r="AJ5435" s="25"/>
      <c r="AL5435" s="5">
        <v>5434</v>
      </c>
      <c r="AM5435" s="25">
        <v>-643888790.71867919</v>
      </c>
      <c r="AN5435" s="5">
        <v>-1.5700851451301265</v>
      </c>
    </row>
    <row r="5436" spans="32:40">
      <c r="AF5436" s="25">
        <v>5435</v>
      </c>
      <c r="AG5436" s="25"/>
      <c r="AJ5436" s="25"/>
      <c r="AL5436" s="5">
        <v>5435</v>
      </c>
      <c r="AM5436" s="25">
        <v>-558245807.63694572</v>
      </c>
      <c r="AN5436" s="5">
        <v>-4.3114401604875221</v>
      </c>
    </row>
    <row r="5437" spans="32:40">
      <c r="AF5437" s="25">
        <v>5436</v>
      </c>
      <c r="AG5437" s="25"/>
      <c r="AJ5437" s="25"/>
      <c r="AL5437" s="5">
        <v>5436</v>
      </c>
      <c r="AM5437" s="25">
        <v>-814009185.9493196</v>
      </c>
      <c r="AN5437" s="5">
        <v>-2.3394375892686043</v>
      </c>
    </row>
    <row r="5438" spans="32:40">
      <c r="AF5438" s="25">
        <v>5437</v>
      </c>
      <c r="AG5438" s="25"/>
      <c r="AJ5438" s="25"/>
      <c r="AL5438" s="5">
        <v>5437</v>
      </c>
      <c r="AM5438" s="25">
        <v>-1044376181.0019318</v>
      </c>
      <c r="AN5438" s="5">
        <v>-12.249870568182594</v>
      </c>
    </row>
    <row r="5439" spans="32:40">
      <c r="AF5439" s="25">
        <v>5438</v>
      </c>
      <c r="AG5439" s="25"/>
      <c r="AJ5439" s="25"/>
      <c r="AL5439" s="5">
        <v>5438</v>
      </c>
      <c r="AM5439" s="25">
        <v>-953983393.08028483</v>
      </c>
      <c r="AN5439" s="5">
        <v>-3.8240106036666002</v>
      </c>
    </row>
    <row r="5440" spans="32:40">
      <c r="AF5440" s="25">
        <v>5439</v>
      </c>
      <c r="AG5440" s="25"/>
      <c r="AJ5440" s="25"/>
      <c r="AL5440" s="5">
        <v>5439</v>
      </c>
      <c r="AM5440" s="25">
        <v>445930001.8588618</v>
      </c>
      <c r="AN5440" s="5">
        <v>3.1401604138783537</v>
      </c>
    </row>
    <row r="5441" spans="32:40">
      <c r="AF5441" s="25">
        <v>5440</v>
      </c>
      <c r="AG5441" s="25"/>
      <c r="AJ5441" s="25"/>
      <c r="AL5441" s="5">
        <v>5440</v>
      </c>
      <c r="AM5441" s="25">
        <v>503719047.73078364</v>
      </c>
      <c r="AN5441" s="5">
        <v>3.8605683841022782</v>
      </c>
    </row>
    <row r="5442" spans="32:40">
      <c r="AF5442" s="25">
        <v>5441</v>
      </c>
      <c r="AG5442" s="25"/>
      <c r="AJ5442" s="25"/>
      <c r="AL5442" s="5">
        <v>5441</v>
      </c>
      <c r="AM5442" s="25">
        <v>-1879797813.0978281</v>
      </c>
      <c r="AN5442" s="5">
        <v>-9.7208162241174065</v>
      </c>
    </row>
    <row r="5443" spans="32:40">
      <c r="AF5443" s="25">
        <v>5442</v>
      </c>
      <c r="AG5443" s="25"/>
      <c r="AJ5443" s="25"/>
      <c r="AL5443" s="5">
        <v>5442</v>
      </c>
      <c r="AM5443" s="25">
        <v>1095497164.2779734</v>
      </c>
      <c r="AN5443" s="5">
        <v>11.083582001453392</v>
      </c>
    </row>
    <row r="5444" spans="32:40">
      <c r="AF5444" s="25">
        <v>5443</v>
      </c>
      <c r="AG5444" s="25"/>
      <c r="AJ5444" s="25"/>
      <c r="AL5444" s="5">
        <v>5443</v>
      </c>
      <c r="AM5444" s="25">
        <v>514884913.714486</v>
      </c>
      <c r="AN5444" s="5">
        <v>7.996248054558504</v>
      </c>
    </row>
    <row r="5445" spans="32:40">
      <c r="AF5445" s="25">
        <v>5444</v>
      </c>
      <c r="AG5445" s="25"/>
      <c r="AJ5445" s="25"/>
      <c r="AL5445" s="5">
        <v>5444</v>
      </c>
      <c r="AM5445" s="25">
        <v>282254689.91890526</v>
      </c>
      <c r="AN5445" s="5">
        <v>5.0283468739090624</v>
      </c>
    </row>
    <row r="5446" spans="32:40">
      <c r="AF5446" s="25">
        <v>5445</v>
      </c>
      <c r="AG5446" s="25"/>
      <c r="AJ5446" s="25"/>
      <c r="AL5446" s="5">
        <v>5445</v>
      </c>
      <c r="AM5446" s="25">
        <v>-32844354.10293895</v>
      </c>
      <c r="AN5446" s="5">
        <v>0.83192098221691502</v>
      </c>
    </row>
    <row r="5447" spans="32:40">
      <c r="AF5447" s="25">
        <v>5446</v>
      </c>
      <c r="AG5447" s="25"/>
      <c r="AJ5447" s="25"/>
      <c r="AL5447" s="5">
        <v>5446</v>
      </c>
      <c r="AM5447" s="25">
        <v>-503596614.86925161</v>
      </c>
      <c r="AN5447" s="5">
        <v>-1.9760005579532991</v>
      </c>
    </row>
    <row r="5448" spans="32:40">
      <c r="AF5448" s="25">
        <v>5447</v>
      </c>
      <c r="AG5448" s="25"/>
      <c r="AJ5448" s="25"/>
      <c r="AL5448" s="5">
        <v>5447</v>
      </c>
      <c r="AM5448" s="25">
        <v>268397223.00707114</v>
      </c>
      <c r="AN5448" s="5">
        <v>3.0923062579937795</v>
      </c>
    </row>
    <row r="5449" spans="32:40">
      <c r="AF5449" s="25">
        <v>5448</v>
      </c>
      <c r="AG5449" s="25"/>
      <c r="AJ5449" s="25"/>
      <c r="AL5449" s="5">
        <v>5448</v>
      </c>
      <c r="AM5449" s="25">
        <v>60781345.496880472</v>
      </c>
      <c r="AN5449" s="5">
        <v>1.2512523023046018</v>
      </c>
    </row>
    <row r="5450" spans="32:40">
      <c r="AF5450" s="25">
        <v>5449</v>
      </c>
      <c r="AG5450" s="25"/>
      <c r="AJ5450" s="25"/>
      <c r="AL5450" s="5">
        <v>5449</v>
      </c>
      <c r="AM5450" s="25">
        <v>-635572957.94718587</v>
      </c>
      <c r="AN5450" s="5">
        <v>-1.6466461926899445</v>
      </c>
    </row>
    <row r="5451" spans="32:40">
      <c r="AF5451" s="25">
        <v>5450</v>
      </c>
      <c r="AG5451" s="25"/>
      <c r="AJ5451" s="25"/>
      <c r="AL5451" s="5">
        <v>5450</v>
      </c>
      <c r="AM5451" s="25">
        <v>-653119404.50657439</v>
      </c>
      <c r="AN5451" s="5">
        <v>-1.8850150478525809</v>
      </c>
    </row>
    <row r="5452" spans="32:40">
      <c r="AF5452" s="25">
        <v>5451</v>
      </c>
      <c r="AG5452" s="25"/>
      <c r="AJ5452" s="25"/>
      <c r="AL5452" s="5">
        <v>5451</v>
      </c>
      <c r="AM5452" s="25">
        <v>-317835552.03735799</v>
      </c>
      <c r="AN5452" s="5">
        <v>-1.3801884041880823</v>
      </c>
    </row>
    <row r="5453" spans="32:40">
      <c r="AF5453" s="25">
        <v>5452</v>
      </c>
      <c r="AG5453" s="25"/>
      <c r="AJ5453" s="25"/>
      <c r="AL5453" s="5">
        <v>5452</v>
      </c>
      <c r="AM5453" s="25">
        <v>799983487.51806307</v>
      </c>
      <c r="AN5453" s="5">
        <v>5.2915978157448951</v>
      </c>
    </row>
    <row r="5454" spans="32:40">
      <c r="AF5454" s="25">
        <v>5453</v>
      </c>
      <c r="AG5454" s="25"/>
      <c r="AJ5454" s="25"/>
      <c r="AL5454" s="5">
        <v>5453</v>
      </c>
      <c r="AM5454" s="25">
        <v>701074182.80661988</v>
      </c>
      <c r="AN5454" s="5">
        <v>3.9065444668715084</v>
      </c>
    </row>
    <row r="5455" spans="32:40">
      <c r="AF5455" s="25">
        <v>5454</v>
      </c>
      <c r="AG5455" s="25"/>
      <c r="AJ5455" s="25"/>
      <c r="AL5455" s="5">
        <v>5454</v>
      </c>
      <c r="AM5455" s="25">
        <v>-301211243.36904418</v>
      </c>
      <c r="AN5455" s="5">
        <v>-1.2287710248773394</v>
      </c>
    </row>
    <row r="5456" spans="32:40">
      <c r="AF5456" s="25">
        <v>5455</v>
      </c>
      <c r="AG5456" s="25"/>
      <c r="AJ5456" s="25"/>
      <c r="AL5456" s="5">
        <v>5455</v>
      </c>
      <c r="AM5456" s="25">
        <v>-807389615.5466733</v>
      </c>
      <c r="AN5456" s="5">
        <v>-2.3532145704594205</v>
      </c>
    </row>
    <row r="5457" spans="32:40">
      <c r="AF5457" s="25">
        <v>5456</v>
      </c>
      <c r="AG5457" s="25"/>
      <c r="AJ5457" s="25"/>
      <c r="AL5457" s="5">
        <v>5456</v>
      </c>
      <c r="AM5457" s="25">
        <v>291082649.31530774</v>
      </c>
      <c r="AN5457" s="5">
        <v>2.2931464441646403</v>
      </c>
    </row>
    <row r="5458" spans="32:40">
      <c r="AF5458" s="25">
        <v>5457</v>
      </c>
      <c r="AG5458" s="25"/>
      <c r="AJ5458" s="25"/>
      <c r="AL5458" s="5">
        <v>5457</v>
      </c>
      <c r="AM5458" s="25">
        <v>-718257853.66774583</v>
      </c>
      <c r="AN5458" s="5">
        <v>-2.323319373808503</v>
      </c>
    </row>
    <row r="5459" spans="32:40">
      <c r="AF5459" s="25">
        <v>5458</v>
      </c>
      <c r="AG5459" s="25"/>
      <c r="AJ5459" s="25"/>
      <c r="AL5459" s="5">
        <v>5458</v>
      </c>
      <c r="AM5459" s="25">
        <v>-708811394.93179965</v>
      </c>
      <c r="AN5459" s="5">
        <v>-5.4014573647751742</v>
      </c>
    </row>
    <row r="5460" spans="32:40">
      <c r="AF5460" s="25">
        <v>5459</v>
      </c>
      <c r="AG5460" s="25"/>
      <c r="AJ5460" s="25"/>
      <c r="AL5460" s="5">
        <v>5459</v>
      </c>
      <c r="AM5460" s="25">
        <v>-1001506045.4679189</v>
      </c>
      <c r="AN5460" s="5">
        <v>-3.6635733442268599</v>
      </c>
    </row>
    <row r="5461" spans="32:40">
      <c r="AF5461" s="25">
        <v>5460</v>
      </c>
      <c r="AG5461" s="25"/>
      <c r="AJ5461" s="25"/>
      <c r="AL5461" s="5">
        <v>5460</v>
      </c>
      <c r="AM5461" s="25">
        <v>-725338819.25171423</v>
      </c>
      <c r="AN5461" s="5">
        <v>-2.472905559426982</v>
      </c>
    </row>
    <row r="5462" spans="32:40">
      <c r="AF5462" s="25">
        <v>5461</v>
      </c>
      <c r="AG5462" s="25"/>
      <c r="AJ5462" s="25"/>
      <c r="AL5462" s="5">
        <v>5461</v>
      </c>
      <c r="AM5462" s="25">
        <v>432133894.7319594</v>
      </c>
      <c r="AN5462" s="5">
        <v>6.3253483974768052</v>
      </c>
    </row>
    <row r="5463" spans="32:40">
      <c r="AF5463" s="25">
        <v>5462</v>
      </c>
      <c r="AG5463" s="25"/>
      <c r="AJ5463" s="25"/>
      <c r="AL5463" s="5">
        <v>5462</v>
      </c>
      <c r="AM5463" s="25">
        <v>-1449698258.2004185</v>
      </c>
      <c r="AN5463" s="5">
        <v>-6.1104540592392409</v>
      </c>
    </row>
    <row r="5464" spans="32:40">
      <c r="AF5464" s="25">
        <v>5463</v>
      </c>
      <c r="AG5464" s="25"/>
      <c r="AJ5464" s="25"/>
      <c r="AL5464" s="5">
        <v>5463</v>
      </c>
      <c r="AM5464" s="25">
        <v>-730939024.51758361</v>
      </c>
      <c r="AN5464" s="5">
        <v>-2.1642383367847988</v>
      </c>
    </row>
    <row r="5465" spans="32:40">
      <c r="AF5465" s="25">
        <v>5464</v>
      </c>
      <c r="AG5465" s="25"/>
      <c r="AJ5465" s="25"/>
      <c r="AL5465" s="5">
        <v>5464</v>
      </c>
      <c r="AM5465" s="25">
        <v>-470468318.84060693</v>
      </c>
      <c r="AN5465" s="5">
        <v>-1.4335601841908134</v>
      </c>
    </row>
    <row r="5466" spans="32:40">
      <c r="AF5466" s="25">
        <v>5465</v>
      </c>
      <c r="AG5466" s="25"/>
      <c r="AJ5466" s="25"/>
      <c r="AL5466" s="5">
        <v>5465</v>
      </c>
      <c r="AM5466" s="25">
        <v>291301390.01746392</v>
      </c>
      <c r="AN5466" s="5">
        <v>4.2959327658038049</v>
      </c>
    </row>
    <row r="5467" spans="32:40">
      <c r="AF5467" s="25">
        <v>5466</v>
      </c>
      <c r="AG5467" s="25"/>
      <c r="AJ5467" s="25"/>
      <c r="AL5467" s="5">
        <v>5466</v>
      </c>
      <c r="AM5467" s="25">
        <v>-498608938.34129149</v>
      </c>
      <c r="AN5467" s="5">
        <v>-4.2954879680616278</v>
      </c>
    </row>
    <row r="5468" spans="32:40">
      <c r="AF5468" s="25">
        <v>5467</v>
      </c>
      <c r="AG5468" s="25"/>
      <c r="AJ5468" s="25"/>
      <c r="AL5468" s="5">
        <v>5467</v>
      </c>
      <c r="AM5468" s="25">
        <v>-786871498.07460439</v>
      </c>
      <c r="AN5468" s="5">
        <v>-3.3526108818350866</v>
      </c>
    </row>
    <row r="5469" spans="32:40">
      <c r="AF5469" s="25">
        <v>5468</v>
      </c>
      <c r="AG5469" s="25"/>
      <c r="AJ5469" s="25"/>
      <c r="AL5469" s="5">
        <v>5468</v>
      </c>
      <c r="AM5469" s="25">
        <v>-1038847570.6210471</v>
      </c>
      <c r="AN5469" s="5">
        <v>-7.5951055622280474</v>
      </c>
    </row>
    <row r="5470" spans="32:40">
      <c r="AF5470" s="25">
        <v>5469</v>
      </c>
      <c r="AG5470" s="25"/>
      <c r="AJ5470" s="25"/>
      <c r="AL5470" s="5">
        <v>5469</v>
      </c>
      <c r="AM5470" s="25">
        <v>-490558180.39648068</v>
      </c>
      <c r="AN5470" s="5">
        <v>-2.2018296507050392</v>
      </c>
    </row>
    <row r="5471" spans="32:40">
      <c r="AF5471" s="25">
        <v>5470</v>
      </c>
      <c r="AG5471" s="25"/>
      <c r="AJ5471" s="25"/>
      <c r="AL5471" s="5">
        <v>5470</v>
      </c>
      <c r="AM5471" s="25">
        <v>-949113033.19270873</v>
      </c>
      <c r="AN5471" s="5">
        <v>-4.7342523449248102</v>
      </c>
    </row>
    <row r="5472" spans="32:40">
      <c r="AF5472" s="25">
        <v>5471</v>
      </c>
      <c r="AG5472" s="25"/>
      <c r="AJ5472" s="25"/>
      <c r="AL5472" s="5">
        <v>5471</v>
      </c>
      <c r="AM5472" s="25">
        <v>407147255.63202333</v>
      </c>
      <c r="AN5472" s="5">
        <v>5.5653884995680309</v>
      </c>
    </row>
    <row r="5473" spans="32:40">
      <c r="AF5473" s="25">
        <v>5472</v>
      </c>
      <c r="AG5473" s="25"/>
      <c r="AJ5473" s="25"/>
      <c r="AL5473" s="5">
        <v>5472</v>
      </c>
      <c r="AM5473" s="25">
        <v>-402563948.33596212</v>
      </c>
      <c r="AN5473" s="5">
        <v>-1.2847844080381516</v>
      </c>
    </row>
    <row r="5474" spans="32:40">
      <c r="AF5474" s="25">
        <v>5473</v>
      </c>
      <c r="AG5474" s="25"/>
      <c r="AJ5474" s="25"/>
      <c r="AL5474" s="5">
        <v>5473</v>
      </c>
      <c r="AM5474" s="25">
        <v>-1585408533.0843186</v>
      </c>
      <c r="AN5474" s="5">
        <v>-14.748975991926331</v>
      </c>
    </row>
    <row r="5475" spans="32:40">
      <c r="AF5475" s="25">
        <v>5474</v>
      </c>
      <c r="AG5475" s="25"/>
      <c r="AJ5475" s="25"/>
      <c r="AL5475" s="5">
        <v>5474</v>
      </c>
      <c r="AM5475" s="25">
        <v>-272324821.32404315</v>
      </c>
      <c r="AN5475" s="5">
        <v>-0.20185974217723832</v>
      </c>
    </row>
    <row r="5476" spans="32:40">
      <c r="AF5476" s="25">
        <v>5475</v>
      </c>
      <c r="AG5476" s="25"/>
      <c r="AJ5476" s="25"/>
      <c r="AL5476" s="5">
        <v>5475</v>
      </c>
      <c r="AM5476" s="25">
        <v>729166662.00689435</v>
      </c>
      <c r="AN5476" s="5">
        <v>6.3988385940117452</v>
      </c>
    </row>
    <row r="5477" spans="32:40">
      <c r="AF5477" s="25">
        <v>5476</v>
      </c>
      <c r="AG5477" s="25"/>
      <c r="AJ5477" s="25"/>
      <c r="AL5477" s="5">
        <v>5476</v>
      </c>
      <c r="AM5477" s="25">
        <v>-710850737.98367357</v>
      </c>
      <c r="AN5477" s="5">
        <v>-2.8411234625550881</v>
      </c>
    </row>
    <row r="5478" spans="32:40">
      <c r="AF5478" s="25">
        <v>5477</v>
      </c>
      <c r="AG5478" s="25"/>
      <c r="AJ5478" s="25"/>
      <c r="AL5478" s="5">
        <v>5477</v>
      </c>
      <c r="AM5478" s="25">
        <v>-925433122.09847844</v>
      </c>
      <c r="AN5478" s="5">
        <v>-2.7056461277952248</v>
      </c>
    </row>
    <row r="5479" spans="32:40">
      <c r="AF5479" s="25">
        <v>5478</v>
      </c>
      <c r="AG5479" s="25"/>
      <c r="AJ5479" s="25"/>
      <c r="AL5479" s="5">
        <v>5478</v>
      </c>
      <c r="AM5479" s="25">
        <v>698449844.41369867</v>
      </c>
      <c r="AN5479" s="5">
        <v>6.1892597716932558</v>
      </c>
    </row>
    <row r="5480" spans="32:40">
      <c r="AF5480" s="25">
        <v>5479</v>
      </c>
      <c r="AG5480" s="25"/>
      <c r="AJ5480" s="25"/>
      <c r="AL5480" s="5">
        <v>5479</v>
      </c>
      <c r="AM5480" s="25">
        <v>-233900111.71423194</v>
      </c>
      <c r="AN5480" s="5">
        <v>-1.9388167379794679</v>
      </c>
    </row>
    <row r="5481" spans="32:40">
      <c r="AF5481" s="25">
        <v>5480</v>
      </c>
      <c r="AG5481" s="25"/>
      <c r="AJ5481" s="25"/>
      <c r="AL5481" s="5">
        <v>5480</v>
      </c>
      <c r="AM5481" s="25">
        <v>-895421443.31756294</v>
      </c>
      <c r="AN5481" s="5">
        <v>-7.3492532967035853</v>
      </c>
    </row>
    <row r="5482" spans="32:40">
      <c r="AF5482" s="25">
        <v>5481</v>
      </c>
      <c r="AG5482" s="25"/>
      <c r="AJ5482" s="25"/>
      <c r="AL5482" s="5">
        <v>5481</v>
      </c>
      <c r="AM5482" s="25">
        <v>-550075267.53900194</v>
      </c>
      <c r="AN5482" s="5">
        <v>-1.2353872812436848</v>
      </c>
    </row>
    <row r="5483" spans="32:40">
      <c r="AF5483" s="25">
        <v>5482</v>
      </c>
      <c r="AG5483" s="25"/>
      <c r="AJ5483" s="25"/>
      <c r="AL5483" s="5">
        <v>5482</v>
      </c>
      <c r="AM5483" s="25">
        <v>-708381824.92854357</v>
      </c>
      <c r="AN5483" s="5">
        <v>-4.1262985681036097</v>
      </c>
    </row>
    <row r="5484" spans="32:40">
      <c r="AF5484" s="25">
        <v>5483</v>
      </c>
      <c r="AG5484" s="25"/>
      <c r="AJ5484" s="25"/>
      <c r="AL5484" s="5">
        <v>5483</v>
      </c>
      <c r="AM5484" s="25">
        <v>-31799404.078605264</v>
      </c>
      <c r="AN5484" s="5">
        <v>0.86378534506304039</v>
      </c>
    </row>
    <row r="5485" spans="32:40">
      <c r="AF5485" s="25">
        <v>5484</v>
      </c>
      <c r="AG5485" s="25"/>
      <c r="AJ5485" s="25"/>
      <c r="AL5485" s="5">
        <v>5484</v>
      </c>
      <c r="AM5485" s="25">
        <v>-43549181.366345644</v>
      </c>
      <c r="AN5485" s="5">
        <v>0.79643588088375505</v>
      </c>
    </row>
    <row r="5486" spans="32:40">
      <c r="AF5486" s="25">
        <v>5485</v>
      </c>
      <c r="AG5486" s="25"/>
      <c r="AJ5486" s="25"/>
      <c r="AL5486" s="5">
        <v>5485</v>
      </c>
      <c r="AM5486" s="25">
        <v>81925275.868922204</v>
      </c>
      <c r="AN5486" s="5">
        <v>1.7593698369542112</v>
      </c>
    </row>
    <row r="5487" spans="32:40">
      <c r="AF5487" s="25">
        <v>5486</v>
      </c>
      <c r="AG5487" s="25"/>
      <c r="AJ5487" s="25"/>
      <c r="AL5487" s="5">
        <v>5486</v>
      </c>
      <c r="AM5487" s="25">
        <v>478044042.44254112</v>
      </c>
      <c r="AN5487" s="5">
        <v>7.3283906469758273</v>
      </c>
    </row>
    <row r="5488" spans="32:40">
      <c r="AF5488" s="25">
        <v>5487</v>
      </c>
      <c r="AG5488" s="25"/>
      <c r="AJ5488" s="25"/>
      <c r="AL5488" s="5">
        <v>5487</v>
      </c>
      <c r="AM5488" s="25">
        <v>-677372829.481951</v>
      </c>
      <c r="AN5488" s="5">
        <v>-2.2312417580197246</v>
      </c>
    </row>
    <row r="5489" spans="32:40">
      <c r="AF5489" s="25">
        <v>5488</v>
      </c>
      <c r="AG5489" s="25"/>
      <c r="AJ5489" s="25"/>
      <c r="AL5489" s="5">
        <v>5488</v>
      </c>
      <c r="AM5489" s="25">
        <v>-872928548.25339413</v>
      </c>
      <c r="AN5489" s="5">
        <v>-3.0054905575391966</v>
      </c>
    </row>
    <row r="5490" spans="32:40">
      <c r="AF5490" s="25">
        <v>5489</v>
      </c>
      <c r="AG5490" s="25"/>
      <c r="AJ5490" s="25"/>
      <c r="AL5490" s="5">
        <v>5489</v>
      </c>
      <c r="AM5490" s="25">
        <v>-886744468.38335216</v>
      </c>
      <c r="AN5490" s="5">
        <v>-12.071795212181581</v>
      </c>
    </row>
    <row r="5491" spans="32:40">
      <c r="AF5491" s="25">
        <v>5490</v>
      </c>
      <c r="AG5491" s="25"/>
      <c r="AJ5491" s="25"/>
      <c r="AL5491" s="5">
        <v>5490</v>
      </c>
      <c r="AM5491" s="25">
        <v>-865731568.35579622</v>
      </c>
      <c r="AN5491" s="5">
        <v>-6.2972228606193603</v>
      </c>
    </row>
    <row r="5492" spans="32:40">
      <c r="AF5492" s="25">
        <v>5491</v>
      </c>
      <c r="AG5492" s="25"/>
      <c r="AJ5492" s="25"/>
      <c r="AL5492" s="5">
        <v>5491</v>
      </c>
      <c r="AM5492" s="25">
        <v>-1749835746.5074835</v>
      </c>
      <c r="AN5492" s="5">
        <v>-5.8448763655957352</v>
      </c>
    </row>
    <row r="5493" spans="32:40">
      <c r="AF5493" s="25">
        <v>5492</v>
      </c>
      <c r="AG5493" s="25"/>
      <c r="AJ5493" s="25"/>
      <c r="AL5493" s="5">
        <v>5492</v>
      </c>
      <c r="AM5493" s="25">
        <v>145800903.50960895</v>
      </c>
      <c r="AN5493" s="5">
        <v>2.0318960627319957</v>
      </c>
    </row>
    <row r="5494" spans="32:40">
      <c r="AF5494" s="25">
        <v>5493</v>
      </c>
      <c r="AG5494" s="25"/>
      <c r="AJ5494" s="25"/>
      <c r="AL5494" s="5">
        <v>5493</v>
      </c>
      <c r="AM5494" s="25">
        <v>-859326524.6325326</v>
      </c>
      <c r="AN5494" s="5">
        <v>-5.7708757842863534</v>
      </c>
    </row>
    <row r="5495" spans="32:40">
      <c r="AF5495" s="25">
        <v>5494</v>
      </c>
      <c r="AG5495" s="25"/>
      <c r="AJ5495" s="25"/>
      <c r="AL5495" s="5">
        <v>5494</v>
      </c>
      <c r="AM5495" s="25">
        <v>1250374825.541338</v>
      </c>
      <c r="AN5495" s="5">
        <v>12.284345134845234</v>
      </c>
    </row>
    <row r="5496" spans="32:40">
      <c r="AF5496" s="25">
        <v>5495</v>
      </c>
      <c r="AG5496" s="25"/>
      <c r="AJ5496" s="25"/>
      <c r="AL5496" s="5">
        <v>5495</v>
      </c>
      <c r="AM5496" s="25">
        <v>342945231.94841897</v>
      </c>
      <c r="AN5496" s="5">
        <v>2.6884183150408472</v>
      </c>
    </row>
    <row r="5497" spans="32:40">
      <c r="AF5497" s="25">
        <v>5496</v>
      </c>
      <c r="AG5497" s="25"/>
      <c r="AJ5497" s="25"/>
      <c r="AL5497" s="5">
        <v>5496</v>
      </c>
      <c r="AM5497" s="25">
        <v>-236722288.5815779</v>
      </c>
      <c r="AN5497" s="5">
        <v>-0.51982242206021678</v>
      </c>
    </row>
    <row r="5498" spans="32:40">
      <c r="AF5498" s="25">
        <v>5497</v>
      </c>
      <c r="AG5498" s="25"/>
      <c r="AJ5498" s="25"/>
      <c r="AL5498" s="5">
        <v>5497</v>
      </c>
      <c r="AM5498" s="25">
        <v>-243330076.02854761</v>
      </c>
      <c r="AN5498" s="5">
        <v>-0.56524200682434911</v>
      </c>
    </row>
    <row r="5499" spans="32:40">
      <c r="AF5499" s="25">
        <v>5498</v>
      </c>
      <c r="AG5499" s="25"/>
      <c r="AJ5499" s="25"/>
      <c r="AL5499" s="5">
        <v>5498</v>
      </c>
      <c r="AM5499" s="25">
        <v>-1893430476.1044116</v>
      </c>
      <c r="AN5499" s="5">
        <v>-7.3166641592681438</v>
      </c>
    </row>
    <row r="5500" spans="32:40">
      <c r="AF5500" s="25">
        <v>5499</v>
      </c>
      <c r="AG5500" s="25"/>
      <c r="AJ5500" s="25"/>
      <c r="AL5500" s="5">
        <v>5499</v>
      </c>
      <c r="AM5500" s="25">
        <v>-1882500493.5704358</v>
      </c>
      <c r="AN5500" s="5">
        <v>-7.7440007274587215</v>
      </c>
    </row>
    <row r="5501" spans="32:40">
      <c r="AF5501" s="25">
        <v>5500</v>
      </c>
      <c r="AG5501" s="25"/>
      <c r="AJ5501" s="25"/>
      <c r="AL5501" s="5">
        <v>5500</v>
      </c>
      <c r="AM5501" s="25">
        <v>-314539112.23194742</v>
      </c>
      <c r="AN5501" s="5">
        <v>-2.01408545669796</v>
      </c>
    </row>
    <row r="5502" spans="32:40">
      <c r="AF5502" s="25">
        <v>5501</v>
      </c>
      <c r="AG5502" s="25"/>
      <c r="AJ5502" s="25"/>
      <c r="AL5502" s="5">
        <v>5501</v>
      </c>
      <c r="AM5502" s="25">
        <v>276242334.95426565</v>
      </c>
      <c r="AN5502" s="5">
        <v>5.211868947780995</v>
      </c>
    </row>
    <row r="5503" spans="32:40">
      <c r="AF5503" s="25">
        <v>5502</v>
      </c>
      <c r="AG5503" s="25"/>
      <c r="AJ5503" s="25"/>
      <c r="AL5503" s="5">
        <v>5502</v>
      </c>
      <c r="AM5503" s="25">
        <v>202595496.70487446</v>
      </c>
      <c r="AN5503" s="5">
        <v>2.8853464856122959</v>
      </c>
    </row>
    <row r="5504" spans="32:40">
      <c r="AF5504" s="25">
        <v>5503</v>
      </c>
      <c r="AG5504" s="25"/>
      <c r="AJ5504" s="25"/>
      <c r="AL5504" s="5">
        <v>5503</v>
      </c>
      <c r="AM5504" s="25">
        <v>-431343035.19175899</v>
      </c>
      <c r="AN5504" s="5">
        <v>-2.0849960857194723</v>
      </c>
    </row>
    <row r="5505" spans="32:40">
      <c r="AF5505" s="25">
        <v>5504</v>
      </c>
      <c r="AG5505" s="25"/>
      <c r="AJ5505" s="25"/>
      <c r="AL5505" s="5">
        <v>5504</v>
      </c>
      <c r="AM5505" s="25">
        <v>372695674.56999111</v>
      </c>
      <c r="AN5505" s="5">
        <v>7.2624652017740328</v>
      </c>
    </row>
    <row r="5506" spans="32:40">
      <c r="AF5506" s="25">
        <v>5505</v>
      </c>
      <c r="AG5506" s="25"/>
      <c r="AJ5506" s="25"/>
      <c r="AL5506" s="5">
        <v>5505</v>
      </c>
      <c r="AM5506" s="25">
        <v>-626779840.83223462</v>
      </c>
      <c r="AN5506" s="5">
        <v>-2.210859149553428</v>
      </c>
    </row>
    <row r="5507" spans="32:40">
      <c r="AF5507" s="25">
        <v>5506</v>
      </c>
      <c r="AG5507" s="25"/>
      <c r="AJ5507" s="25"/>
      <c r="AL5507" s="5">
        <v>5506</v>
      </c>
      <c r="AM5507" s="25">
        <v>472079804.20075172</v>
      </c>
      <c r="AN5507" s="5">
        <v>3.0120152323478449</v>
      </c>
    </row>
    <row r="5508" spans="32:40">
      <c r="AF5508" s="25">
        <v>5507</v>
      </c>
      <c r="AG5508" s="25"/>
      <c r="AJ5508" s="25"/>
      <c r="AL5508" s="5">
        <v>5507</v>
      </c>
      <c r="AM5508" s="25">
        <v>106295577.27801919</v>
      </c>
      <c r="AN5508" s="5">
        <v>2.4932553555762014</v>
      </c>
    </row>
    <row r="5509" spans="32:40">
      <c r="AF5509" s="25">
        <v>5508</v>
      </c>
      <c r="AG5509" s="25"/>
      <c r="AJ5509" s="25"/>
      <c r="AL5509" s="5">
        <v>5508</v>
      </c>
      <c r="AM5509" s="25">
        <v>-1380596737.907747</v>
      </c>
      <c r="AN5509" s="5">
        <v>-7.0547517482527971</v>
      </c>
    </row>
    <row r="5510" spans="32:40">
      <c r="AF5510" s="25">
        <v>5509</v>
      </c>
      <c r="AG5510" s="25"/>
      <c r="AJ5510" s="25"/>
      <c r="AL5510" s="5">
        <v>5509</v>
      </c>
      <c r="AM5510" s="25">
        <v>-447899945.11474466</v>
      </c>
      <c r="AN5510" s="5">
        <v>-3.3176962030926487</v>
      </c>
    </row>
    <row r="5511" spans="32:40">
      <c r="AF5511" s="25">
        <v>5510</v>
      </c>
      <c r="AG5511" s="25"/>
      <c r="AJ5511" s="25"/>
      <c r="AL5511" s="5">
        <v>5510</v>
      </c>
      <c r="AM5511" s="25">
        <v>-163429029.73959988</v>
      </c>
      <c r="AN5511" s="5">
        <v>-7.5271221404455829E-3</v>
      </c>
    </row>
    <row r="5512" spans="32:40">
      <c r="AF5512" s="25">
        <v>5511</v>
      </c>
      <c r="AG5512" s="25"/>
      <c r="AJ5512" s="25"/>
      <c r="AL5512" s="5">
        <v>5511</v>
      </c>
      <c r="AM5512" s="25">
        <v>376264481.87226903</v>
      </c>
      <c r="AN5512" s="5">
        <v>2.7395081629013447</v>
      </c>
    </row>
    <row r="5513" spans="32:40">
      <c r="AF5513" s="25">
        <v>5512</v>
      </c>
      <c r="AG5513" s="25"/>
      <c r="AJ5513" s="25"/>
      <c r="AL5513" s="5">
        <v>5512</v>
      </c>
      <c r="AM5513" s="25">
        <v>42877846.888736993</v>
      </c>
      <c r="AN5513" s="5">
        <v>1.2067079138177026</v>
      </c>
    </row>
    <row r="5514" spans="32:40">
      <c r="AF5514" s="25">
        <v>5513</v>
      </c>
      <c r="AG5514" s="25"/>
      <c r="AJ5514" s="25"/>
      <c r="AL5514" s="5">
        <v>5513</v>
      </c>
      <c r="AM5514" s="25">
        <v>-513541744.38681668</v>
      </c>
      <c r="AN5514" s="5">
        <v>-1.2579361017027391</v>
      </c>
    </row>
    <row r="5515" spans="32:40">
      <c r="AF5515" s="25">
        <v>5514</v>
      </c>
      <c r="AG5515" s="25"/>
      <c r="AJ5515" s="25"/>
      <c r="AL5515" s="5">
        <v>5514</v>
      </c>
      <c r="AM5515" s="25">
        <v>776324.68317735195</v>
      </c>
      <c r="AN5515" s="5">
        <v>1.0077742663179476</v>
      </c>
    </row>
    <row r="5516" spans="32:40">
      <c r="AF5516" s="25">
        <v>5515</v>
      </c>
      <c r="AG5516" s="25"/>
      <c r="AJ5516" s="25"/>
      <c r="AL5516" s="5">
        <v>5515</v>
      </c>
      <c r="AM5516" s="25">
        <v>149423448.26686051</v>
      </c>
      <c r="AN5516" s="5">
        <v>2.4228589456900158</v>
      </c>
    </row>
    <row r="5517" spans="32:40">
      <c r="AF5517" s="25">
        <v>5516</v>
      </c>
      <c r="AG5517" s="25"/>
      <c r="AJ5517" s="25"/>
      <c r="AL5517" s="5">
        <v>5516</v>
      </c>
      <c r="AM5517" s="25">
        <v>-596244390.67906499</v>
      </c>
      <c r="AN5517" s="5">
        <v>-2.5395039598971176</v>
      </c>
    </row>
    <row r="5518" spans="32:40">
      <c r="AF5518" s="25">
        <v>5517</v>
      </c>
      <c r="AG5518" s="25"/>
      <c r="AJ5518" s="25"/>
      <c r="AL5518" s="5">
        <v>5517</v>
      </c>
      <c r="AM5518" s="25">
        <v>-144850694.62814128</v>
      </c>
      <c r="AN5518" s="5">
        <v>2.5804767317952056E-2</v>
      </c>
    </row>
    <row r="5519" spans="32:40">
      <c r="AF5519" s="25">
        <v>5518</v>
      </c>
      <c r="AG5519" s="25"/>
      <c r="AJ5519" s="25"/>
      <c r="AL5519" s="5">
        <v>5518</v>
      </c>
      <c r="AM5519" s="25">
        <v>-220497722.84276736</v>
      </c>
      <c r="AN5519" s="5">
        <v>-1.0857978482981228</v>
      </c>
    </row>
    <row r="5520" spans="32:40">
      <c r="AF5520" s="25">
        <v>5519</v>
      </c>
      <c r="AG5520" s="25"/>
      <c r="AJ5520" s="25"/>
      <c r="AL5520" s="5">
        <v>5519</v>
      </c>
      <c r="AM5520" s="25">
        <v>1766378879.0550466</v>
      </c>
      <c r="AN5520" s="5">
        <v>24.682266733703312</v>
      </c>
    </row>
    <row r="5521" spans="32:40">
      <c r="AF5521" s="25">
        <v>5520</v>
      </c>
      <c r="AG5521" s="25"/>
      <c r="AJ5521" s="25"/>
      <c r="AL5521" s="5">
        <v>5520</v>
      </c>
      <c r="AM5521" s="25">
        <v>-512087170.31459367</v>
      </c>
      <c r="AN5521" s="5">
        <v>-2.5614192874694881</v>
      </c>
    </row>
    <row r="5522" spans="32:40">
      <c r="AF5522" s="25">
        <v>5521</v>
      </c>
      <c r="AG5522" s="25"/>
      <c r="AJ5522" s="25"/>
      <c r="AL5522" s="5">
        <v>5521</v>
      </c>
      <c r="AM5522" s="25">
        <v>-307740654.87187034</v>
      </c>
      <c r="AN5522" s="5">
        <v>-0.17308332759057385</v>
      </c>
    </row>
    <row r="5523" spans="32:40">
      <c r="AF5523" s="25">
        <v>5522</v>
      </c>
      <c r="AG5523" s="25"/>
      <c r="AJ5523" s="25"/>
      <c r="AL5523" s="5">
        <v>5522</v>
      </c>
      <c r="AM5523" s="25">
        <v>136893024.26422447</v>
      </c>
      <c r="AN5523" s="5">
        <v>1.7357925140376307</v>
      </c>
    </row>
    <row r="5524" spans="32:40">
      <c r="AF5524" s="25">
        <v>5523</v>
      </c>
      <c r="AG5524" s="25"/>
      <c r="AJ5524" s="25"/>
      <c r="AL5524" s="5">
        <v>5523</v>
      </c>
      <c r="AM5524" s="25">
        <v>-405160350.75234699</v>
      </c>
      <c r="AN5524" s="5">
        <v>-2.0866192964160701</v>
      </c>
    </row>
    <row r="5525" spans="32:40">
      <c r="AF5525" s="25">
        <v>5524</v>
      </c>
      <c r="AG5525" s="25"/>
      <c r="AJ5525" s="25"/>
      <c r="AL5525" s="5">
        <v>5524</v>
      </c>
      <c r="AM5525" s="25">
        <v>-860121577.87242126</v>
      </c>
      <c r="AN5525" s="5">
        <v>-2.6552603385196818</v>
      </c>
    </row>
    <row r="5526" spans="32:40">
      <c r="AF5526" s="25">
        <v>5525</v>
      </c>
      <c r="AG5526" s="25"/>
      <c r="AJ5526" s="25"/>
      <c r="AL5526" s="5">
        <v>5525</v>
      </c>
      <c r="AM5526" s="25">
        <v>461685343.50467765</v>
      </c>
      <c r="AN5526" s="5">
        <v>4.5748723976768897</v>
      </c>
    </row>
    <row r="5527" spans="32:40">
      <c r="AF5527" s="25">
        <v>5526</v>
      </c>
      <c r="AG5527" s="25"/>
      <c r="AJ5527" s="25"/>
      <c r="AL5527" s="5">
        <v>5526</v>
      </c>
      <c r="AM5527" s="25">
        <v>-120545029.66446134</v>
      </c>
      <c r="AN5527" s="5">
        <v>0.34044916661040953</v>
      </c>
    </row>
    <row r="5528" spans="32:40">
      <c r="AF5528" s="25">
        <v>5527</v>
      </c>
      <c r="AG5528" s="25"/>
      <c r="AJ5528" s="25"/>
      <c r="AL5528" s="5">
        <v>5527</v>
      </c>
      <c r="AM5528" s="25">
        <v>-908093941.7173233</v>
      </c>
      <c r="AN5528" s="5">
        <v>-3.8199026751638598</v>
      </c>
    </row>
    <row r="5529" spans="32:40">
      <c r="AF5529" s="25">
        <v>5528</v>
      </c>
      <c r="AG5529" s="25"/>
      <c r="AJ5529" s="25"/>
      <c r="AL5529" s="5">
        <v>5528</v>
      </c>
      <c r="AM5529" s="25">
        <v>-787557607.16958356</v>
      </c>
      <c r="AN5529" s="5">
        <v>-5.3486191462598249</v>
      </c>
    </row>
    <row r="5530" spans="32:40">
      <c r="AF5530" s="25">
        <v>5529</v>
      </c>
      <c r="AG5530" s="25"/>
      <c r="AJ5530" s="25"/>
      <c r="AL5530" s="5">
        <v>5529</v>
      </c>
      <c r="AM5530" s="25">
        <v>612737529.47040153</v>
      </c>
      <c r="AN5530" s="5">
        <v>3.7538491530068634</v>
      </c>
    </row>
    <row r="5531" spans="32:40">
      <c r="AF5531" s="25">
        <v>5530</v>
      </c>
      <c r="AG5531" s="25"/>
      <c r="AJ5531" s="25"/>
      <c r="AL5531" s="5">
        <v>5530</v>
      </c>
      <c r="AM5531" s="25">
        <v>-879332267.10374582</v>
      </c>
      <c r="AN5531" s="5">
        <v>-2.4403846548228181</v>
      </c>
    </row>
    <row r="5532" spans="32:40">
      <c r="AF5532" s="25">
        <v>5531</v>
      </c>
      <c r="AG5532" s="25"/>
      <c r="AJ5532" s="25"/>
      <c r="AL5532" s="5">
        <v>5531</v>
      </c>
      <c r="AM5532" s="25">
        <v>-1124287867.5785453</v>
      </c>
      <c r="AN5532" s="5">
        <v>-7.7834364042582935</v>
      </c>
    </row>
    <row r="5533" spans="32:40">
      <c r="AF5533" s="25">
        <v>5532</v>
      </c>
      <c r="AG5533" s="25"/>
      <c r="AJ5533" s="25"/>
      <c r="AL5533" s="5">
        <v>5532</v>
      </c>
      <c r="AM5533" s="25">
        <v>410815237.85198623</v>
      </c>
      <c r="AN5533" s="5">
        <v>2.596763039108386</v>
      </c>
    </row>
    <row r="5534" spans="32:40">
      <c r="AF5534" s="25">
        <v>5533</v>
      </c>
      <c r="AG5534" s="25"/>
      <c r="AJ5534" s="25"/>
      <c r="AL5534" s="5">
        <v>5533</v>
      </c>
      <c r="AM5534" s="25">
        <v>587037986.06371737</v>
      </c>
      <c r="AN5534" s="5">
        <v>3.4455055849755962</v>
      </c>
    </row>
    <row r="5535" spans="32:40">
      <c r="AF5535" s="25">
        <v>5534</v>
      </c>
      <c r="AG5535" s="25"/>
      <c r="AJ5535" s="25"/>
      <c r="AL5535" s="5">
        <v>5534</v>
      </c>
      <c r="AM5535" s="25">
        <v>-163100713.12654215</v>
      </c>
      <c r="AN5535" s="5">
        <v>-5.0056347015439297E-2</v>
      </c>
    </row>
    <row r="5536" spans="32:40">
      <c r="AF5536" s="25">
        <v>5535</v>
      </c>
      <c r="AG5536" s="25"/>
      <c r="AJ5536" s="25"/>
      <c r="AL5536" s="5">
        <v>5535</v>
      </c>
      <c r="AM5536" s="25">
        <v>126244092.21377844</v>
      </c>
      <c r="AN5536" s="5">
        <v>1.8596708939393125</v>
      </c>
    </row>
    <row r="5537" spans="32:40">
      <c r="AF5537" s="25">
        <v>5536</v>
      </c>
      <c r="AG5537" s="25"/>
      <c r="AJ5537" s="25"/>
      <c r="AL5537" s="5">
        <v>5536</v>
      </c>
      <c r="AM5537" s="25">
        <v>-746576344.72452056</v>
      </c>
      <c r="AN5537" s="5">
        <v>-3.4301329448943676</v>
      </c>
    </row>
    <row r="5538" spans="32:40">
      <c r="AF5538" s="25">
        <v>5537</v>
      </c>
      <c r="AG5538" s="25"/>
      <c r="AJ5538" s="25"/>
      <c r="AL5538" s="5">
        <v>5537</v>
      </c>
      <c r="AM5538" s="25">
        <v>-15855225.53873083</v>
      </c>
      <c r="AN5538" s="5">
        <v>0.90022387962716877</v>
      </c>
    </row>
    <row r="5539" spans="32:40">
      <c r="AF5539" s="25">
        <v>5538</v>
      </c>
      <c r="AG5539" s="25"/>
      <c r="AJ5539" s="25"/>
      <c r="AL5539" s="5">
        <v>5538</v>
      </c>
      <c r="AM5539" s="25">
        <v>-692863342.18307507</v>
      </c>
      <c r="AN5539" s="5">
        <v>-2.0089224286711338</v>
      </c>
    </row>
    <row r="5540" spans="32:40">
      <c r="AF5540" s="25">
        <v>5539</v>
      </c>
      <c r="AG5540" s="25"/>
      <c r="AJ5540" s="25"/>
      <c r="AL5540" s="5">
        <v>5539</v>
      </c>
      <c r="AM5540" s="25">
        <v>-329514136.0010463</v>
      </c>
      <c r="AN5540" s="5">
        <v>-0.82168579946509923</v>
      </c>
    </row>
    <row r="5541" spans="32:40">
      <c r="AF5541" s="25">
        <v>5540</v>
      </c>
      <c r="AG5541" s="25"/>
      <c r="AJ5541" s="25"/>
      <c r="AL5541" s="5">
        <v>5540</v>
      </c>
      <c r="AM5541" s="25">
        <v>-525200707.02246672</v>
      </c>
      <c r="AN5541" s="5">
        <v>-3.5054793382728029</v>
      </c>
    </row>
    <row r="5542" spans="32:40">
      <c r="AF5542" s="25">
        <v>5541</v>
      </c>
      <c r="AG5542" s="25"/>
      <c r="AJ5542" s="25"/>
      <c r="AL5542" s="5">
        <v>5541</v>
      </c>
      <c r="AM5542" s="25">
        <v>182447111.78679043</v>
      </c>
      <c r="AN5542" s="5">
        <v>1.7936680310331661</v>
      </c>
    </row>
    <row r="5543" spans="32:40">
      <c r="AF5543" s="25">
        <v>5542</v>
      </c>
      <c r="AG5543" s="25"/>
      <c r="AJ5543" s="25"/>
      <c r="AL5543" s="5">
        <v>5542</v>
      </c>
      <c r="AM5543" s="25">
        <v>-983344290.31020498</v>
      </c>
      <c r="AN5543" s="5">
        <v>-6.3271761175825407</v>
      </c>
    </row>
    <row r="5544" spans="32:40">
      <c r="AF5544" s="25">
        <v>5543</v>
      </c>
      <c r="AG5544" s="25"/>
      <c r="AJ5544" s="25"/>
      <c r="AL5544" s="5">
        <v>5543</v>
      </c>
      <c r="AM5544" s="25">
        <v>-519897014.32597768</v>
      </c>
      <c r="AN5544" s="5">
        <v>-1.8740351382727858</v>
      </c>
    </row>
    <row r="5545" spans="32:40">
      <c r="AF5545" s="25">
        <v>5544</v>
      </c>
      <c r="AG5545" s="25"/>
      <c r="AJ5545" s="25"/>
      <c r="AL5545" s="5">
        <v>5544</v>
      </c>
      <c r="AM5545" s="25">
        <v>709478731.30104065</v>
      </c>
      <c r="AN5545" s="5">
        <v>8.3473902677199501</v>
      </c>
    </row>
    <row r="5546" spans="32:40">
      <c r="AF5546" s="25">
        <v>5545</v>
      </c>
      <c r="AG5546" s="25"/>
      <c r="AJ5546" s="25"/>
      <c r="AL5546" s="5">
        <v>5545</v>
      </c>
      <c r="AM5546" s="25">
        <v>-588052525.24029994</v>
      </c>
      <c r="AN5546" s="5">
        <v>-3.6096683064283157</v>
      </c>
    </row>
    <row r="5547" spans="32:40">
      <c r="AF5547" s="25">
        <v>5546</v>
      </c>
      <c r="AG5547" s="25"/>
      <c r="AJ5547" s="25"/>
      <c r="AL5547" s="5">
        <v>5546</v>
      </c>
      <c r="AM5547" s="25">
        <v>1043053246.6423597</v>
      </c>
      <c r="AN5547" s="5">
        <v>5.4101845866465359</v>
      </c>
    </row>
    <row r="5548" spans="32:40">
      <c r="AF5548" s="25">
        <v>5547</v>
      </c>
      <c r="AG5548" s="25"/>
      <c r="AJ5548" s="25"/>
      <c r="AL5548" s="5">
        <v>5547</v>
      </c>
      <c r="AM5548" s="25">
        <v>809561164.26613045</v>
      </c>
      <c r="AN5548" s="5">
        <v>8.1211110775359057</v>
      </c>
    </row>
    <row r="5549" spans="32:40">
      <c r="AF5549" s="25">
        <v>5548</v>
      </c>
      <c r="AG5549" s="25"/>
      <c r="AJ5549" s="25"/>
      <c r="AL5549" s="5">
        <v>5548</v>
      </c>
      <c r="AM5549" s="25">
        <v>-455224949.52621114</v>
      </c>
      <c r="AN5549" s="5">
        <v>-0.80295761462729887</v>
      </c>
    </row>
    <row r="5550" spans="32:40">
      <c r="AF5550" s="25">
        <v>5549</v>
      </c>
      <c r="AG5550" s="25"/>
      <c r="AJ5550" s="25"/>
      <c r="AL5550" s="5">
        <v>5549</v>
      </c>
      <c r="AM5550" s="25">
        <v>-633001684.3198545</v>
      </c>
      <c r="AN5550" s="5">
        <v>-2.7188620329112321</v>
      </c>
    </row>
    <row r="5551" spans="32:40">
      <c r="AF5551" s="25">
        <v>5550</v>
      </c>
      <c r="AG5551" s="25"/>
      <c r="AJ5551" s="25"/>
      <c r="AL5551" s="5">
        <v>5550</v>
      </c>
      <c r="AM5551" s="25">
        <v>853030367.29988635</v>
      </c>
      <c r="AN5551" s="5">
        <v>14.663554642754928</v>
      </c>
    </row>
    <row r="5552" spans="32:40">
      <c r="AF5552" s="25">
        <v>5551</v>
      </c>
      <c r="AG5552" s="25"/>
      <c r="AJ5552" s="25"/>
      <c r="AL5552" s="5">
        <v>5551</v>
      </c>
      <c r="AM5552" s="25">
        <v>-135437746.68170381</v>
      </c>
      <c r="AN5552" s="5">
        <v>-0.84221754824729489</v>
      </c>
    </row>
    <row r="5553" spans="32:40">
      <c r="AF5553" s="25">
        <v>5552</v>
      </c>
      <c r="AG5553" s="25"/>
      <c r="AJ5553" s="25"/>
      <c r="AL5553" s="5">
        <v>5552</v>
      </c>
      <c r="AM5553" s="25">
        <v>-175961356.8083117</v>
      </c>
      <c r="AN5553" s="5">
        <v>0.25935257465193406</v>
      </c>
    </row>
    <row r="5554" spans="32:40">
      <c r="AF5554" s="25">
        <v>5553</v>
      </c>
      <c r="AG5554" s="25"/>
      <c r="AJ5554" s="25"/>
      <c r="AL5554" s="5">
        <v>5553</v>
      </c>
      <c r="AM5554" s="25">
        <v>1163140164.3465672</v>
      </c>
      <c r="AN5554" s="5">
        <v>6.2584978632886523</v>
      </c>
    </row>
    <row r="5555" spans="32:40">
      <c r="AF5555" s="25">
        <v>5554</v>
      </c>
      <c r="AG5555" s="25"/>
      <c r="AJ5555" s="25"/>
      <c r="AL5555" s="5">
        <v>5554</v>
      </c>
      <c r="AM5555" s="25">
        <v>-1022604174.5994674</v>
      </c>
      <c r="AN5555" s="5">
        <v>-9.8251002096990891</v>
      </c>
    </row>
    <row r="5556" spans="32:40">
      <c r="AF5556" s="25">
        <v>5555</v>
      </c>
      <c r="AG5556" s="25"/>
      <c r="AJ5556" s="25"/>
      <c r="AL5556" s="5">
        <v>5555</v>
      </c>
      <c r="AM5556" s="25">
        <v>-1026410967.1671531</v>
      </c>
      <c r="AN5556" s="5">
        <v>-3.0789207705255324</v>
      </c>
    </row>
    <row r="5557" spans="32:40">
      <c r="AF5557" s="25">
        <v>5556</v>
      </c>
      <c r="AG5557" s="25"/>
      <c r="AJ5557" s="25"/>
      <c r="AL5557" s="5">
        <v>5556</v>
      </c>
      <c r="AM5557" s="25">
        <v>1091205650.6519771</v>
      </c>
      <c r="AN5557" s="5">
        <v>8.4132603878196726</v>
      </c>
    </row>
    <row r="5558" spans="32:40">
      <c r="AF5558" s="25">
        <v>5557</v>
      </c>
      <c r="AG5558" s="25"/>
      <c r="AJ5558" s="25"/>
      <c r="AL5558" s="5">
        <v>5557</v>
      </c>
      <c r="AM5558" s="25">
        <v>-816912446.21069121</v>
      </c>
      <c r="AN5558" s="5">
        <v>-3.037471193807793</v>
      </c>
    </row>
    <row r="5559" spans="32:40">
      <c r="AF5559" s="25">
        <v>5558</v>
      </c>
      <c r="AG5559" s="25"/>
      <c r="AJ5559" s="25"/>
      <c r="AL5559" s="5">
        <v>5558</v>
      </c>
      <c r="AM5559" s="25">
        <v>996094010.41146445</v>
      </c>
      <c r="AN5559" s="5">
        <v>5.2976017548827778</v>
      </c>
    </row>
    <row r="5560" spans="32:40">
      <c r="AF5560" s="25">
        <v>5559</v>
      </c>
      <c r="AG5560" s="25"/>
      <c r="AJ5560" s="25"/>
      <c r="AL5560" s="5">
        <v>5559</v>
      </c>
      <c r="AM5560" s="25">
        <v>-516641071.08801115</v>
      </c>
      <c r="AN5560" s="5">
        <v>-2.1819200676867223</v>
      </c>
    </row>
    <row r="5561" spans="32:40">
      <c r="AF5561" s="25">
        <v>5560</v>
      </c>
      <c r="AG5561" s="25"/>
      <c r="AJ5561" s="25"/>
      <c r="AL5561" s="5">
        <v>5560</v>
      </c>
      <c r="AM5561" s="25">
        <v>-549040489.05066729</v>
      </c>
      <c r="AN5561" s="5">
        <v>-4.7511203733542402</v>
      </c>
    </row>
    <row r="5562" spans="32:40">
      <c r="AF5562" s="25">
        <v>5561</v>
      </c>
      <c r="AG5562" s="25"/>
      <c r="AJ5562" s="25"/>
      <c r="AL5562" s="5">
        <v>5561</v>
      </c>
      <c r="AM5562" s="25">
        <v>218392941.0687221</v>
      </c>
      <c r="AN5562" s="5">
        <v>2.982819366292973</v>
      </c>
    </row>
    <row r="5563" spans="32:40">
      <c r="AF5563" s="25">
        <v>5562</v>
      </c>
      <c r="AG5563" s="25"/>
      <c r="AJ5563" s="25"/>
      <c r="AL5563" s="5">
        <v>5562</v>
      </c>
      <c r="AM5563" s="25">
        <v>-1478657510.1711588</v>
      </c>
      <c r="AN5563" s="5">
        <v>-5.5179180752102015</v>
      </c>
    </row>
    <row r="5564" spans="32:40">
      <c r="AF5564" s="25">
        <v>5563</v>
      </c>
      <c r="AG5564" s="25"/>
      <c r="AJ5564" s="25"/>
      <c r="AL5564" s="5">
        <v>5563</v>
      </c>
      <c r="AM5564" s="25">
        <v>918942409.2225821</v>
      </c>
      <c r="AN5564" s="5">
        <v>5.1189276328130964</v>
      </c>
    </row>
    <row r="5565" spans="32:40">
      <c r="AF5565" s="25">
        <v>5564</v>
      </c>
      <c r="AG5565" s="25"/>
      <c r="AJ5565" s="25"/>
      <c r="AL5565" s="5">
        <v>5564</v>
      </c>
      <c r="AM5565" s="25">
        <v>-1161235408.8937364</v>
      </c>
      <c r="AN5565" s="5">
        <v>-3.3641262943379995</v>
      </c>
    </row>
    <row r="5566" spans="32:40">
      <c r="AF5566" s="25">
        <v>5565</v>
      </c>
      <c r="AG5566" s="25"/>
      <c r="AJ5566" s="25"/>
      <c r="AL5566" s="5">
        <v>5565</v>
      </c>
      <c r="AM5566" s="25">
        <v>-937348819.87503552</v>
      </c>
      <c r="AN5566" s="5">
        <v>-3.6704012780708579</v>
      </c>
    </row>
    <row r="5567" spans="32:40">
      <c r="AF5567" s="25">
        <v>5566</v>
      </c>
      <c r="AG5567" s="25"/>
      <c r="AJ5567" s="25"/>
      <c r="AL5567" s="5">
        <v>5566</v>
      </c>
      <c r="AM5567" s="25">
        <v>-1012232377.5759206</v>
      </c>
      <c r="AN5567" s="5">
        <v>-4.0548678284736237</v>
      </c>
    </row>
    <row r="5568" spans="32:40">
      <c r="AF5568" s="25">
        <v>5567</v>
      </c>
      <c r="AG5568" s="25"/>
      <c r="AJ5568" s="25"/>
      <c r="AL5568" s="5">
        <v>5567</v>
      </c>
      <c r="AM5568" s="25">
        <v>-438355564.85923398</v>
      </c>
      <c r="AN5568" s="5">
        <v>-2.7683623110321181</v>
      </c>
    </row>
    <row r="5569" spans="32:40">
      <c r="AF5569" s="25">
        <v>5568</v>
      </c>
      <c r="AG5569" s="25"/>
      <c r="AJ5569" s="25"/>
      <c r="AL5569" s="5">
        <v>5568</v>
      </c>
      <c r="AM5569" s="25">
        <v>-164175894.04893363</v>
      </c>
      <c r="AN5569" s="5">
        <v>-1.7339599621663471E-2</v>
      </c>
    </row>
    <row r="5570" spans="32:40">
      <c r="AF5570" s="25">
        <v>5569</v>
      </c>
      <c r="AG5570" s="25"/>
      <c r="AJ5570" s="25"/>
      <c r="AL5570" s="5">
        <v>5569</v>
      </c>
      <c r="AM5570" s="25">
        <v>-126067461.35282999</v>
      </c>
      <c r="AN5570" s="5">
        <v>0.49530067709141379</v>
      </c>
    </row>
    <row r="5571" spans="32:40">
      <c r="AF5571" s="25">
        <v>5570</v>
      </c>
      <c r="AG5571" s="25"/>
      <c r="AJ5571" s="25"/>
      <c r="AL5571" s="5">
        <v>5570</v>
      </c>
      <c r="AM5571" s="25">
        <v>-1270221381.6707652</v>
      </c>
      <c r="AN5571" s="5">
        <v>-16.443024213242065</v>
      </c>
    </row>
    <row r="5572" spans="32:40">
      <c r="AF5572" s="25">
        <v>5571</v>
      </c>
      <c r="AG5572" s="25"/>
      <c r="AJ5572" s="25"/>
      <c r="AL5572" s="5">
        <v>5571</v>
      </c>
      <c r="AM5572" s="25">
        <v>-63850508.768883944</v>
      </c>
      <c r="AN5572" s="5">
        <v>0.29860001271063097</v>
      </c>
    </row>
    <row r="5573" spans="32:40">
      <c r="AF5573" s="25">
        <v>5572</v>
      </c>
      <c r="AG5573" s="25"/>
      <c r="AJ5573" s="25"/>
      <c r="AL5573" s="5">
        <v>5572</v>
      </c>
      <c r="AM5573" s="25">
        <v>-553465990.37583816</v>
      </c>
      <c r="AN5573" s="5">
        <v>-4.9532943365976143</v>
      </c>
    </row>
    <row r="5574" spans="32:40">
      <c r="AF5574" s="25">
        <v>5573</v>
      </c>
      <c r="AG5574" s="25"/>
      <c r="AJ5574" s="25"/>
      <c r="AL5574" s="5">
        <v>5573</v>
      </c>
      <c r="AM5574" s="25">
        <v>-580503464.80471873</v>
      </c>
      <c r="AN5574" s="5">
        <v>-3.560460832271529</v>
      </c>
    </row>
    <row r="5575" spans="32:40">
      <c r="AF5575" s="25">
        <v>5574</v>
      </c>
      <c r="AG5575" s="25"/>
      <c r="AJ5575" s="25"/>
      <c r="AL5575" s="5">
        <v>5574</v>
      </c>
      <c r="AM5575" s="25">
        <v>2029674291.1548202</v>
      </c>
      <c r="AN5575" s="5">
        <v>12.136802277033192</v>
      </c>
    </row>
    <row r="5576" spans="32:40">
      <c r="AF5576" s="25">
        <v>5575</v>
      </c>
      <c r="AG5576" s="25"/>
      <c r="AJ5576" s="25"/>
      <c r="AL5576" s="5">
        <v>5575</v>
      </c>
      <c r="AM5576" s="25">
        <v>-984484058.40251184</v>
      </c>
      <c r="AN5576" s="5">
        <v>-9.2480889004481863</v>
      </c>
    </row>
    <row r="5577" spans="32:40">
      <c r="AF5577" s="25">
        <v>5576</v>
      </c>
      <c r="AG5577" s="25"/>
      <c r="AJ5577" s="25"/>
      <c r="AL5577" s="5">
        <v>5576</v>
      </c>
      <c r="AM5577" s="25">
        <v>-1484871373.9873095</v>
      </c>
      <c r="AN5577" s="5">
        <v>-7.4731165740810592</v>
      </c>
    </row>
    <row r="5578" spans="32:40">
      <c r="AF5578" s="25">
        <v>5577</v>
      </c>
      <c r="AG5578" s="25"/>
      <c r="AJ5578" s="25"/>
      <c r="AL5578" s="5">
        <v>5577</v>
      </c>
      <c r="AM5578" s="25">
        <v>-244791445.92906433</v>
      </c>
      <c r="AN5578" s="5">
        <v>-0.1574993394682577</v>
      </c>
    </row>
    <row r="5579" spans="32:40">
      <c r="AF5579" s="25">
        <v>5578</v>
      </c>
      <c r="AG5579" s="25"/>
      <c r="AJ5579" s="25"/>
      <c r="AL5579" s="5">
        <v>5578</v>
      </c>
      <c r="AM5579" s="25">
        <v>-118121535.13541961</v>
      </c>
      <c r="AN5579" s="5">
        <v>0.30734206970575856</v>
      </c>
    </row>
    <row r="5580" spans="32:40">
      <c r="AF5580" s="25">
        <v>5579</v>
      </c>
      <c r="AG5580" s="25"/>
      <c r="AJ5580" s="25"/>
      <c r="AL5580" s="5">
        <v>5579</v>
      </c>
      <c r="AM5580" s="25">
        <v>-1297585528.2657001</v>
      </c>
      <c r="AN5580" s="5">
        <v>-4.0020493824983445</v>
      </c>
    </row>
    <row r="5581" spans="32:40">
      <c r="AF5581" s="25">
        <v>5580</v>
      </c>
      <c r="AG5581" s="25"/>
      <c r="AJ5581" s="25"/>
      <c r="AL5581" s="5">
        <v>5580</v>
      </c>
      <c r="AM5581" s="25">
        <v>389912457.43552297</v>
      </c>
      <c r="AN5581" s="5">
        <v>2.4954934799568416</v>
      </c>
    </row>
    <row r="5582" spans="32:40">
      <c r="AF5582" s="25">
        <v>5581</v>
      </c>
      <c r="AG5582" s="25"/>
      <c r="AJ5582" s="25"/>
      <c r="AL5582" s="5">
        <v>5581</v>
      </c>
      <c r="AM5582" s="25">
        <v>-245935813.81155103</v>
      </c>
      <c r="AN5582" s="5">
        <v>-0.10958015004965577</v>
      </c>
    </row>
    <row r="5583" spans="32:40">
      <c r="AF5583" s="25">
        <v>5582</v>
      </c>
      <c r="AG5583" s="25"/>
      <c r="AJ5583" s="25"/>
      <c r="AL5583" s="5">
        <v>5582</v>
      </c>
      <c r="AM5583" s="25">
        <v>256858457.76149899</v>
      </c>
      <c r="AN5583" s="5">
        <v>3.7387305749196482</v>
      </c>
    </row>
    <row r="5584" spans="32:40">
      <c r="AF5584" s="25">
        <v>5583</v>
      </c>
      <c r="AG5584" s="25"/>
      <c r="AJ5584" s="25"/>
      <c r="AL5584" s="5">
        <v>5583</v>
      </c>
      <c r="AM5584" s="25">
        <v>-544557533.40277231</v>
      </c>
      <c r="AN5584" s="5">
        <v>-3.7149447431387581</v>
      </c>
    </row>
    <row r="5585" spans="32:40">
      <c r="AF5585" s="25">
        <v>5584</v>
      </c>
      <c r="AG5585" s="25"/>
      <c r="AJ5585" s="25"/>
      <c r="AL5585" s="5">
        <v>5584</v>
      </c>
      <c r="AM5585" s="25">
        <v>-221481700.28595868</v>
      </c>
      <c r="AN5585" s="5">
        <v>-1.3161736568624405</v>
      </c>
    </row>
    <row r="5586" spans="32:40">
      <c r="AF5586" s="25">
        <v>5585</v>
      </c>
      <c r="AG5586" s="25"/>
      <c r="AJ5586" s="25"/>
      <c r="AL5586" s="5">
        <v>5585</v>
      </c>
      <c r="AM5586" s="25">
        <v>-400017531.07742965</v>
      </c>
      <c r="AN5586" s="5">
        <v>-2.9229545954643186</v>
      </c>
    </row>
    <row r="5587" spans="32:40">
      <c r="AF5587" s="25">
        <v>5586</v>
      </c>
      <c r="AG5587" s="25"/>
      <c r="AJ5587" s="25"/>
      <c r="AL5587" s="5">
        <v>5586</v>
      </c>
      <c r="AM5587" s="25">
        <v>-852870986.444103</v>
      </c>
      <c r="AN5587" s="5">
        <v>-3.3542064619782037</v>
      </c>
    </row>
    <row r="5588" spans="32:40">
      <c r="AF5588" s="25">
        <v>5587</v>
      </c>
      <c r="AG5588" s="25"/>
      <c r="AJ5588" s="25"/>
      <c r="AL5588" s="5">
        <v>5587</v>
      </c>
      <c r="AM5588" s="25">
        <v>79338852.780088961</v>
      </c>
      <c r="AN5588" s="5">
        <v>1.84523914330801</v>
      </c>
    </row>
    <row r="5589" spans="32:40">
      <c r="AF5589" s="25">
        <v>5588</v>
      </c>
      <c r="AG5589" s="25"/>
      <c r="AJ5589" s="25"/>
      <c r="AL5589" s="5">
        <v>5588</v>
      </c>
      <c r="AM5589" s="25">
        <v>322204271.87270439</v>
      </c>
      <c r="AN5589" s="5">
        <v>3.129976187736125</v>
      </c>
    </row>
    <row r="5590" spans="32:40">
      <c r="AF5590" s="25">
        <v>5589</v>
      </c>
      <c r="AG5590" s="25"/>
      <c r="AJ5590" s="25"/>
      <c r="AL5590" s="5">
        <v>5589</v>
      </c>
      <c r="AM5590" s="25">
        <v>279143010.7083028</v>
      </c>
      <c r="AN5590" s="5">
        <v>2.453740991308381</v>
      </c>
    </row>
    <row r="5591" spans="32:40">
      <c r="AF5591" s="25">
        <v>5590</v>
      </c>
      <c r="AG5591" s="25"/>
      <c r="AJ5591" s="25"/>
      <c r="AL5591" s="5">
        <v>5590</v>
      </c>
      <c r="AM5591" s="25">
        <v>-97899063.242468566</v>
      </c>
      <c r="AN5591" s="5">
        <v>0.37279451844863126</v>
      </c>
    </row>
    <row r="5592" spans="32:40">
      <c r="AF5592" s="25">
        <v>5591</v>
      </c>
      <c r="AG5592" s="25"/>
      <c r="AJ5592" s="25"/>
      <c r="AL5592" s="5">
        <v>5591</v>
      </c>
      <c r="AM5592" s="25">
        <v>-1185563048.8930397</v>
      </c>
      <c r="AN5592" s="5">
        <v>-5.9455905452335065</v>
      </c>
    </row>
    <row r="5593" spans="32:40">
      <c r="AF5593" s="25">
        <v>5592</v>
      </c>
      <c r="AG5593" s="25"/>
      <c r="AJ5593" s="25"/>
      <c r="AL5593" s="5">
        <v>5592</v>
      </c>
      <c r="AM5593" s="25">
        <v>-1143064098.3325403</v>
      </c>
      <c r="AN5593" s="5">
        <v>-5.8726192488963225</v>
      </c>
    </row>
    <row r="5594" spans="32:40">
      <c r="AF5594" s="25">
        <v>5593</v>
      </c>
      <c r="AG5594" s="25"/>
      <c r="AJ5594" s="25"/>
      <c r="AL5594" s="5">
        <v>5593</v>
      </c>
      <c r="AM5594" s="25">
        <v>-274365909.32327378</v>
      </c>
      <c r="AN5594" s="5">
        <v>-0.22263512106910896</v>
      </c>
    </row>
    <row r="5595" spans="32:40">
      <c r="AF5595" s="25">
        <v>5594</v>
      </c>
      <c r="AG5595" s="25"/>
      <c r="AJ5595" s="25"/>
      <c r="AL5595" s="5">
        <v>5594</v>
      </c>
      <c r="AM5595" s="25">
        <v>475693771.7714203</v>
      </c>
      <c r="AN5595" s="5">
        <v>3.3602121040803499</v>
      </c>
    </row>
    <row r="5596" spans="32:40">
      <c r="AF5596" s="25">
        <v>5595</v>
      </c>
      <c r="AG5596" s="25"/>
      <c r="AJ5596" s="25"/>
      <c r="AL5596" s="5">
        <v>5595</v>
      </c>
      <c r="AM5596" s="25">
        <v>42375848.699060768</v>
      </c>
      <c r="AN5596" s="5">
        <v>1.2694590868823317</v>
      </c>
    </row>
    <row r="5597" spans="32:40">
      <c r="AF5597" s="25">
        <v>5596</v>
      </c>
      <c r="AG5597" s="25"/>
      <c r="AJ5597" s="25"/>
      <c r="AL5597" s="5">
        <v>5596</v>
      </c>
      <c r="AM5597" s="25">
        <v>735065876.53033805</v>
      </c>
      <c r="AN5597" s="5">
        <v>4.6843822311768948</v>
      </c>
    </row>
    <row r="5598" spans="32:40">
      <c r="AF5598" s="25">
        <v>5597</v>
      </c>
      <c r="AG5598" s="25"/>
      <c r="AJ5598" s="25"/>
      <c r="AL5598" s="5">
        <v>5597</v>
      </c>
      <c r="AM5598" s="25">
        <v>-1447055311.2741942</v>
      </c>
      <c r="AN5598" s="5">
        <v>-5.3762538939573581</v>
      </c>
    </row>
    <row r="5599" spans="32:40">
      <c r="AF5599" s="25">
        <v>5598</v>
      </c>
      <c r="AG5599" s="25"/>
      <c r="AJ5599" s="25"/>
      <c r="AL5599" s="5">
        <v>5598</v>
      </c>
      <c r="AM5599" s="25">
        <v>-959670094.21355712</v>
      </c>
      <c r="AN5599" s="5">
        <v>-5.6138154627795664</v>
      </c>
    </row>
    <row r="5600" spans="32:40">
      <c r="AF5600" s="25">
        <v>5599</v>
      </c>
      <c r="AG5600" s="25"/>
      <c r="AJ5600" s="25"/>
      <c r="AL5600" s="5">
        <v>5599</v>
      </c>
      <c r="AM5600" s="25">
        <v>699164655.76186228</v>
      </c>
      <c r="AN5600" s="5">
        <v>4.1366070141077858</v>
      </c>
    </row>
    <row r="5601" spans="32:40">
      <c r="AF5601" s="25">
        <v>5600</v>
      </c>
      <c r="AG5601" s="25"/>
      <c r="AJ5601" s="25"/>
      <c r="AL5601" s="5">
        <v>5600</v>
      </c>
      <c r="AM5601" s="25">
        <v>-14329023.061052978</v>
      </c>
      <c r="AN5601" s="5">
        <v>0.92727853080890099</v>
      </c>
    </row>
    <row r="5602" spans="32:40">
      <c r="AF5602" s="25">
        <v>5601</v>
      </c>
      <c r="AG5602" s="25"/>
      <c r="AJ5602" s="25"/>
      <c r="AL5602" s="5">
        <v>5601</v>
      </c>
      <c r="AM5602" s="25">
        <v>-523772113.32805109</v>
      </c>
      <c r="AN5602" s="5">
        <v>-1.9044146337929402</v>
      </c>
    </row>
    <row r="5603" spans="32:40">
      <c r="AF5603" s="25">
        <v>5602</v>
      </c>
      <c r="AG5603" s="25"/>
      <c r="AJ5603" s="25"/>
      <c r="AL5603" s="5">
        <v>5602</v>
      </c>
      <c r="AM5603" s="25">
        <v>-74531902.521379769</v>
      </c>
      <c r="AN5603" s="5">
        <v>0.12365336462806431</v>
      </c>
    </row>
    <row r="5604" spans="32:40">
      <c r="AF5604" s="25">
        <v>5603</v>
      </c>
      <c r="AG5604" s="25"/>
      <c r="AJ5604" s="25"/>
      <c r="AL5604" s="5">
        <v>5603</v>
      </c>
      <c r="AM5604" s="25">
        <v>-932800838.10170746</v>
      </c>
      <c r="AN5604" s="5">
        <v>-3.2929740765205722</v>
      </c>
    </row>
    <row r="5605" spans="32:40">
      <c r="AF5605" s="25">
        <v>5604</v>
      </c>
      <c r="AG5605" s="25"/>
      <c r="AJ5605" s="25"/>
      <c r="AL5605" s="5">
        <v>5604</v>
      </c>
      <c r="AM5605" s="25">
        <v>182309709.5661732</v>
      </c>
      <c r="AN5605" s="5">
        <v>2.6083351022349617</v>
      </c>
    </row>
    <row r="5606" spans="32:40">
      <c r="AF5606" s="25">
        <v>5605</v>
      </c>
      <c r="AG5606" s="25"/>
      <c r="AJ5606" s="25"/>
      <c r="AL5606" s="5">
        <v>5605</v>
      </c>
      <c r="AM5606" s="25">
        <v>1174904661.8255799</v>
      </c>
      <c r="AN5606" s="5">
        <v>9.2633153992019732</v>
      </c>
    </row>
    <row r="5607" spans="32:40">
      <c r="AF5607" s="25">
        <v>5606</v>
      </c>
      <c r="AG5607" s="25"/>
      <c r="AJ5607" s="25"/>
      <c r="AL5607" s="5">
        <v>5606</v>
      </c>
      <c r="AM5607" s="25">
        <v>-104776380.31122935</v>
      </c>
      <c r="AN5607" s="5">
        <v>0.51848501612765485</v>
      </c>
    </row>
    <row r="5608" spans="32:40">
      <c r="AF5608" s="25">
        <v>5607</v>
      </c>
      <c r="AG5608" s="25"/>
      <c r="AJ5608" s="25"/>
      <c r="AL5608" s="5">
        <v>5607</v>
      </c>
      <c r="AM5608" s="25">
        <v>-268881263.27768743</v>
      </c>
      <c r="AN5608" s="5">
        <v>-2.3069842022029405</v>
      </c>
    </row>
    <row r="5609" spans="32:40">
      <c r="AF5609" s="25">
        <v>5608</v>
      </c>
      <c r="AG5609" s="25"/>
      <c r="AJ5609" s="25"/>
      <c r="AL5609" s="5">
        <v>5608</v>
      </c>
      <c r="AM5609" s="25">
        <v>-98778509.741658479</v>
      </c>
      <c r="AN5609" s="5">
        <v>0.45353987191872253</v>
      </c>
    </row>
    <row r="5610" spans="32:40">
      <c r="AF5610" s="25">
        <v>5609</v>
      </c>
      <c r="AG5610" s="25"/>
      <c r="AJ5610" s="25"/>
      <c r="AL5610" s="5">
        <v>5609</v>
      </c>
      <c r="AM5610" s="25">
        <v>370521866.59660476</v>
      </c>
      <c r="AN5610" s="5">
        <v>2.6304530640336061</v>
      </c>
    </row>
    <row r="5611" spans="32:40">
      <c r="AF5611" s="25">
        <v>5610</v>
      </c>
      <c r="AG5611" s="25"/>
      <c r="AJ5611" s="25"/>
      <c r="AL5611" s="5">
        <v>5610</v>
      </c>
      <c r="AM5611" s="25">
        <v>-420804432.92644483</v>
      </c>
      <c r="AN5611" s="5">
        <v>-0.70781673365283371</v>
      </c>
    </row>
    <row r="5612" spans="32:40">
      <c r="AF5612" s="25">
        <v>5611</v>
      </c>
      <c r="AG5612" s="25"/>
      <c r="AJ5612" s="25"/>
      <c r="AL5612" s="5">
        <v>5611</v>
      </c>
      <c r="AM5612" s="25">
        <v>-1019563438.0774688</v>
      </c>
      <c r="AN5612" s="5">
        <v>-5.2687253528828331</v>
      </c>
    </row>
    <row r="5613" spans="32:40">
      <c r="AF5613" s="25">
        <v>5612</v>
      </c>
      <c r="AG5613" s="25"/>
      <c r="AJ5613" s="25"/>
      <c r="AL5613" s="5">
        <v>5612</v>
      </c>
      <c r="AM5613" s="25">
        <v>39190405.232997715</v>
      </c>
      <c r="AN5613" s="5">
        <v>1.2747434650786822</v>
      </c>
    </row>
    <row r="5614" spans="32:40">
      <c r="AF5614" s="25">
        <v>5613</v>
      </c>
      <c r="AG5614" s="25"/>
      <c r="AJ5614" s="25"/>
      <c r="AL5614" s="5">
        <v>5613</v>
      </c>
      <c r="AM5614" s="25">
        <v>-504287166.90428674</v>
      </c>
      <c r="AN5614" s="5">
        <v>-2.1174520080726933</v>
      </c>
    </row>
    <row r="5615" spans="32:40">
      <c r="AF5615" s="25">
        <v>5614</v>
      </c>
      <c r="AG5615" s="25"/>
      <c r="AJ5615" s="25"/>
      <c r="AL5615" s="5">
        <v>5614</v>
      </c>
      <c r="AM5615" s="25">
        <v>192134362.32203209</v>
      </c>
      <c r="AN5615" s="5">
        <v>1.7481693132436835</v>
      </c>
    </row>
    <row r="5616" spans="32:40">
      <c r="AF5616" s="25">
        <v>5615</v>
      </c>
      <c r="AG5616" s="25"/>
      <c r="AJ5616" s="25"/>
      <c r="AL5616" s="5">
        <v>5615</v>
      </c>
      <c r="AM5616" s="25">
        <v>-418673076.53125948</v>
      </c>
      <c r="AN5616" s="5">
        <v>-1.7029350217774455</v>
      </c>
    </row>
    <row r="5617" spans="32:40">
      <c r="AF5617" s="25">
        <v>5616</v>
      </c>
      <c r="AG5617" s="25"/>
      <c r="AJ5617" s="25"/>
      <c r="AL5617" s="5">
        <v>5616</v>
      </c>
      <c r="AM5617" s="25">
        <v>-280370721.10402739</v>
      </c>
      <c r="AN5617" s="5">
        <v>-1.3149141905491624</v>
      </c>
    </row>
    <row r="5618" spans="32:40">
      <c r="AF5618" s="25">
        <v>5617</v>
      </c>
      <c r="AG5618" s="25"/>
      <c r="AJ5618" s="25"/>
      <c r="AL5618" s="5">
        <v>5617</v>
      </c>
      <c r="AM5618" s="25">
        <v>-100144030.43337041</v>
      </c>
      <c r="AN5618" s="5">
        <v>0.50241793874538787</v>
      </c>
    </row>
    <row r="5619" spans="32:40">
      <c r="AF5619" s="25">
        <v>5618</v>
      </c>
      <c r="AG5619" s="25"/>
      <c r="AJ5619" s="25"/>
      <c r="AL5619" s="5">
        <v>5618</v>
      </c>
      <c r="AM5619" s="25">
        <v>-517113730.56478643</v>
      </c>
      <c r="AN5619" s="5">
        <v>-1.2590393107879849</v>
      </c>
    </row>
    <row r="5620" spans="32:40">
      <c r="AF5620" s="25">
        <v>5619</v>
      </c>
      <c r="AG5620" s="25"/>
      <c r="AJ5620" s="25"/>
      <c r="AL5620" s="5">
        <v>5619</v>
      </c>
      <c r="AM5620" s="25">
        <v>-939448921.22789192</v>
      </c>
      <c r="AN5620" s="5">
        <v>-3.0265727955452348</v>
      </c>
    </row>
    <row r="5621" spans="32:40">
      <c r="AF5621" s="25">
        <v>5620</v>
      </c>
      <c r="AG5621" s="25"/>
      <c r="AJ5621" s="25"/>
      <c r="AL5621" s="5">
        <v>5620</v>
      </c>
      <c r="AM5621" s="25">
        <v>1960453045.1206188</v>
      </c>
      <c r="AN5621" s="5">
        <v>24.758121171754308</v>
      </c>
    </row>
    <row r="5622" spans="32:40">
      <c r="AF5622" s="25">
        <v>5621</v>
      </c>
      <c r="AG5622" s="25"/>
      <c r="AJ5622" s="25"/>
      <c r="AL5622" s="5">
        <v>5621</v>
      </c>
      <c r="AM5622" s="25">
        <v>-1125023347.828861</v>
      </c>
      <c r="AN5622" s="5">
        <v>-15.483988968977044</v>
      </c>
    </row>
    <row r="5623" spans="32:40">
      <c r="AF5623" s="25">
        <v>5622</v>
      </c>
      <c r="AG5623" s="25"/>
      <c r="AJ5623" s="25"/>
      <c r="AL5623" s="5">
        <v>5622</v>
      </c>
      <c r="AM5623" s="25">
        <v>716768398.83284044</v>
      </c>
      <c r="AN5623" s="5">
        <v>4.6039827680289251</v>
      </c>
    </row>
    <row r="5624" spans="32:40">
      <c r="AF5624" s="25">
        <v>5623</v>
      </c>
      <c r="AG5624" s="25"/>
      <c r="AJ5624" s="25"/>
      <c r="AL5624" s="5">
        <v>5623</v>
      </c>
      <c r="AM5624" s="25">
        <v>-439650764.96853626</v>
      </c>
      <c r="AN5624" s="5">
        <v>-2.659251659522591</v>
      </c>
    </row>
    <row r="5625" spans="32:40">
      <c r="AF5625" s="25">
        <v>5624</v>
      </c>
      <c r="AG5625" s="25"/>
      <c r="AJ5625" s="25"/>
      <c r="AL5625" s="5">
        <v>5624</v>
      </c>
      <c r="AM5625" s="25">
        <v>618587158.39147973</v>
      </c>
      <c r="AN5625" s="5">
        <v>5.2896416643541651</v>
      </c>
    </row>
    <row r="5626" spans="32:40">
      <c r="AF5626" s="25">
        <v>5625</v>
      </c>
      <c r="AG5626" s="25"/>
      <c r="AJ5626" s="25"/>
      <c r="AL5626" s="5">
        <v>5625</v>
      </c>
      <c r="AM5626" s="25">
        <v>1066840590.1491637</v>
      </c>
      <c r="AN5626" s="5">
        <v>8.3162971136446977</v>
      </c>
    </row>
    <row r="5627" spans="32:40">
      <c r="AF5627" s="25">
        <v>5626</v>
      </c>
      <c r="AG5627" s="25"/>
      <c r="AJ5627" s="25"/>
      <c r="AL5627" s="5">
        <v>5626</v>
      </c>
      <c r="AM5627" s="25">
        <v>-131413648.10178453</v>
      </c>
      <c r="AN5627" s="5">
        <v>0.38066367678540264</v>
      </c>
    </row>
    <row r="5628" spans="32:40">
      <c r="AF5628" s="25">
        <v>5627</v>
      </c>
      <c r="AG5628" s="25"/>
      <c r="AJ5628" s="25"/>
      <c r="AL5628" s="5">
        <v>5627</v>
      </c>
      <c r="AM5628" s="25">
        <v>-374457579.39175212</v>
      </c>
      <c r="AN5628" s="5">
        <v>-1.1931680113148777</v>
      </c>
    </row>
    <row r="5629" spans="32:40">
      <c r="AF5629" s="25">
        <v>5628</v>
      </c>
      <c r="AG5629" s="25"/>
      <c r="AJ5629" s="25"/>
      <c r="AL5629" s="5">
        <v>5628</v>
      </c>
      <c r="AM5629" s="25">
        <v>1218059831.5419106</v>
      </c>
      <c r="AN5629" s="5">
        <v>12.977895749850099</v>
      </c>
    </row>
    <row r="5630" spans="32:40">
      <c r="AF5630" s="25">
        <v>5629</v>
      </c>
      <c r="AG5630" s="25"/>
      <c r="AJ5630" s="25"/>
      <c r="AL5630" s="5">
        <v>5629</v>
      </c>
      <c r="AM5630" s="25">
        <v>859048224.04928088</v>
      </c>
      <c r="AN5630" s="5">
        <v>11.568295454743803</v>
      </c>
    </row>
    <row r="5631" spans="32:40">
      <c r="AF5631" s="25">
        <v>5630</v>
      </c>
      <c r="AG5631" s="25"/>
      <c r="AJ5631" s="25"/>
      <c r="AL5631" s="5">
        <v>5630</v>
      </c>
      <c r="AM5631" s="25">
        <v>-327807654.4771958</v>
      </c>
      <c r="AN5631" s="5">
        <v>-3.5282534656362476</v>
      </c>
    </row>
    <row r="5632" spans="32:40">
      <c r="AF5632" s="25">
        <v>5631</v>
      </c>
      <c r="AG5632" s="25"/>
      <c r="AJ5632" s="25"/>
      <c r="AL5632" s="5">
        <v>5631</v>
      </c>
      <c r="AM5632" s="25">
        <v>895629095.70139265</v>
      </c>
      <c r="AN5632" s="5">
        <v>6.1977017282200082</v>
      </c>
    </row>
    <row r="5633" spans="32:40">
      <c r="AF5633" s="25">
        <v>5632</v>
      </c>
      <c r="AG5633" s="25"/>
      <c r="AJ5633" s="25"/>
      <c r="AL5633" s="5">
        <v>5632</v>
      </c>
      <c r="AM5633" s="25">
        <v>-1174088468.2160053</v>
      </c>
      <c r="AN5633" s="5">
        <v>-5.4570577448533264</v>
      </c>
    </row>
    <row r="5634" spans="32:40">
      <c r="AF5634" s="25">
        <v>5633</v>
      </c>
      <c r="AG5634" s="25"/>
      <c r="AJ5634" s="25"/>
      <c r="AL5634" s="5">
        <v>5633</v>
      </c>
      <c r="AM5634" s="25">
        <v>400669010.61093152</v>
      </c>
      <c r="AN5634" s="5">
        <v>3.3293318825666427</v>
      </c>
    </row>
    <row r="5635" spans="32:40">
      <c r="AF5635" s="25">
        <v>5634</v>
      </c>
      <c r="AG5635" s="25"/>
      <c r="AJ5635" s="25"/>
      <c r="AL5635" s="5">
        <v>5634</v>
      </c>
      <c r="AM5635" s="25">
        <v>-111093831.95710191</v>
      </c>
      <c r="AN5635" s="5">
        <v>0.44082797310680832</v>
      </c>
    </row>
    <row r="5636" spans="32:40">
      <c r="AF5636" s="25">
        <v>5635</v>
      </c>
      <c r="AG5636" s="25"/>
      <c r="AJ5636" s="25"/>
      <c r="AL5636" s="5">
        <v>5635</v>
      </c>
      <c r="AM5636" s="25">
        <v>-1344666372.7089236</v>
      </c>
      <c r="AN5636" s="5">
        <v>-11.869262102930589</v>
      </c>
    </row>
    <row r="5637" spans="32:40">
      <c r="AF5637" s="25">
        <v>5636</v>
      </c>
      <c r="AG5637" s="25"/>
      <c r="AJ5637" s="25"/>
      <c r="AL5637" s="5">
        <v>5636</v>
      </c>
      <c r="AM5637" s="25">
        <v>-161923650.79437426</v>
      </c>
      <c r="AN5637" s="5">
        <v>5.8675093189156112E-2</v>
      </c>
    </row>
    <row r="5638" spans="32:40">
      <c r="AF5638" s="25">
        <v>5637</v>
      </c>
      <c r="AG5638" s="25"/>
      <c r="AJ5638" s="25"/>
      <c r="AL5638" s="5">
        <v>5637</v>
      </c>
      <c r="AM5638" s="25">
        <v>-736789361.17450774</v>
      </c>
      <c r="AN5638" s="5">
        <v>-6.0722106542231939</v>
      </c>
    </row>
    <row r="5639" spans="32:40">
      <c r="AF5639" s="25">
        <v>5638</v>
      </c>
      <c r="AG5639" s="25"/>
      <c r="AJ5639" s="25"/>
      <c r="AL5639" s="5">
        <v>5638</v>
      </c>
      <c r="AM5639" s="25">
        <v>-1444242131.6598549</v>
      </c>
      <c r="AN5639" s="5">
        <v>-13.317647675326391</v>
      </c>
    </row>
    <row r="5640" spans="32:40">
      <c r="AF5640" s="25">
        <v>5639</v>
      </c>
      <c r="AG5640" s="25"/>
      <c r="AJ5640" s="25"/>
      <c r="AL5640" s="5">
        <v>5639</v>
      </c>
      <c r="AM5640" s="25">
        <v>-187493688.80689627</v>
      </c>
      <c r="AN5640" s="5">
        <v>-0.21837227145420557</v>
      </c>
    </row>
    <row r="5641" spans="32:40">
      <c r="AF5641" s="25">
        <v>5640</v>
      </c>
      <c r="AG5641" s="25"/>
      <c r="AJ5641" s="25"/>
      <c r="AL5641" s="5">
        <v>5640</v>
      </c>
      <c r="AM5641" s="25">
        <v>-634627889.71175694</v>
      </c>
      <c r="AN5641" s="5">
        <v>-2.9064867431958219</v>
      </c>
    </row>
    <row r="5642" spans="32:40">
      <c r="AF5642" s="25">
        <v>5641</v>
      </c>
      <c r="AG5642" s="25"/>
      <c r="AJ5642" s="25"/>
      <c r="AL5642" s="5">
        <v>5641</v>
      </c>
      <c r="AM5642" s="25">
        <v>-1180601454.4258685</v>
      </c>
      <c r="AN5642" s="5">
        <v>-5.8972617702698669</v>
      </c>
    </row>
    <row r="5643" spans="32:40">
      <c r="AF5643" s="25">
        <v>5642</v>
      </c>
      <c r="AG5643" s="25"/>
      <c r="AJ5643" s="25"/>
      <c r="AL5643" s="5">
        <v>5642</v>
      </c>
      <c r="AM5643" s="25">
        <v>-1550088860.7718232</v>
      </c>
      <c r="AN5643" s="5">
        <v>-6.9697441054035201</v>
      </c>
    </row>
    <row r="5644" spans="32:40">
      <c r="AF5644" s="25">
        <v>5643</v>
      </c>
      <c r="AG5644" s="25"/>
      <c r="AJ5644" s="25"/>
      <c r="AL5644" s="5">
        <v>5643</v>
      </c>
      <c r="AM5644" s="25">
        <v>-2593847893.8636088</v>
      </c>
      <c r="AN5644" s="5">
        <v>-10.96884953577911</v>
      </c>
    </row>
    <row r="5645" spans="32:40">
      <c r="AF5645" s="25">
        <v>5644</v>
      </c>
      <c r="AG5645" s="25"/>
      <c r="AJ5645" s="25"/>
      <c r="AL5645" s="5">
        <v>5644</v>
      </c>
      <c r="AM5645" s="25">
        <v>1128385168.5320766</v>
      </c>
      <c r="AN5645" s="5">
        <v>7.0119347824365601</v>
      </c>
    </row>
    <row r="5646" spans="32:40">
      <c r="AF5646" s="25">
        <v>5645</v>
      </c>
      <c r="AG5646" s="25"/>
      <c r="AJ5646" s="25"/>
      <c r="AL5646" s="5">
        <v>5645</v>
      </c>
      <c r="AM5646" s="25">
        <v>895461077.56647825</v>
      </c>
      <c r="AN5646" s="5">
        <v>5.9192044366301557</v>
      </c>
    </row>
    <row r="5647" spans="32:40">
      <c r="AF5647" s="25">
        <v>5646</v>
      </c>
      <c r="AG5647" s="25"/>
      <c r="AJ5647" s="25"/>
      <c r="AL5647" s="5">
        <v>5646</v>
      </c>
      <c r="AM5647" s="25">
        <v>84300884.154805303</v>
      </c>
      <c r="AN5647" s="5">
        <v>2.1001960239989077</v>
      </c>
    </row>
    <row r="5648" spans="32:40">
      <c r="AF5648" s="25">
        <v>5647</v>
      </c>
      <c r="AG5648" s="25"/>
      <c r="AJ5648" s="25"/>
      <c r="AL5648" s="5">
        <v>5647</v>
      </c>
      <c r="AM5648" s="25">
        <v>690266864.25528455</v>
      </c>
      <c r="AN5648" s="5">
        <v>9.6791130973253487</v>
      </c>
    </row>
    <row r="5649" spans="32:40">
      <c r="AF5649" s="25">
        <v>5648</v>
      </c>
      <c r="AG5649" s="25"/>
      <c r="AJ5649" s="25"/>
      <c r="AL5649" s="5">
        <v>5648</v>
      </c>
      <c r="AM5649" s="25">
        <v>-625537615.08994591</v>
      </c>
      <c r="AN5649" s="5">
        <v>-2.2827187692436346</v>
      </c>
    </row>
    <row r="5650" spans="32:40">
      <c r="AF5650" s="25">
        <v>5649</v>
      </c>
      <c r="AG5650" s="25"/>
      <c r="AJ5650" s="25"/>
      <c r="AL5650" s="5">
        <v>5649</v>
      </c>
      <c r="AM5650" s="25">
        <v>241459451.86031759</v>
      </c>
      <c r="AN5650" s="5">
        <v>3.9938487011501724</v>
      </c>
    </row>
    <row r="5651" spans="32:40">
      <c r="AF5651" s="25">
        <v>5650</v>
      </c>
      <c r="AG5651" s="25"/>
      <c r="AJ5651" s="25"/>
      <c r="AL5651" s="5">
        <v>5650</v>
      </c>
      <c r="AM5651" s="25">
        <v>-246565152.88198087</v>
      </c>
      <c r="AN5651" s="5">
        <v>-2.0840422010539212</v>
      </c>
    </row>
    <row r="5652" spans="32:40">
      <c r="AF5652" s="25">
        <v>5651</v>
      </c>
      <c r="AG5652" s="25"/>
      <c r="AJ5652" s="25"/>
      <c r="AL5652" s="5">
        <v>5651</v>
      </c>
      <c r="AM5652" s="25">
        <v>-208625849.2272633</v>
      </c>
      <c r="AN5652" s="5">
        <v>-9.2588545624394294E-2</v>
      </c>
    </row>
    <row r="5653" spans="32:40">
      <c r="AF5653" s="25">
        <v>5652</v>
      </c>
      <c r="AG5653" s="25"/>
      <c r="AJ5653" s="25"/>
      <c r="AL5653" s="5">
        <v>5652</v>
      </c>
      <c r="AM5653" s="25">
        <v>-381829836.96473736</v>
      </c>
      <c r="AN5653" s="5">
        <v>-1.3133003647433836</v>
      </c>
    </row>
    <row r="5654" spans="32:40">
      <c r="AF5654" s="25">
        <v>5653</v>
      </c>
      <c r="AG5654" s="25"/>
      <c r="AJ5654" s="25"/>
      <c r="AL5654" s="5">
        <v>5653</v>
      </c>
      <c r="AM5654" s="25">
        <v>-301030231.32318389</v>
      </c>
      <c r="AN5654" s="5">
        <v>-3.6225111277722859</v>
      </c>
    </row>
    <row r="5655" spans="32:40">
      <c r="AF5655" s="25">
        <v>5654</v>
      </c>
      <c r="AG5655" s="25"/>
      <c r="AJ5655" s="25"/>
      <c r="AL5655" s="5">
        <v>5654</v>
      </c>
      <c r="AM5655" s="25">
        <v>581869368.93963575</v>
      </c>
      <c r="AN5655" s="5">
        <v>7.1644171205178591</v>
      </c>
    </row>
    <row r="5656" spans="32:40">
      <c r="AF5656" s="25">
        <v>5655</v>
      </c>
      <c r="AG5656" s="25"/>
      <c r="AJ5656" s="25"/>
      <c r="AL5656" s="5">
        <v>5655</v>
      </c>
      <c r="AM5656" s="25">
        <v>145209239.20070696</v>
      </c>
      <c r="AN5656" s="5">
        <v>1.6187277616154241</v>
      </c>
    </row>
    <row r="5657" spans="32:40">
      <c r="AF5657" s="25">
        <v>5656</v>
      </c>
      <c r="AG5657" s="25"/>
      <c r="AJ5657" s="25"/>
      <c r="AL5657" s="5">
        <v>5656</v>
      </c>
      <c r="AM5657" s="25">
        <v>-731792072.89472044</v>
      </c>
      <c r="AN5657" s="5">
        <v>-4.2952534028742972</v>
      </c>
    </row>
    <row r="5658" spans="32:40">
      <c r="AF5658" s="25">
        <v>5657</v>
      </c>
      <c r="AG5658" s="25"/>
      <c r="AJ5658" s="25"/>
      <c r="AL5658" s="5">
        <v>5657</v>
      </c>
      <c r="AM5658" s="25">
        <v>-352754521.47440112</v>
      </c>
      <c r="AN5658" s="5">
        <v>-0.77429117095681022</v>
      </c>
    </row>
    <row r="5659" spans="32:40">
      <c r="AF5659" s="25">
        <v>5658</v>
      </c>
      <c r="AG5659" s="25"/>
      <c r="AJ5659" s="25"/>
      <c r="AL5659" s="5">
        <v>5658</v>
      </c>
      <c r="AM5659" s="25">
        <v>-717393838.05294394</v>
      </c>
      <c r="AN5659" s="5">
        <v>-2.914554900164076</v>
      </c>
    </row>
    <row r="5660" spans="32:40">
      <c r="AF5660" s="25">
        <v>5659</v>
      </c>
      <c r="AG5660" s="25"/>
      <c r="AJ5660" s="25"/>
      <c r="AL5660" s="5">
        <v>5659</v>
      </c>
      <c r="AM5660" s="25">
        <v>637187589.00642943</v>
      </c>
      <c r="AN5660" s="5">
        <v>10.42309075730744</v>
      </c>
    </row>
    <row r="5661" spans="32:40">
      <c r="AF5661" s="25">
        <v>5660</v>
      </c>
      <c r="AG5661" s="25"/>
      <c r="AJ5661" s="25"/>
      <c r="AL5661" s="5">
        <v>5660</v>
      </c>
      <c r="AM5661" s="25">
        <v>-931153559.19890165</v>
      </c>
      <c r="AN5661" s="5">
        <v>-5.1762800842249126</v>
      </c>
    </row>
    <row r="5662" spans="32:40">
      <c r="AF5662" s="25">
        <v>5661</v>
      </c>
      <c r="AG5662" s="25"/>
      <c r="AJ5662" s="25"/>
      <c r="AL5662" s="5">
        <v>5661</v>
      </c>
      <c r="AM5662" s="25">
        <v>165612377.92384371</v>
      </c>
      <c r="AN5662" s="5">
        <v>2.3438728657441676</v>
      </c>
    </row>
    <row r="5663" spans="32:40">
      <c r="AF5663" s="25">
        <v>5662</v>
      </c>
      <c r="AG5663" s="25"/>
      <c r="AJ5663" s="25"/>
      <c r="AL5663" s="5">
        <v>5662</v>
      </c>
      <c r="AM5663" s="25">
        <v>-695434534.1281755</v>
      </c>
      <c r="AN5663" s="5">
        <v>-2.8488534244665007</v>
      </c>
    </row>
    <row r="5664" spans="32:40">
      <c r="AF5664" s="25">
        <v>5663</v>
      </c>
      <c r="AG5664" s="25"/>
      <c r="AJ5664" s="25"/>
      <c r="AL5664" s="5">
        <v>5663</v>
      </c>
      <c r="AM5664" s="25">
        <v>-129228889.61835581</v>
      </c>
      <c r="AN5664" s="5">
        <v>0.50402607175958425</v>
      </c>
    </row>
    <row r="5665" spans="32:40">
      <c r="AF5665" s="25">
        <v>5664</v>
      </c>
      <c r="AG5665" s="25"/>
      <c r="AJ5665" s="25"/>
      <c r="AL5665" s="5">
        <v>5664</v>
      </c>
      <c r="AM5665" s="25">
        <v>-607945545.40998387</v>
      </c>
      <c r="AN5665" s="5">
        <v>-2.8480752351671206</v>
      </c>
    </row>
    <row r="5666" spans="32:40">
      <c r="AF5666" s="25">
        <v>5665</v>
      </c>
      <c r="AG5666" s="25"/>
      <c r="AJ5666" s="25"/>
      <c r="AL5666" s="5">
        <v>5665</v>
      </c>
      <c r="AM5666" s="25">
        <v>530794750.26238227</v>
      </c>
      <c r="AN5666" s="5">
        <v>5.1441003806332128</v>
      </c>
    </row>
    <row r="5667" spans="32:40">
      <c r="AF5667" s="25">
        <v>5666</v>
      </c>
      <c r="AG5667" s="25"/>
      <c r="AJ5667" s="25"/>
      <c r="AL5667" s="5">
        <v>5666</v>
      </c>
      <c r="AM5667" s="25">
        <v>217372865.78113702</v>
      </c>
      <c r="AN5667" s="5">
        <v>2.4631695990772857</v>
      </c>
    </row>
    <row r="5668" spans="32:40">
      <c r="AF5668" s="25">
        <v>5667</v>
      </c>
      <c r="AG5668" s="25"/>
      <c r="AJ5668" s="25"/>
      <c r="AL5668" s="5">
        <v>5667</v>
      </c>
      <c r="AM5668" s="25">
        <v>-767461770.87689018</v>
      </c>
      <c r="AN5668" s="5">
        <v>-2.8213552268912205</v>
      </c>
    </row>
    <row r="5669" spans="32:40">
      <c r="AF5669" s="25">
        <v>5668</v>
      </c>
      <c r="AG5669" s="25"/>
      <c r="AJ5669" s="25"/>
      <c r="AL5669" s="5">
        <v>5668</v>
      </c>
      <c r="AM5669" s="25">
        <v>891665563.65448081</v>
      </c>
      <c r="AN5669" s="5">
        <v>4.5808170633545542</v>
      </c>
    </row>
    <row r="5670" spans="32:40">
      <c r="AF5670" s="25">
        <v>5669</v>
      </c>
      <c r="AG5670" s="25"/>
      <c r="AJ5670" s="25"/>
      <c r="AL5670" s="5">
        <v>5669</v>
      </c>
      <c r="AM5670" s="25">
        <v>957553181.95942259</v>
      </c>
      <c r="AN5670" s="5">
        <v>12.106958537459338</v>
      </c>
    </row>
    <row r="5671" spans="32:40">
      <c r="AF5671" s="25">
        <v>5670</v>
      </c>
      <c r="AG5671" s="25"/>
      <c r="AJ5671" s="25"/>
      <c r="AL5671" s="5">
        <v>5670</v>
      </c>
      <c r="AM5671" s="25">
        <v>-456727067.84859884</v>
      </c>
      <c r="AN5671" s="5">
        <v>-1.0859083747899718</v>
      </c>
    </row>
    <row r="5672" spans="32:40">
      <c r="AF5672" s="25">
        <v>5671</v>
      </c>
      <c r="AG5672" s="25"/>
      <c r="AJ5672" s="25"/>
      <c r="AL5672" s="5">
        <v>5671</v>
      </c>
      <c r="AM5672" s="25">
        <v>-196382420.69036549</v>
      </c>
      <c r="AN5672" s="5">
        <v>-3.1504599886183755E-3</v>
      </c>
    </row>
    <row r="5673" spans="32:40">
      <c r="AF5673" s="25">
        <v>5672</v>
      </c>
      <c r="AG5673" s="25"/>
      <c r="AJ5673" s="25"/>
      <c r="AL5673" s="5">
        <v>5672</v>
      </c>
      <c r="AM5673" s="25">
        <v>374059188.79479235</v>
      </c>
      <c r="AN5673" s="5">
        <v>5.4283586753605881</v>
      </c>
    </row>
    <row r="5674" spans="32:40">
      <c r="AF5674" s="25">
        <v>5673</v>
      </c>
      <c r="AG5674" s="25"/>
      <c r="AJ5674" s="25"/>
      <c r="AL5674" s="5">
        <v>5673</v>
      </c>
      <c r="AM5674" s="25">
        <v>-667133921.69587719</v>
      </c>
      <c r="AN5674" s="5">
        <v>-1.6228239222527807</v>
      </c>
    </row>
    <row r="5675" spans="32:40">
      <c r="AF5675" s="25">
        <v>5674</v>
      </c>
      <c r="AG5675" s="25"/>
      <c r="AJ5675" s="25"/>
      <c r="AL5675" s="5">
        <v>5674</v>
      </c>
      <c r="AM5675" s="25">
        <v>-145456416.17573878</v>
      </c>
      <c r="AN5675" s="5">
        <v>4.7424819882182494E-2</v>
      </c>
    </row>
    <row r="5676" spans="32:40">
      <c r="AF5676" s="25">
        <v>5675</v>
      </c>
      <c r="AG5676" s="25"/>
      <c r="AJ5676" s="25"/>
      <c r="AL5676" s="5">
        <v>5675</v>
      </c>
      <c r="AM5676" s="25">
        <v>-400178125.83710766</v>
      </c>
      <c r="AN5676" s="5">
        <v>-1.5037533598895696</v>
      </c>
    </row>
    <row r="5677" spans="32:40">
      <c r="AF5677" s="25">
        <v>5676</v>
      </c>
      <c r="AG5677" s="25"/>
      <c r="AJ5677" s="25"/>
      <c r="AL5677" s="5">
        <v>5676</v>
      </c>
      <c r="AM5677" s="25">
        <v>-449393383.93429565</v>
      </c>
      <c r="AN5677" s="5">
        <v>-3.1947123376742934</v>
      </c>
    </row>
    <row r="5678" spans="32:40">
      <c r="AF5678" s="25">
        <v>5677</v>
      </c>
      <c r="AG5678" s="25"/>
      <c r="AJ5678" s="25"/>
      <c r="AL5678" s="5">
        <v>5677</v>
      </c>
      <c r="AM5678" s="25">
        <v>-1354133757.6933596</v>
      </c>
      <c r="AN5678" s="5">
        <v>-9.5151901820885882</v>
      </c>
    </row>
    <row r="5679" spans="32:40">
      <c r="AF5679" s="25">
        <v>5678</v>
      </c>
      <c r="AG5679" s="25"/>
      <c r="AJ5679" s="25"/>
      <c r="AL5679" s="5">
        <v>5678</v>
      </c>
      <c r="AM5679" s="25">
        <v>-564706089.9636724</v>
      </c>
      <c r="AN5679" s="5">
        <v>-6.2413958251378894</v>
      </c>
    </row>
    <row r="5680" spans="32:40">
      <c r="AF5680" s="25">
        <v>5679</v>
      </c>
      <c r="AG5680" s="25"/>
      <c r="AJ5680" s="25"/>
      <c r="AL5680" s="5">
        <v>5679</v>
      </c>
      <c r="AM5680" s="25">
        <v>-643270613.61504662</v>
      </c>
      <c r="AN5680" s="5">
        <v>-6.0159143831078739</v>
      </c>
    </row>
    <row r="5681" spans="32:40">
      <c r="AF5681" s="25">
        <v>5680</v>
      </c>
      <c r="AG5681" s="25"/>
      <c r="AJ5681" s="25"/>
      <c r="AL5681" s="5">
        <v>5680</v>
      </c>
      <c r="AM5681" s="25">
        <v>-1003804586.746766</v>
      </c>
      <c r="AN5681" s="5">
        <v>-3.9851170605782649</v>
      </c>
    </row>
    <row r="5682" spans="32:40">
      <c r="AF5682" s="25">
        <v>5681</v>
      </c>
      <c r="AG5682" s="25"/>
      <c r="AJ5682" s="25"/>
      <c r="AL5682" s="5">
        <v>5681</v>
      </c>
      <c r="AM5682" s="25">
        <v>-522855145.31158137</v>
      </c>
      <c r="AN5682" s="5">
        <v>-1.5184091049943707</v>
      </c>
    </row>
    <row r="5683" spans="32:40">
      <c r="AF5683" s="25">
        <v>5682</v>
      </c>
      <c r="AG5683" s="25"/>
      <c r="AJ5683" s="25"/>
      <c r="AL5683" s="5">
        <v>5682</v>
      </c>
      <c r="AM5683" s="25">
        <v>-667941132.64416611</v>
      </c>
      <c r="AN5683" s="5">
        <v>-2.2639811270876682</v>
      </c>
    </row>
    <row r="5684" spans="32:40">
      <c r="AF5684" s="25">
        <v>5683</v>
      </c>
      <c r="AG5684" s="25"/>
      <c r="AJ5684" s="25"/>
      <c r="AL5684" s="5">
        <v>5683</v>
      </c>
      <c r="AM5684" s="25">
        <v>284289895.27265364</v>
      </c>
      <c r="AN5684" s="5">
        <v>3.3173996951245828</v>
      </c>
    </row>
    <row r="5685" spans="32:40">
      <c r="AF5685" s="25">
        <v>5684</v>
      </c>
      <c r="AG5685" s="25"/>
      <c r="AJ5685" s="25"/>
      <c r="AL5685" s="5">
        <v>5684</v>
      </c>
      <c r="AM5685" s="25">
        <v>292268866.95168388</v>
      </c>
      <c r="AN5685" s="5">
        <v>5.2106631218071584</v>
      </c>
    </row>
    <row r="5686" spans="32:40">
      <c r="AF5686" s="25">
        <v>5685</v>
      </c>
      <c r="AG5686" s="25"/>
      <c r="AJ5686" s="25"/>
      <c r="AL5686" s="5">
        <v>5685</v>
      </c>
      <c r="AM5686" s="25">
        <v>-911649037.83383358</v>
      </c>
      <c r="AN5686" s="5">
        <v>-6.1991177348892874</v>
      </c>
    </row>
    <row r="5687" spans="32:40">
      <c r="AF5687" s="25">
        <v>5686</v>
      </c>
      <c r="AG5687" s="25"/>
      <c r="AJ5687" s="25"/>
      <c r="AL5687" s="5">
        <v>5686</v>
      </c>
      <c r="AM5687" s="25">
        <v>1729133484.1066792</v>
      </c>
      <c r="AN5687" s="5">
        <v>13.193390388255789</v>
      </c>
    </row>
    <row r="5688" spans="32:40">
      <c r="AF5688" s="25">
        <v>5687</v>
      </c>
      <c r="AG5688" s="25"/>
      <c r="AJ5688" s="25"/>
      <c r="AL5688" s="5">
        <v>5687</v>
      </c>
      <c r="AM5688" s="25">
        <v>-670885348.17174709</v>
      </c>
      <c r="AN5688" s="5">
        <v>-4.8057324967489539</v>
      </c>
    </row>
    <row r="5689" spans="32:40">
      <c r="AF5689" s="25">
        <v>5688</v>
      </c>
      <c r="AG5689" s="25"/>
      <c r="AJ5689" s="25"/>
      <c r="AL5689" s="5">
        <v>5688</v>
      </c>
      <c r="AM5689" s="25">
        <v>-828343565.20254874</v>
      </c>
      <c r="AN5689" s="5">
        <v>-2.6867043118338296</v>
      </c>
    </row>
    <row r="5690" spans="32:40">
      <c r="AF5690" s="25">
        <v>5689</v>
      </c>
      <c r="AG5690" s="25"/>
      <c r="AJ5690" s="25"/>
      <c r="AL5690" s="5">
        <v>5689</v>
      </c>
      <c r="AM5690" s="25">
        <v>-882203985.03347147</v>
      </c>
      <c r="AN5690" s="5">
        <v>-2.9387649573825607</v>
      </c>
    </row>
    <row r="5691" spans="32:40">
      <c r="AF5691" s="25">
        <v>5690</v>
      </c>
      <c r="AG5691" s="25"/>
      <c r="AJ5691" s="25"/>
      <c r="AL5691" s="5">
        <v>5690</v>
      </c>
      <c r="AM5691" s="25">
        <v>346992784.52842802</v>
      </c>
      <c r="AN5691" s="5">
        <v>3.5616697053397806</v>
      </c>
    </row>
    <row r="5692" spans="32:40">
      <c r="AF5692" s="25">
        <v>5691</v>
      </c>
      <c r="AG5692" s="25"/>
      <c r="AJ5692" s="25"/>
      <c r="AL5692" s="5">
        <v>5691</v>
      </c>
      <c r="AM5692" s="25">
        <v>-400576904.02695799</v>
      </c>
      <c r="AN5692" s="5">
        <v>-4.3648807847622848</v>
      </c>
    </row>
    <row r="5693" spans="32:40">
      <c r="AF5693" s="25">
        <v>5692</v>
      </c>
      <c r="AG5693" s="25"/>
      <c r="AJ5693" s="25"/>
      <c r="AL5693" s="5">
        <v>5692</v>
      </c>
      <c r="AM5693" s="25">
        <v>-1289746128.0168302</v>
      </c>
      <c r="AN5693" s="5">
        <v>-11.240034414518577</v>
      </c>
    </row>
    <row r="5694" spans="32:40">
      <c r="AF5694" s="25">
        <v>5693</v>
      </c>
      <c r="AG5694" s="25"/>
      <c r="AJ5694" s="25"/>
      <c r="AL5694" s="5">
        <v>5693</v>
      </c>
      <c r="AM5694" s="25">
        <v>65522203.02610755</v>
      </c>
      <c r="AN5694" s="5">
        <v>1.5260895518267885</v>
      </c>
    </row>
    <row r="5695" spans="32:40">
      <c r="AF5695" s="25">
        <v>5694</v>
      </c>
      <c r="AG5695" s="25"/>
      <c r="AJ5695" s="25"/>
      <c r="AL5695" s="5">
        <v>5694</v>
      </c>
      <c r="AM5695" s="25">
        <v>-2304104859.3447695</v>
      </c>
      <c r="AN5695" s="5">
        <v>-13.126569938966218</v>
      </c>
    </row>
    <row r="5696" spans="32:40">
      <c r="AF5696" s="25">
        <v>5695</v>
      </c>
      <c r="AG5696" s="25"/>
      <c r="AJ5696" s="25"/>
      <c r="AL5696" s="5">
        <v>5695</v>
      </c>
      <c r="AM5696" s="25">
        <v>923088170.25052977</v>
      </c>
      <c r="AN5696" s="5">
        <v>10.125999219775625</v>
      </c>
    </row>
    <row r="5697" spans="32:40">
      <c r="AF5697" s="25">
        <v>5696</v>
      </c>
      <c r="AG5697" s="25"/>
      <c r="AJ5697" s="25"/>
      <c r="AL5697" s="5">
        <v>5696</v>
      </c>
      <c r="AM5697" s="25">
        <v>-147011384.05133361</v>
      </c>
      <c r="AN5697" s="5">
        <v>0.41130800249504068</v>
      </c>
    </row>
    <row r="5698" spans="32:40">
      <c r="AF5698" s="25">
        <v>5697</v>
      </c>
      <c r="AG5698" s="25"/>
      <c r="AJ5698" s="25"/>
      <c r="AL5698" s="5">
        <v>5697</v>
      </c>
      <c r="AM5698" s="25">
        <v>-923527518.77120364</v>
      </c>
      <c r="AN5698" s="5">
        <v>-5.0046954648873196</v>
      </c>
    </row>
    <row r="5699" spans="32:40">
      <c r="AF5699" s="25">
        <v>5698</v>
      </c>
      <c r="AG5699" s="25"/>
      <c r="AJ5699" s="25"/>
      <c r="AL5699" s="5">
        <v>5698</v>
      </c>
      <c r="AM5699" s="25">
        <v>-708290199.27196598</v>
      </c>
      <c r="AN5699" s="5">
        <v>-2.1036248995318818</v>
      </c>
    </row>
    <row r="5700" spans="32:40">
      <c r="AF5700" s="25">
        <v>5699</v>
      </c>
      <c r="AG5700" s="25"/>
      <c r="AJ5700" s="25"/>
      <c r="AL5700" s="5">
        <v>5699</v>
      </c>
      <c r="AM5700" s="25">
        <v>-724152986.36662245</v>
      </c>
      <c r="AN5700" s="5">
        <v>-5.9707197850815561</v>
      </c>
    </row>
    <row r="5701" spans="32:40">
      <c r="AF5701" s="25">
        <v>5700</v>
      </c>
      <c r="AG5701" s="25"/>
      <c r="AJ5701" s="25"/>
      <c r="AL5701" s="5">
        <v>5700</v>
      </c>
      <c r="AM5701" s="25">
        <v>409156949.00753117</v>
      </c>
      <c r="AN5701" s="5">
        <v>2.9322884658112498</v>
      </c>
    </row>
    <row r="5702" spans="32:40">
      <c r="AF5702" s="25">
        <v>5701</v>
      </c>
      <c r="AG5702" s="25"/>
      <c r="AJ5702" s="25"/>
      <c r="AL5702" s="5">
        <v>5701</v>
      </c>
      <c r="AM5702" s="25">
        <v>-393953367.95282352</v>
      </c>
      <c r="AN5702" s="5">
        <v>-1.8099851903682118</v>
      </c>
    </row>
    <row r="5703" spans="32:40">
      <c r="AF5703" s="25">
        <v>5702</v>
      </c>
      <c r="AG5703" s="25"/>
      <c r="AJ5703" s="25"/>
      <c r="AL5703" s="5">
        <v>5702</v>
      </c>
      <c r="AM5703" s="25">
        <v>441094651.48810762</v>
      </c>
      <c r="AN5703" s="5">
        <v>6.3813811598388055</v>
      </c>
    </row>
    <row r="5704" spans="32:40">
      <c r="AF5704" s="25">
        <v>5703</v>
      </c>
      <c r="AG5704" s="25"/>
      <c r="AJ5704" s="25"/>
      <c r="AL5704" s="5">
        <v>5703</v>
      </c>
      <c r="AM5704" s="25">
        <v>934420017.52525675</v>
      </c>
      <c r="AN5704" s="5">
        <v>8.373468484774401</v>
      </c>
    </row>
    <row r="5705" spans="32:40">
      <c r="AF5705" s="25">
        <v>5704</v>
      </c>
      <c r="AG5705" s="25"/>
      <c r="AJ5705" s="25"/>
      <c r="AL5705" s="5">
        <v>5704</v>
      </c>
      <c r="AM5705" s="25">
        <v>-395913948.71795022</v>
      </c>
      <c r="AN5705" s="5">
        <v>-1.2382755104198724</v>
      </c>
    </row>
    <row r="5706" spans="32:40">
      <c r="AF5706" s="25">
        <v>5705</v>
      </c>
      <c r="AG5706" s="25"/>
      <c r="AJ5706" s="25"/>
      <c r="AL5706" s="5">
        <v>5705</v>
      </c>
      <c r="AM5706" s="25">
        <v>-645775794.18745136</v>
      </c>
      <c r="AN5706" s="5">
        <v>-1.6746247863401369</v>
      </c>
    </row>
    <row r="5707" spans="32:40">
      <c r="AF5707" s="25">
        <v>5706</v>
      </c>
      <c r="AG5707" s="25"/>
      <c r="AJ5707" s="25"/>
      <c r="AL5707" s="5">
        <v>5706</v>
      </c>
      <c r="AM5707" s="25">
        <v>-2117937493.6618209</v>
      </c>
      <c r="AN5707" s="5">
        <v>-7.8612040343315206</v>
      </c>
    </row>
    <row r="5708" spans="32:40">
      <c r="AF5708" s="25">
        <v>5707</v>
      </c>
      <c r="AG5708" s="25"/>
      <c r="AJ5708" s="25"/>
      <c r="AL5708" s="5">
        <v>5707</v>
      </c>
      <c r="AM5708" s="25">
        <v>-986188437.81649756</v>
      </c>
      <c r="AN5708" s="5">
        <v>-5.2424133633780228</v>
      </c>
    </row>
    <row r="5709" spans="32:40">
      <c r="AF5709" s="25">
        <v>5708</v>
      </c>
      <c r="AG5709" s="25"/>
      <c r="AJ5709" s="25"/>
      <c r="AL5709" s="5">
        <v>5708</v>
      </c>
      <c r="AM5709" s="25">
        <v>-208351793.02279994</v>
      </c>
      <c r="AN5709" s="5">
        <v>-1.1842279893953656</v>
      </c>
    </row>
    <row r="5710" spans="32:40">
      <c r="AF5710" s="25">
        <v>5709</v>
      </c>
      <c r="AG5710" s="25"/>
      <c r="AJ5710" s="25"/>
      <c r="AL5710" s="5">
        <v>5709</v>
      </c>
      <c r="AM5710" s="25">
        <v>-849113467.97045422</v>
      </c>
      <c r="AN5710" s="5">
        <v>-8.9665531772734468</v>
      </c>
    </row>
    <row r="5711" spans="32:40">
      <c r="AF5711" s="25">
        <v>5710</v>
      </c>
      <c r="AG5711" s="25"/>
      <c r="AJ5711" s="25"/>
      <c r="AL5711" s="5">
        <v>5710</v>
      </c>
      <c r="AM5711" s="25">
        <v>-372835549.70194089</v>
      </c>
      <c r="AN5711" s="5">
        <v>-1.1040589019455151</v>
      </c>
    </row>
    <row r="5712" spans="32:40">
      <c r="AF5712" s="25">
        <v>5711</v>
      </c>
      <c r="AG5712" s="25"/>
      <c r="AJ5712" s="25"/>
      <c r="AL5712" s="5">
        <v>5711</v>
      </c>
      <c r="AM5712" s="25">
        <v>-188021451.8553589</v>
      </c>
      <c r="AN5712" s="5">
        <v>0.13751825681462604</v>
      </c>
    </row>
    <row r="5713" spans="32:40">
      <c r="AF5713" s="25">
        <v>5712</v>
      </c>
      <c r="AG5713" s="25"/>
      <c r="AJ5713" s="25"/>
      <c r="AL5713" s="5">
        <v>5712</v>
      </c>
      <c r="AM5713" s="25">
        <v>-753212980.37126505</v>
      </c>
      <c r="AN5713" s="5">
        <v>-4.0774608503278627</v>
      </c>
    </row>
    <row r="5714" spans="32:40">
      <c r="AF5714" s="25">
        <v>5713</v>
      </c>
      <c r="AG5714" s="25"/>
      <c r="AJ5714" s="25"/>
      <c r="AL5714" s="5">
        <v>5713</v>
      </c>
      <c r="AM5714" s="25">
        <v>-469845336.58936274</v>
      </c>
      <c r="AN5714" s="5">
        <v>-3.2637604619297345</v>
      </c>
    </row>
    <row r="5715" spans="32:40">
      <c r="AF5715" s="25">
        <v>5714</v>
      </c>
      <c r="AG5715" s="25"/>
      <c r="AJ5715" s="25"/>
      <c r="AL5715" s="5">
        <v>5714</v>
      </c>
      <c r="AM5715" s="25">
        <v>1218798538.8248773</v>
      </c>
      <c r="AN5715" s="5">
        <v>13.30537536632716</v>
      </c>
    </row>
    <row r="5716" spans="32:40">
      <c r="AF5716" s="25">
        <v>5715</v>
      </c>
      <c r="AG5716" s="25"/>
      <c r="AJ5716" s="25"/>
      <c r="AL5716" s="5">
        <v>5715</v>
      </c>
      <c r="AM5716" s="25">
        <v>285234017.92103726</v>
      </c>
      <c r="AN5716" s="5">
        <v>3.017702282893469</v>
      </c>
    </row>
    <row r="5717" spans="32:40">
      <c r="AF5717" s="25">
        <v>5716</v>
      </c>
      <c r="AG5717" s="25"/>
      <c r="AJ5717" s="25"/>
      <c r="AL5717" s="5">
        <v>5716</v>
      </c>
      <c r="AM5717" s="25">
        <v>1022053766.7408032</v>
      </c>
      <c r="AN5717" s="5">
        <v>10.423950594581607</v>
      </c>
    </row>
    <row r="5718" spans="32:40">
      <c r="AF5718" s="25">
        <v>5717</v>
      </c>
      <c r="AG5718" s="25"/>
      <c r="AJ5718" s="25"/>
      <c r="AL5718" s="5">
        <v>5717</v>
      </c>
      <c r="AM5718" s="25">
        <v>-1187023125.3927257</v>
      </c>
      <c r="AN5718" s="5">
        <v>-4.2763921703213317</v>
      </c>
    </row>
    <row r="5719" spans="32:40">
      <c r="AF5719" s="25">
        <v>5718</v>
      </c>
      <c r="AG5719" s="25"/>
      <c r="AJ5719" s="25"/>
      <c r="AL5719" s="5">
        <v>5718</v>
      </c>
      <c r="AM5719" s="25">
        <v>267406905.76872244</v>
      </c>
      <c r="AN5719" s="5">
        <v>3.4456760288830601</v>
      </c>
    </row>
    <row r="5720" spans="32:40">
      <c r="AF5720" s="25">
        <v>5719</v>
      </c>
      <c r="AG5720" s="25"/>
      <c r="AJ5720" s="25"/>
      <c r="AL5720" s="5">
        <v>5719</v>
      </c>
      <c r="AM5720" s="25">
        <v>347436616.50025487</v>
      </c>
      <c r="AN5720" s="5">
        <v>3.5043425670948749</v>
      </c>
    </row>
    <row r="5721" spans="32:40">
      <c r="AF5721" s="25">
        <v>5720</v>
      </c>
      <c r="AG5721" s="25"/>
      <c r="AJ5721" s="25"/>
      <c r="AL5721" s="5">
        <v>5720</v>
      </c>
      <c r="AM5721" s="25">
        <v>-1207771940.6763334</v>
      </c>
      <c r="AN5721" s="5">
        <v>-4.9049346934643037</v>
      </c>
    </row>
    <row r="5722" spans="32:40">
      <c r="AF5722" s="25">
        <v>5721</v>
      </c>
      <c r="AG5722" s="25"/>
      <c r="AJ5722" s="25"/>
      <c r="AL5722" s="5">
        <v>5721</v>
      </c>
      <c r="AM5722" s="25">
        <v>-15445449.705301613</v>
      </c>
      <c r="AN5722" s="5">
        <v>0.89863889602405522</v>
      </c>
    </row>
    <row r="5723" spans="32:40">
      <c r="AF5723" s="25">
        <v>5722</v>
      </c>
      <c r="AG5723" s="25"/>
      <c r="AJ5723" s="25"/>
      <c r="AL5723" s="5">
        <v>5722</v>
      </c>
      <c r="AM5723" s="25">
        <v>-1405215609.5314085</v>
      </c>
      <c r="AN5723" s="5">
        <v>-9.4510479083045951</v>
      </c>
    </row>
    <row r="5724" spans="32:40">
      <c r="AF5724" s="25">
        <v>5723</v>
      </c>
      <c r="AG5724" s="25"/>
      <c r="AJ5724" s="25"/>
      <c r="AL5724" s="5">
        <v>5723</v>
      </c>
      <c r="AM5724" s="25">
        <v>-1156995455.1628129</v>
      </c>
      <c r="AN5724" s="5">
        <v>-4.9213285033672429</v>
      </c>
    </row>
    <row r="5725" spans="32:40">
      <c r="AF5725" s="25">
        <v>5724</v>
      </c>
      <c r="AG5725" s="25"/>
      <c r="AJ5725" s="25"/>
      <c r="AL5725" s="5">
        <v>5724</v>
      </c>
      <c r="AM5725" s="25">
        <v>241663961.40909806</v>
      </c>
      <c r="AN5725" s="5">
        <v>2.030167027386848</v>
      </c>
    </row>
    <row r="5726" spans="32:40">
      <c r="AF5726" s="25">
        <v>5725</v>
      </c>
      <c r="AG5726" s="25"/>
      <c r="AJ5726" s="25"/>
      <c r="AL5726" s="5">
        <v>5725</v>
      </c>
      <c r="AM5726" s="25">
        <v>542030482.73355246</v>
      </c>
      <c r="AN5726" s="5">
        <v>6.1329142519770512</v>
      </c>
    </row>
    <row r="5727" spans="32:40">
      <c r="AF5727" s="25">
        <v>5726</v>
      </c>
      <c r="AG5727" s="25"/>
      <c r="AJ5727" s="25"/>
      <c r="AL5727" s="5">
        <v>5726</v>
      </c>
      <c r="AM5727" s="25">
        <v>61255561.278831184</v>
      </c>
      <c r="AN5727" s="5">
        <v>1.2481164903224569</v>
      </c>
    </row>
    <row r="5728" spans="32:40">
      <c r="AF5728" s="25">
        <v>5727</v>
      </c>
      <c r="AG5728" s="25"/>
      <c r="AJ5728" s="25"/>
      <c r="AL5728" s="5">
        <v>5727</v>
      </c>
      <c r="AM5728" s="25">
        <v>1072858398.4562783</v>
      </c>
      <c r="AN5728" s="5">
        <v>5.4583719510094344</v>
      </c>
    </row>
    <row r="5729" spans="32:40">
      <c r="AF5729" s="25">
        <v>5728</v>
      </c>
      <c r="AG5729" s="25"/>
      <c r="AJ5729" s="25"/>
      <c r="AL5729" s="5">
        <v>5728</v>
      </c>
      <c r="AM5729" s="25">
        <v>314761012.50031871</v>
      </c>
      <c r="AN5729" s="5">
        <v>5.1659323995505346</v>
      </c>
    </row>
    <row r="5730" spans="32:40">
      <c r="AF5730" s="25">
        <v>5729</v>
      </c>
      <c r="AG5730" s="25"/>
      <c r="AJ5730" s="25"/>
      <c r="AL5730" s="5">
        <v>5729</v>
      </c>
      <c r="AM5730" s="25">
        <v>-287824072.70160705</v>
      </c>
      <c r="AN5730" s="5">
        <v>-0.5874089084254378</v>
      </c>
    </row>
    <row r="5731" spans="32:40">
      <c r="AF5731" s="25">
        <v>5730</v>
      </c>
      <c r="AG5731" s="25"/>
      <c r="AJ5731" s="25"/>
      <c r="AL5731" s="5">
        <v>5730</v>
      </c>
      <c r="AM5731" s="25">
        <v>-1010583195.8109822</v>
      </c>
      <c r="AN5731" s="5">
        <v>-3.7309540242860693</v>
      </c>
    </row>
    <row r="5732" spans="32:40">
      <c r="AF5732" s="25">
        <v>5731</v>
      </c>
      <c r="AG5732" s="25"/>
      <c r="AJ5732" s="25"/>
      <c r="AL5732" s="5">
        <v>5731</v>
      </c>
      <c r="AM5732" s="25">
        <v>-995122683.01735854</v>
      </c>
      <c r="AN5732" s="5">
        <v>-4.4483575555929056</v>
      </c>
    </row>
    <row r="5733" spans="32:40">
      <c r="AF5733" s="25">
        <v>5732</v>
      </c>
      <c r="AG5733" s="25"/>
      <c r="AJ5733" s="25"/>
      <c r="AL5733" s="5">
        <v>5732</v>
      </c>
      <c r="AM5733" s="25">
        <v>655194172.93414891</v>
      </c>
      <c r="AN5733" s="5">
        <v>9.9368921716079424</v>
      </c>
    </row>
    <row r="5734" spans="32:40">
      <c r="AF5734" s="25">
        <v>5733</v>
      </c>
      <c r="AG5734" s="25"/>
      <c r="AJ5734" s="25"/>
      <c r="AL5734" s="5">
        <v>5733</v>
      </c>
      <c r="AM5734" s="25">
        <v>-452433569.78457624</v>
      </c>
      <c r="AN5734" s="5">
        <v>-4.8520803807385482</v>
      </c>
    </row>
    <row r="5735" spans="32:40">
      <c r="AF5735" s="25">
        <v>5734</v>
      </c>
      <c r="AG5735" s="25"/>
      <c r="AJ5735" s="25"/>
      <c r="AL5735" s="5">
        <v>5734</v>
      </c>
      <c r="AM5735" s="25">
        <v>-1283361612.1275218</v>
      </c>
      <c r="AN5735" s="5">
        <v>-4.5093438073018559</v>
      </c>
    </row>
    <row r="5736" spans="32:40">
      <c r="AF5736" s="25">
        <v>5735</v>
      </c>
      <c r="AG5736" s="25"/>
      <c r="AJ5736" s="25"/>
      <c r="AL5736" s="5">
        <v>5735</v>
      </c>
      <c r="AM5736" s="25">
        <v>468584961.13853633</v>
      </c>
      <c r="AN5736" s="5">
        <v>4.1042288304961385</v>
      </c>
    </row>
    <row r="5737" spans="32:40">
      <c r="AF5737" s="25">
        <v>5736</v>
      </c>
      <c r="AG5737" s="25"/>
      <c r="AJ5737" s="25"/>
      <c r="AL5737" s="5">
        <v>5736</v>
      </c>
      <c r="AM5737" s="25">
        <v>-759752544.09577084</v>
      </c>
      <c r="AN5737" s="5">
        <v>-1.8774951253436907</v>
      </c>
    </row>
    <row r="5738" spans="32:40">
      <c r="AF5738" s="25">
        <v>5737</v>
      </c>
      <c r="AG5738" s="25"/>
      <c r="AJ5738" s="25"/>
      <c r="AL5738" s="5">
        <v>5737</v>
      </c>
      <c r="AM5738" s="25">
        <v>-1310904592.2580462</v>
      </c>
      <c r="AN5738" s="5">
        <v>-11.319191672167426</v>
      </c>
    </row>
    <row r="5739" spans="32:40">
      <c r="AF5739" s="25">
        <v>5738</v>
      </c>
      <c r="AG5739" s="25"/>
      <c r="AJ5739" s="25"/>
      <c r="AL5739" s="5">
        <v>5738</v>
      </c>
      <c r="AM5739" s="25">
        <v>-846645616.00265312</v>
      </c>
      <c r="AN5739" s="5">
        <v>-6.9337818977120023</v>
      </c>
    </row>
    <row r="5740" spans="32:40">
      <c r="AF5740" s="25">
        <v>5739</v>
      </c>
      <c r="AG5740" s="25"/>
      <c r="AJ5740" s="25"/>
      <c r="AL5740" s="5">
        <v>5739</v>
      </c>
      <c r="AM5740" s="25">
        <v>871590740.37416327</v>
      </c>
      <c r="AN5740" s="5">
        <v>5.6852230089880154</v>
      </c>
    </row>
    <row r="5741" spans="32:40">
      <c r="AF5741" s="25">
        <v>5740</v>
      </c>
      <c r="AG5741" s="25"/>
      <c r="AJ5741" s="25"/>
      <c r="AL5741" s="5">
        <v>5740</v>
      </c>
      <c r="AM5741" s="25">
        <v>44530166.58456707</v>
      </c>
      <c r="AN5741" s="5">
        <v>1.3847285540902485</v>
      </c>
    </row>
    <row r="5742" spans="32:40">
      <c r="AF5742" s="25">
        <v>5741</v>
      </c>
      <c r="AG5742" s="25"/>
      <c r="AJ5742" s="25"/>
      <c r="AL5742" s="5">
        <v>5741</v>
      </c>
      <c r="AM5742" s="25">
        <v>-353669343.67361629</v>
      </c>
      <c r="AN5742" s="5">
        <v>-0.54452503244438044</v>
      </c>
    </row>
    <row r="5743" spans="32:40">
      <c r="AF5743" s="25">
        <v>5742</v>
      </c>
      <c r="AG5743" s="25"/>
      <c r="AJ5743" s="25"/>
      <c r="AL5743" s="5">
        <v>5742</v>
      </c>
      <c r="AM5743" s="25">
        <v>-1136184105.0894723</v>
      </c>
      <c r="AN5743" s="5">
        <v>-8.601567963238713</v>
      </c>
    </row>
    <row r="5744" spans="32:40">
      <c r="AF5744" s="25">
        <v>5743</v>
      </c>
      <c r="AG5744" s="25"/>
      <c r="AJ5744" s="25"/>
      <c r="AL5744" s="5">
        <v>5743</v>
      </c>
      <c r="AM5744" s="25">
        <v>-595557361.82567275</v>
      </c>
      <c r="AN5744" s="5">
        <v>-2.5775315166629005</v>
      </c>
    </row>
    <row r="5745" spans="32:40">
      <c r="AF5745" s="25">
        <v>5744</v>
      </c>
      <c r="AG5745" s="25"/>
      <c r="AJ5745" s="25"/>
      <c r="AL5745" s="5">
        <v>5744</v>
      </c>
      <c r="AM5745" s="25">
        <v>-543981017.77790189</v>
      </c>
      <c r="AN5745" s="5">
        <v>-1.1566804138614963</v>
      </c>
    </row>
    <row r="5746" spans="32:40">
      <c r="AF5746" s="25">
        <v>5745</v>
      </c>
      <c r="AG5746" s="25"/>
      <c r="AJ5746" s="25"/>
      <c r="AL5746" s="5">
        <v>5745</v>
      </c>
      <c r="AM5746" s="25">
        <v>-1406126679.3214319</v>
      </c>
      <c r="AN5746" s="5">
        <v>-4.9158014836893047</v>
      </c>
    </row>
    <row r="5747" spans="32:40">
      <c r="AF5747" s="25">
        <v>5746</v>
      </c>
      <c r="AG5747" s="25"/>
      <c r="AJ5747" s="25"/>
      <c r="AL5747" s="5">
        <v>5746</v>
      </c>
      <c r="AM5747" s="25">
        <v>-880302991.11662102</v>
      </c>
      <c r="AN5747" s="5">
        <v>-3.074853755844849</v>
      </c>
    </row>
    <row r="5748" spans="32:40">
      <c r="AF5748" s="25">
        <v>5747</v>
      </c>
      <c r="AG5748" s="25"/>
      <c r="AJ5748" s="25"/>
      <c r="AL5748" s="5">
        <v>5747</v>
      </c>
      <c r="AM5748" s="25">
        <v>-270999952.96046674</v>
      </c>
      <c r="AN5748" s="5">
        <v>-0.11967484302422048</v>
      </c>
    </row>
    <row r="5749" spans="32:40">
      <c r="AF5749" s="25">
        <v>5748</v>
      </c>
      <c r="AG5749" s="25"/>
      <c r="AJ5749" s="25"/>
      <c r="AL5749" s="5">
        <v>5748</v>
      </c>
      <c r="AM5749" s="25">
        <v>151476790.4412576</v>
      </c>
      <c r="AN5749" s="5">
        <v>2.3239588509413585</v>
      </c>
    </row>
    <row r="5750" spans="32:40">
      <c r="AF5750" s="25">
        <v>5749</v>
      </c>
      <c r="AG5750" s="25"/>
      <c r="AJ5750" s="25"/>
      <c r="AL5750" s="5">
        <v>5749</v>
      </c>
      <c r="AM5750" s="25">
        <v>-911613044.04250669</v>
      </c>
      <c r="AN5750" s="5">
        <v>-3.5800686582319567</v>
      </c>
    </row>
    <row r="5751" spans="32:40">
      <c r="AF5751" s="25">
        <v>5750</v>
      </c>
      <c r="AG5751" s="25"/>
      <c r="AJ5751" s="25"/>
      <c r="AL5751" s="5">
        <v>5750</v>
      </c>
      <c r="AM5751" s="25">
        <v>-25679064.72941637</v>
      </c>
      <c r="AN5751" s="5">
        <v>0.72822274695344746</v>
      </c>
    </row>
    <row r="5752" spans="32:40">
      <c r="AF5752" s="25">
        <v>5751</v>
      </c>
      <c r="AG5752" s="25"/>
      <c r="AJ5752" s="25"/>
      <c r="AL5752" s="5">
        <v>5751</v>
      </c>
      <c r="AM5752" s="25">
        <v>-737292150.75854075</v>
      </c>
      <c r="AN5752" s="5">
        <v>-3.2531684707728576</v>
      </c>
    </row>
    <row r="5753" spans="32:40">
      <c r="AF5753" s="25">
        <v>5752</v>
      </c>
      <c r="AG5753" s="25"/>
      <c r="AJ5753" s="25"/>
      <c r="AL5753" s="5">
        <v>5752</v>
      </c>
      <c r="AM5753" s="25">
        <v>-1280296340.9917779</v>
      </c>
      <c r="AN5753" s="5">
        <v>-7.2180847810331521</v>
      </c>
    </row>
    <row r="5754" spans="32:40">
      <c r="AF5754" s="25">
        <v>5753</v>
      </c>
      <c r="AG5754" s="25"/>
      <c r="AJ5754" s="25"/>
      <c r="AL5754" s="5">
        <v>5753</v>
      </c>
      <c r="AM5754" s="25">
        <v>-1616708167.6241226</v>
      </c>
      <c r="AN5754" s="5">
        <v>-6.6192190317254003</v>
      </c>
    </row>
    <row r="5755" spans="32:40">
      <c r="AF5755" s="25">
        <v>5754</v>
      </c>
      <c r="AG5755" s="25"/>
      <c r="AJ5755" s="25"/>
      <c r="AL5755" s="5">
        <v>5754</v>
      </c>
      <c r="AM5755" s="25">
        <v>-2003192534.1540956</v>
      </c>
      <c r="AN5755" s="5">
        <v>-8.9595799213918337</v>
      </c>
    </row>
    <row r="5756" spans="32:40">
      <c r="AF5756" s="25">
        <v>5755</v>
      </c>
      <c r="AG5756" s="25"/>
      <c r="AJ5756" s="25"/>
      <c r="AL5756" s="5">
        <v>5755</v>
      </c>
      <c r="AM5756" s="25">
        <v>1191204939.6605549</v>
      </c>
      <c r="AN5756" s="5">
        <v>5.8176022403070862</v>
      </c>
    </row>
    <row r="5757" spans="32:40">
      <c r="AF5757" s="25">
        <v>5756</v>
      </c>
      <c r="AG5757" s="25"/>
      <c r="AJ5757" s="25"/>
      <c r="AL5757" s="5">
        <v>5756</v>
      </c>
      <c r="AM5757" s="25">
        <v>-1120132291.3285537</v>
      </c>
      <c r="AN5757" s="5">
        <v>-3.6096050399575459</v>
      </c>
    </row>
    <row r="5758" spans="32:40">
      <c r="AF5758" s="25">
        <v>5757</v>
      </c>
      <c r="AG5758" s="25"/>
      <c r="AJ5758" s="25"/>
      <c r="AL5758" s="5">
        <v>5757</v>
      </c>
      <c r="AM5758" s="25">
        <v>1185129659.2798529</v>
      </c>
      <c r="AN5758" s="5">
        <v>12.046469378784876</v>
      </c>
    </row>
    <row r="5759" spans="32:40">
      <c r="AF5759" s="25">
        <v>5758</v>
      </c>
      <c r="AG5759" s="25"/>
      <c r="AJ5759" s="25"/>
      <c r="AL5759" s="5">
        <v>5758</v>
      </c>
      <c r="AM5759" s="25">
        <v>1231584923.7572963</v>
      </c>
      <c r="AN5759" s="5">
        <v>6.0813821098481071</v>
      </c>
    </row>
    <row r="5760" spans="32:40">
      <c r="AF5760" s="25">
        <v>5759</v>
      </c>
      <c r="AG5760" s="25"/>
      <c r="AJ5760" s="25"/>
      <c r="AL5760" s="5">
        <v>5759</v>
      </c>
      <c r="AM5760" s="25">
        <v>-295354752.18044138</v>
      </c>
      <c r="AN5760" s="5">
        <v>-1.3441957177120567</v>
      </c>
    </row>
    <row r="5761" spans="32:40">
      <c r="AF5761" s="25">
        <v>5760</v>
      </c>
      <c r="AG5761" s="25"/>
      <c r="AJ5761" s="25"/>
      <c r="AL5761" s="5">
        <v>5760</v>
      </c>
      <c r="AM5761" s="25">
        <v>-433951902.35948318</v>
      </c>
      <c r="AN5761" s="5">
        <v>-0.90138299468735306</v>
      </c>
    </row>
    <row r="5762" spans="32:40">
      <c r="AF5762" s="25">
        <v>5761</v>
      </c>
      <c r="AG5762" s="25"/>
      <c r="AJ5762" s="25"/>
      <c r="AL5762" s="5">
        <v>5761</v>
      </c>
      <c r="AM5762" s="25">
        <v>-446096701.76407468</v>
      </c>
      <c r="AN5762" s="5">
        <v>-1.6463021628713155</v>
      </c>
    </row>
    <row r="5763" spans="32:40">
      <c r="AF5763" s="25">
        <v>5762</v>
      </c>
      <c r="AG5763" s="25"/>
      <c r="AJ5763" s="25"/>
      <c r="AL5763" s="5">
        <v>5762</v>
      </c>
      <c r="AM5763" s="25">
        <v>-644158549.03780329</v>
      </c>
      <c r="AN5763" s="5">
        <v>-4.0046284714250655</v>
      </c>
    </row>
    <row r="5764" spans="32:40">
      <c r="AF5764" s="25">
        <v>5763</v>
      </c>
      <c r="AG5764" s="25"/>
      <c r="AJ5764" s="25"/>
      <c r="AL5764" s="5">
        <v>5763</v>
      </c>
      <c r="AM5764" s="25">
        <v>-442585343.1428597</v>
      </c>
      <c r="AN5764" s="5">
        <v>-0.7362436071297177</v>
      </c>
    </row>
    <row r="5765" spans="32:40">
      <c r="AF5765" s="25">
        <v>5764</v>
      </c>
      <c r="AG5765" s="25"/>
      <c r="AJ5765" s="25"/>
      <c r="AL5765" s="5">
        <v>5764</v>
      </c>
      <c r="AM5765" s="25">
        <v>-488153069.14735729</v>
      </c>
      <c r="AN5765" s="5">
        <v>-2.3542507457164867</v>
      </c>
    </row>
    <row r="5766" spans="32:40">
      <c r="AF5766" s="25">
        <v>5765</v>
      </c>
      <c r="AG5766" s="25"/>
      <c r="AJ5766" s="25"/>
      <c r="AL5766" s="5">
        <v>5765</v>
      </c>
      <c r="AM5766" s="25">
        <v>-995380419.57237792</v>
      </c>
      <c r="AN5766" s="5">
        <v>-6.3306165030844648</v>
      </c>
    </row>
    <row r="5767" spans="32:40">
      <c r="AF5767" s="25">
        <v>5766</v>
      </c>
      <c r="AG5767" s="25"/>
      <c r="AJ5767" s="25"/>
      <c r="AL5767" s="5">
        <v>5766</v>
      </c>
      <c r="AM5767" s="25">
        <v>-739173363.49126434</v>
      </c>
      <c r="AN5767" s="5">
        <v>-9.3230431320456848</v>
      </c>
    </row>
    <row r="5768" spans="32:40">
      <c r="AF5768" s="25">
        <v>5767</v>
      </c>
      <c r="AG5768" s="25"/>
      <c r="AJ5768" s="25"/>
      <c r="AL5768" s="5">
        <v>5767</v>
      </c>
      <c r="AM5768" s="25">
        <v>-408487040.33437598</v>
      </c>
      <c r="AN5768" s="5">
        <v>-1.1237146771939688</v>
      </c>
    </row>
    <row r="5769" spans="32:40">
      <c r="AF5769" s="25">
        <v>5768</v>
      </c>
      <c r="AG5769" s="25"/>
      <c r="AJ5769" s="25"/>
      <c r="AL5769" s="5">
        <v>5768</v>
      </c>
      <c r="AM5769" s="25">
        <v>258180510.26586241</v>
      </c>
      <c r="AN5769" s="5">
        <v>2.1639846444206872</v>
      </c>
    </row>
    <row r="5770" spans="32:40">
      <c r="AF5770" s="25">
        <v>5769</v>
      </c>
      <c r="AG5770" s="25"/>
      <c r="AJ5770" s="25"/>
      <c r="AL5770" s="5">
        <v>5769</v>
      </c>
      <c r="AM5770" s="25">
        <v>226830787.79011148</v>
      </c>
      <c r="AN5770" s="5">
        <v>1.9714274274699752</v>
      </c>
    </row>
    <row r="5771" spans="32:40">
      <c r="AF5771" s="25">
        <v>5770</v>
      </c>
      <c r="AG5771" s="25"/>
      <c r="AJ5771" s="25"/>
      <c r="AL5771" s="5">
        <v>5770</v>
      </c>
      <c r="AM5771" s="25">
        <v>-1103441364.1389837</v>
      </c>
      <c r="AN5771" s="5">
        <v>-5.4608419181583789</v>
      </c>
    </row>
    <row r="5772" spans="32:40">
      <c r="AF5772" s="25">
        <v>5771</v>
      </c>
      <c r="AG5772" s="25"/>
      <c r="AJ5772" s="25"/>
      <c r="AL5772" s="5">
        <v>5771</v>
      </c>
      <c r="AM5772" s="25">
        <v>-1255511801.9629393</v>
      </c>
      <c r="AN5772" s="5">
        <v>-6.1275930325188863</v>
      </c>
    </row>
    <row r="5773" spans="32:40">
      <c r="AF5773" s="25">
        <v>5772</v>
      </c>
      <c r="AG5773" s="25"/>
      <c r="AJ5773" s="25"/>
      <c r="AL5773" s="5">
        <v>5772</v>
      </c>
      <c r="AM5773" s="25">
        <v>-706125241.6621964</v>
      </c>
      <c r="AN5773" s="5">
        <v>-2.0160126342713518</v>
      </c>
    </row>
    <row r="5774" spans="32:40">
      <c r="AF5774" s="25">
        <v>5773</v>
      </c>
      <c r="AG5774" s="25"/>
      <c r="AJ5774" s="25"/>
      <c r="AL5774" s="5">
        <v>5773</v>
      </c>
      <c r="AM5774" s="25">
        <v>-1383960791.4098747</v>
      </c>
      <c r="AN5774" s="5">
        <v>-11.218791786027962</v>
      </c>
    </row>
    <row r="5775" spans="32:40">
      <c r="AF5775" s="25">
        <v>5774</v>
      </c>
      <c r="AG5775" s="25"/>
      <c r="AJ5775" s="25"/>
      <c r="AL5775" s="5">
        <v>5774</v>
      </c>
      <c r="AM5775" s="25">
        <v>211994597.8663584</v>
      </c>
      <c r="AN5775" s="5">
        <v>1.8659156023178445</v>
      </c>
    </row>
    <row r="5776" spans="32:40">
      <c r="AF5776" s="25">
        <v>5775</v>
      </c>
      <c r="AG5776" s="25"/>
      <c r="AJ5776" s="25"/>
      <c r="AL5776" s="5">
        <v>5775</v>
      </c>
      <c r="AM5776" s="25">
        <v>-432516814.76145685</v>
      </c>
      <c r="AN5776" s="5">
        <v>-2.9050006145498601</v>
      </c>
    </row>
    <row r="5777" spans="32:40">
      <c r="AF5777" s="25">
        <v>5776</v>
      </c>
      <c r="AG5777" s="25"/>
      <c r="AJ5777" s="25"/>
      <c r="AL5777" s="5">
        <v>5776</v>
      </c>
      <c r="AM5777" s="25">
        <v>-793895692.02675331</v>
      </c>
      <c r="AN5777" s="5">
        <v>-5.8277560575023672</v>
      </c>
    </row>
    <row r="5778" spans="32:40">
      <c r="AF5778" s="25">
        <v>5777</v>
      </c>
      <c r="AG5778" s="25"/>
      <c r="AJ5778" s="25"/>
      <c r="AL5778" s="5">
        <v>5777</v>
      </c>
      <c r="AM5778" s="25">
        <v>-392486573.04426253</v>
      </c>
      <c r="AN5778" s="5">
        <v>-0.8232834208846026</v>
      </c>
    </row>
    <row r="5779" spans="32:40">
      <c r="AF5779" s="25">
        <v>5778</v>
      </c>
      <c r="AG5779" s="25"/>
      <c r="AJ5779" s="25"/>
      <c r="AL5779" s="5">
        <v>5778</v>
      </c>
      <c r="AM5779" s="25">
        <v>338795782.00578052</v>
      </c>
      <c r="AN5779" s="5">
        <v>4.5554580375878198</v>
      </c>
    </row>
    <row r="5780" spans="32:40">
      <c r="AF5780" s="25">
        <v>5779</v>
      </c>
      <c r="AG5780" s="25"/>
      <c r="AJ5780" s="25"/>
      <c r="AL5780" s="5">
        <v>5779</v>
      </c>
      <c r="AM5780" s="25">
        <v>-795001496.45503616</v>
      </c>
      <c r="AN5780" s="5">
        <v>-2.3210896476018861</v>
      </c>
    </row>
    <row r="5781" spans="32:40">
      <c r="AF5781" s="25">
        <v>5780</v>
      </c>
      <c r="AG5781" s="25"/>
      <c r="AJ5781" s="25"/>
      <c r="AL5781" s="5">
        <v>5780</v>
      </c>
      <c r="AM5781" s="25">
        <v>701898712.12696481</v>
      </c>
      <c r="AN5781" s="5">
        <v>6.4936153446957023</v>
      </c>
    </row>
    <row r="5782" spans="32:40">
      <c r="AF5782" s="25">
        <v>5781</v>
      </c>
      <c r="AG5782" s="25"/>
      <c r="AJ5782" s="25"/>
      <c r="AL5782" s="5">
        <v>5781</v>
      </c>
      <c r="AM5782" s="25">
        <v>71459468.752517849</v>
      </c>
      <c r="AN5782" s="5">
        <v>1.3543353580157962</v>
      </c>
    </row>
    <row r="5783" spans="32:40">
      <c r="AF5783" s="25">
        <v>5782</v>
      </c>
      <c r="AG5783" s="25"/>
      <c r="AJ5783" s="25"/>
      <c r="AL5783" s="5">
        <v>5782</v>
      </c>
      <c r="AM5783" s="25">
        <v>8542542.4642125964</v>
      </c>
      <c r="AN5783" s="5">
        <v>1.0855999909034839</v>
      </c>
    </row>
    <row r="5784" spans="32:40">
      <c r="AF5784" s="25">
        <v>5783</v>
      </c>
      <c r="AG5784" s="25"/>
      <c r="AJ5784" s="25"/>
      <c r="AL5784" s="5">
        <v>5783</v>
      </c>
      <c r="AM5784" s="25">
        <v>873436841.36247075</v>
      </c>
      <c r="AN5784" s="5">
        <v>4.6651693966129066</v>
      </c>
    </row>
    <row r="5785" spans="32:40">
      <c r="AF5785" s="25">
        <v>5784</v>
      </c>
      <c r="AG5785" s="25"/>
      <c r="AJ5785" s="25"/>
      <c r="AL5785" s="5">
        <v>5784</v>
      </c>
      <c r="AM5785" s="25">
        <v>137766883.30721164</v>
      </c>
      <c r="AN5785" s="5">
        <v>1.6274225618364659</v>
      </c>
    </row>
    <row r="5786" spans="32:40">
      <c r="AF5786" s="25">
        <v>5785</v>
      </c>
      <c r="AG5786" s="25"/>
      <c r="AJ5786" s="25"/>
      <c r="AL5786" s="5">
        <v>5785</v>
      </c>
      <c r="AM5786" s="25">
        <v>-1529565975.4365544</v>
      </c>
      <c r="AN5786" s="5">
        <v>-15.223997894216518</v>
      </c>
    </row>
    <row r="5787" spans="32:40">
      <c r="AF5787" s="25">
        <v>5786</v>
      </c>
      <c r="AG5787" s="25"/>
      <c r="AJ5787" s="25"/>
      <c r="AL5787" s="5">
        <v>5786</v>
      </c>
      <c r="AM5787" s="25">
        <v>669586034.67113793</v>
      </c>
      <c r="AN5787" s="5">
        <v>9.6608797449567714</v>
      </c>
    </row>
    <row r="5788" spans="32:40">
      <c r="AF5788" s="25">
        <v>5787</v>
      </c>
      <c r="AG5788" s="25"/>
      <c r="AJ5788" s="25"/>
      <c r="AL5788" s="5">
        <v>5787</v>
      </c>
      <c r="AM5788" s="25">
        <v>-1279119357.5923307</v>
      </c>
      <c r="AN5788" s="5">
        <v>-3.9255696246088232</v>
      </c>
    </row>
    <row r="5789" spans="32:40">
      <c r="AF5789" s="25">
        <v>5788</v>
      </c>
      <c r="AG5789" s="25"/>
      <c r="AJ5789" s="25"/>
      <c r="AL5789" s="5">
        <v>5788</v>
      </c>
      <c r="AM5789" s="25">
        <v>-528575536.86863083</v>
      </c>
      <c r="AN5789" s="5">
        <v>-6.7026714610118274</v>
      </c>
    </row>
    <row r="5790" spans="32:40">
      <c r="AF5790" s="25">
        <v>5789</v>
      </c>
      <c r="AG5790" s="25"/>
      <c r="AJ5790" s="25"/>
      <c r="AL5790" s="5">
        <v>5789</v>
      </c>
      <c r="AM5790" s="25">
        <v>5537149.944621861</v>
      </c>
      <c r="AN5790" s="5">
        <v>1.0388598667346163</v>
      </c>
    </row>
    <row r="5791" spans="32:40">
      <c r="AF5791" s="25">
        <v>5790</v>
      </c>
      <c r="AG5791" s="25"/>
      <c r="AJ5791" s="25"/>
      <c r="AL5791" s="5">
        <v>5790</v>
      </c>
      <c r="AM5791" s="25">
        <v>-79918845.89051941</v>
      </c>
      <c r="AN5791" s="5">
        <v>0.53657402033945911</v>
      </c>
    </row>
    <row r="5792" spans="32:40">
      <c r="AF5792" s="25">
        <v>5791</v>
      </c>
      <c r="AG5792" s="25"/>
      <c r="AJ5792" s="25"/>
      <c r="AL5792" s="5">
        <v>5791</v>
      </c>
      <c r="AM5792" s="25">
        <v>-578380023.76128983</v>
      </c>
      <c r="AN5792" s="5">
        <v>-4.1809017583408989</v>
      </c>
    </row>
    <row r="5793" spans="32:40">
      <c r="AF5793" s="25">
        <v>5792</v>
      </c>
      <c r="AG5793" s="25"/>
      <c r="AJ5793" s="25"/>
      <c r="AL5793" s="5">
        <v>5792</v>
      </c>
      <c r="AM5793" s="25">
        <v>-688403339.16766572</v>
      </c>
      <c r="AN5793" s="5">
        <v>-7.1073990747880966</v>
      </c>
    </row>
    <row r="5794" spans="32:40">
      <c r="AF5794" s="25">
        <v>5793</v>
      </c>
      <c r="AG5794" s="25"/>
      <c r="AJ5794" s="25"/>
      <c r="AL5794" s="5">
        <v>5793</v>
      </c>
      <c r="AM5794" s="25">
        <v>246705610.13907844</v>
      </c>
      <c r="AN5794" s="5">
        <v>4.0677648189160918</v>
      </c>
    </row>
    <row r="5795" spans="32:40">
      <c r="AF5795" s="25">
        <v>5794</v>
      </c>
      <c r="AG5795" s="25"/>
      <c r="AJ5795" s="25"/>
      <c r="AL5795" s="5">
        <v>5794</v>
      </c>
      <c r="AM5795" s="25">
        <v>-904297744.96658862</v>
      </c>
      <c r="AN5795" s="5">
        <v>-13.667086101833739</v>
      </c>
    </row>
    <row r="5796" spans="32:40">
      <c r="AF5796" s="25">
        <v>5795</v>
      </c>
      <c r="AG5796" s="25"/>
      <c r="AJ5796" s="25"/>
      <c r="AL5796" s="5">
        <v>5795</v>
      </c>
      <c r="AM5796" s="25">
        <v>1485525545.449934</v>
      </c>
      <c r="AN5796" s="5">
        <v>7.2379466965109964</v>
      </c>
    </row>
    <row r="5797" spans="32:40">
      <c r="AF5797" s="25">
        <v>5796</v>
      </c>
      <c r="AG5797" s="25"/>
      <c r="AJ5797" s="25"/>
      <c r="AL5797" s="5">
        <v>5796</v>
      </c>
      <c r="AM5797" s="25">
        <v>970212608.46246123</v>
      </c>
      <c r="AN5797" s="5">
        <v>14.067546787829029</v>
      </c>
    </row>
    <row r="5798" spans="32:40">
      <c r="AF5798" s="25">
        <v>5797</v>
      </c>
      <c r="AG5798" s="25"/>
      <c r="AJ5798" s="25"/>
      <c r="AL5798" s="5">
        <v>5797</v>
      </c>
      <c r="AM5798" s="25">
        <v>-901389012.48018718</v>
      </c>
      <c r="AN5798" s="5">
        <v>-3.4612230057082045</v>
      </c>
    </row>
    <row r="5799" spans="32:40">
      <c r="AF5799" s="25">
        <v>5798</v>
      </c>
      <c r="AG5799" s="25"/>
      <c r="AJ5799" s="25"/>
      <c r="AL5799" s="5">
        <v>5798</v>
      </c>
      <c r="AM5799" s="25">
        <v>185565492.2559247</v>
      </c>
      <c r="AN5799" s="5">
        <v>2.2114788852477751</v>
      </c>
    </row>
    <row r="5800" spans="32:40">
      <c r="AF5800" s="25">
        <v>5799</v>
      </c>
      <c r="AG5800" s="25"/>
      <c r="AJ5800" s="25"/>
      <c r="AL5800" s="5">
        <v>5799</v>
      </c>
      <c r="AM5800" s="25">
        <v>-531265259.92171407</v>
      </c>
      <c r="AN5800" s="5">
        <v>-1.0690306538821936</v>
      </c>
    </row>
    <row r="5801" spans="32:40">
      <c r="AF5801" s="25">
        <v>5800</v>
      </c>
      <c r="AG5801" s="25"/>
      <c r="AJ5801" s="25"/>
      <c r="AL5801" s="5">
        <v>5800</v>
      </c>
      <c r="AM5801" s="25">
        <v>-550353408.21354783</v>
      </c>
      <c r="AN5801" s="5">
        <v>-6.4420944974568402</v>
      </c>
    </row>
    <row r="5802" spans="32:40">
      <c r="AF5802" s="25">
        <v>5801</v>
      </c>
      <c r="AG5802" s="25"/>
      <c r="AJ5802" s="25"/>
      <c r="AL5802" s="5">
        <v>5801</v>
      </c>
      <c r="AM5802" s="25">
        <v>-765017231.15905023</v>
      </c>
      <c r="AN5802" s="5">
        <v>-3.6995747923322915</v>
      </c>
    </row>
    <row r="5803" spans="32:40">
      <c r="AF5803" s="25">
        <v>5802</v>
      </c>
      <c r="AG5803" s="25"/>
      <c r="AJ5803" s="25"/>
      <c r="AL5803" s="5">
        <v>5802</v>
      </c>
      <c r="AM5803" s="25">
        <v>410492821.60365665</v>
      </c>
      <c r="AN5803" s="5">
        <v>4.8610521077896678</v>
      </c>
    </row>
    <row r="5804" spans="32:40">
      <c r="AF5804" s="25">
        <v>5803</v>
      </c>
      <c r="AG5804" s="25"/>
      <c r="AJ5804" s="25"/>
      <c r="AL5804" s="5">
        <v>5803</v>
      </c>
      <c r="AM5804" s="25">
        <v>-887364980.03408325</v>
      </c>
      <c r="AN5804" s="5">
        <v>-4.3717908496829487</v>
      </c>
    </row>
    <row r="5805" spans="32:40">
      <c r="AF5805" s="25">
        <v>5804</v>
      </c>
      <c r="AG5805" s="25"/>
      <c r="AJ5805" s="25"/>
      <c r="AL5805" s="5">
        <v>5804</v>
      </c>
      <c r="AM5805" s="25">
        <v>-111035201.24566874</v>
      </c>
      <c r="AN5805" s="5">
        <v>0.56596886765845777</v>
      </c>
    </row>
    <row r="5806" spans="32:40">
      <c r="AF5806" s="25">
        <v>5805</v>
      </c>
      <c r="AG5806" s="25"/>
      <c r="AJ5806" s="25"/>
      <c r="AL5806" s="5">
        <v>5805</v>
      </c>
      <c r="AM5806" s="25">
        <v>-1332998624.0249476</v>
      </c>
      <c r="AN5806" s="5">
        <v>-9.764628980046421</v>
      </c>
    </row>
    <row r="5807" spans="32:40">
      <c r="AF5807" s="25">
        <v>5806</v>
      </c>
      <c r="AG5807" s="25"/>
      <c r="AJ5807" s="25"/>
      <c r="AL5807" s="5">
        <v>5806</v>
      </c>
      <c r="AM5807" s="25">
        <v>-1129815380.8875337</v>
      </c>
      <c r="AN5807" s="5">
        <v>-4.5947668721196235</v>
      </c>
    </row>
    <row r="5808" spans="32:40">
      <c r="AF5808" s="25">
        <v>5807</v>
      </c>
      <c r="AG5808" s="25"/>
      <c r="AJ5808" s="25"/>
      <c r="AL5808" s="5">
        <v>5807</v>
      </c>
      <c r="AM5808" s="25">
        <v>-59148741.920606673</v>
      </c>
      <c r="AN5808" s="5">
        <v>0.75612461181941915</v>
      </c>
    </row>
    <row r="5809" spans="32:40">
      <c r="AF5809" s="25">
        <v>5808</v>
      </c>
      <c r="AG5809" s="25"/>
      <c r="AJ5809" s="25"/>
      <c r="AL5809" s="5">
        <v>5808</v>
      </c>
      <c r="AM5809" s="25">
        <v>279872581.50668418</v>
      </c>
      <c r="AN5809" s="5">
        <v>2.6636806363887038</v>
      </c>
    </row>
    <row r="5810" spans="32:40">
      <c r="AF5810" s="25">
        <v>5809</v>
      </c>
      <c r="AG5810" s="25"/>
      <c r="AJ5810" s="25"/>
      <c r="AL5810" s="5">
        <v>5809</v>
      </c>
      <c r="AM5810" s="25">
        <v>-131626617.4599998</v>
      </c>
      <c r="AN5810" s="5">
        <v>-0.38591433902445832</v>
      </c>
    </row>
    <row r="5811" spans="32:40">
      <c r="AF5811" s="25">
        <v>5810</v>
      </c>
      <c r="AG5811" s="25"/>
      <c r="AJ5811" s="25"/>
      <c r="AL5811" s="5">
        <v>5810</v>
      </c>
      <c r="AM5811" s="25">
        <v>-173912261.47541243</v>
      </c>
      <c r="AN5811" s="5">
        <v>0.33400019039597301</v>
      </c>
    </row>
    <row r="5812" spans="32:40">
      <c r="AF5812" s="25">
        <v>5811</v>
      </c>
      <c r="AG5812" s="25"/>
      <c r="AJ5812" s="25"/>
      <c r="AL5812" s="5">
        <v>5811</v>
      </c>
      <c r="AM5812" s="25">
        <v>-832034823.43071556</v>
      </c>
      <c r="AN5812" s="5">
        <v>-8.9978029926577534</v>
      </c>
    </row>
    <row r="5813" spans="32:40">
      <c r="AF5813" s="25">
        <v>5812</v>
      </c>
      <c r="AG5813" s="25"/>
      <c r="AJ5813" s="25"/>
      <c r="AL5813" s="5">
        <v>5812</v>
      </c>
      <c r="AM5813" s="25">
        <v>492211450.11087477</v>
      </c>
      <c r="AN5813" s="5">
        <v>5.6700102412339906</v>
      </c>
    </row>
    <row r="5814" spans="32:40">
      <c r="AF5814" s="25">
        <v>5813</v>
      </c>
      <c r="AG5814" s="25"/>
      <c r="AJ5814" s="25"/>
      <c r="AL5814" s="5">
        <v>5813</v>
      </c>
      <c r="AM5814" s="25">
        <v>-586478444.1472342</v>
      </c>
      <c r="AN5814" s="5">
        <v>-5.3301932019340805</v>
      </c>
    </row>
    <row r="5815" spans="32:40">
      <c r="AF5815" s="25">
        <v>5814</v>
      </c>
      <c r="AG5815" s="25"/>
      <c r="AJ5815" s="25"/>
      <c r="AL5815" s="5">
        <v>5814</v>
      </c>
      <c r="AM5815" s="25">
        <v>-68640664.981289268</v>
      </c>
      <c r="AN5815" s="5">
        <v>0.69904477540329291</v>
      </c>
    </row>
    <row r="5816" spans="32:40">
      <c r="AF5816" s="25">
        <v>5815</v>
      </c>
      <c r="AG5816" s="25"/>
      <c r="AJ5816" s="25"/>
      <c r="AL5816" s="5">
        <v>5815</v>
      </c>
      <c r="AM5816" s="25">
        <v>-287597290.69859445</v>
      </c>
      <c r="AN5816" s="5">
        <v>-0.22869911798237841</v>
      </c>
    </row>
    <row r="5817" spans="32:40">
      <c r="AF5817" s="25">
        <v>5816</v>
      </c>
      <c r="AG5817" s="25"/>
      <c r="AJ5817" s="25"/>
      <c r="AL5817" s="5">
        <v>5816</v>
      </c>
      <c r="AM5817" s="25">
        <v>-635533884.5649426</v>
      </c>
      <c r="AN5817" s="5">
        <v>-2.8128925071563211</v>
      </c>
    </row>
    <row r="5818" spans="32:40">
      <c r="AF5818" s="25">
        <v>5817</v>
      </c>
      <c r="AG5818" s="25"/>
      <c r="AJ5818" s="25"/>
      <c r="AL5818" s="5">
        <v>5817</v>
      </c>
      <c r="AM5818" s="25">
        <v>-534003297.60424769</v>
      </c>
      <c r="AN5818" s="5">
        <v>-5.1907406908238043</v>
      </c>
    </row>
    <row r="5819" spans="32:40">
      <c r="AF5819" s="25">
        <v>5818</v>
      </c>
      <c r="AG5819" s="25"/>
      <c r="AJ5819" s="25"/>
      <c r="AL5819" s="5">
        <v>5818</v>
      </c>
      <c r="AM5819" s="25">
        <v>-1418693374.6774397</v>
      </c>
      <c r="AN5819" s="5">
        <v>-16.804454981190869</v>
      </c>
    </row>
    <row r="5820" spans="32:40">
      <c r="AF5820" s="25">
        <v>5819</v>
      </c>
      <c r="AG5820" s="25"/>
      <c r="AJ5820" s="25"/>
      <c r="AL5820" s="5">
        <v>5819</v>
      </c>
      <c r="AM5820" s="25">
        <v>-534264652.34887743</v>
      </c>
      <c r="AN5820" s="5">
        <v>-1.1606477480167521</v>
      </c>
    </row>
    <row r="5821" spans="32:40">
      <c r="AF5821" s="25">
        <v>5820</v>
      </c>
      <c r="AG5821" s="25"/>
      <c r="AJ5821" s="25"/>
      <c r="AL5821" s="5">
        <v>5820</v>
      </c>
      <c r="AM5821" s="25">
        <v>-1343522562.9547114</v>
      </c>
      <c r="AN5821" s="5">
        <v>-13.583113541281255</v>
      </c>
    </row>
    <row r="5822" spans="32:40">
      <c r="AF5822" s="25">
        <v>5821</v>
      </c>
      <c r="AG5822" s="25"/>
      <c r="AJ5822" s="25"/>
      <c r="AL5822" s="5">
        <v>5821</v>
      </c>
      <c r="AM5822" s="25">
        <v>631211821.54520488</v>
      </c>
      <c r="AN5822" s="5">
        <v>5.4127553263622099</v>
      </c>
    </row>
    <row r="5823" spans="32:40">
      <c r="AF5823" s="25">
        <v>5822</v>
      </c>
      <c r="AG5823" s="25"/>
      <c r="AJ5823" s="25"/>
      <c r="AL5823" s="5">
        <v>5822</v>
      </c>
      <c r="AM5823" s="25">
        <v>-513297971.73513532</v>
      </c>
      <c r="AN5823" s="5">
        <v>-1.2660918049080621</v>
      </c>
    </row>
    <row r="5824" spans="32:40">
      <c r="AF5824" s="25">
        <v>5823</v>
      </c>
      <c r="AG5824" s="25"/>
      <c r="AJ5824" s="25"/>
      <c r="AL5824" s="5">
        <v>5823</v>
      </c>
      <c r="AM5824" s="25">
        <v>-455118187.43659443</v>
      </c>
      <c r="AN5824" s="5">
        <v>-1.3544517726482486</v>
      </c>
    </row>
    <row r="5825" spans="32:40">
      <c r="AF5825" s="25">
        <v>5824</v>
      </c>
      <c r="AG5825" s="25"/>
      <c r="AJ5825" s="25"/>
      <c r="AL5825" s="5">
        <v>5824</v>
      </c>
      <c r="AM5825" s="25">
        <v>210980153.68427795</v>
      </c>
      <c r="AN5825" s="5">
        <v>1.9969791035508535</v>
      </c>
    </row>
    <row r="5826" spans="32:40">
      <c r="AF5826" s="25">
        <v>5825</v>
      </c>
      <c r="AG5826" s="25"/>
      <c r="AJ5826" s="25"/>
      <c r="AL5826" s="5">
        <v>5825</v>
      </c>
      <c r="AM5826" s="25">
        <v>-1293025464.8582299</v>
      </c>
      <c r="AN5826" s="5">
        <v>-6.2428815894731171</v>
      </c>
    </row>
    <row r="5827" spans="32:40">
      <c r="AF5827" s="25">
        <v>5826</v>
      </c>
      <c r="AG5827" s="25"/>
      <c r="AJ5827" s="25"/>
      <c r="AL5827" s="5">
        <v>5826</v>
      </c>
      <c r="AM5827" s="25">
        <v>137441745.08265921</v>
      </c>
      <c r="AN5827" s="5">
        <v>1.9566244301012041</v>
      </c>
    </row>
    <row r="5828" spans="32:40">
      <c r="AF5828" s="25">
        <v>5827</v>
      </c>
      <c r="AG5828" s="25"/>
      <c r="AJ5828" s="25"/>
      <c r="AL5828" s="5">
        <v>5827</v>
      </c>
      <c r="AM5828" s="25">
        <v>-1296744268.2945642</v>
      </c>
      <c r="AN5828" s="5">
        <v>-4.6615864612579063</v>
      </c>
    </row>
    <row r="5829" spans="32:40">
      <c r="AF5829" s="25">
        <v>5828</v>
      </c>
      <c r="AG5829" s="25"/>
      <c r="AJ5829" s="25"/>
      <c r="AL5829" s="5">
        <v>5828</v>
      </c>
      <c r="AM5829" s="25">
        <v>-231496251.16778198</v>
      </c>
      <c r="AN5829" s="5">
        <v>-9.55657593189361E-2</v>
      </c>
    </row>
    <row r="5830" spans="32:40">
      <c r="AF5830" s="25">
        <v>5829</v>
      </c>
      <c r="AG5830" s="25"/>
      <c r="AJ5830" s="25"/>
      <c r="AL5830" s="5">
        <v>5829</v>
      </c>
      <c r="AM5830" s="25">
        <v>-1086280356.5058692</v>
      </c>
      <c r="AN5830" s="5">
        <v>-3.9094704523858184</v>
      </c>
    </row>
    <row r="5831" spans="32:40">
      <c r="AF5831" s="25">
        <v>5830</v>
      </c>
      <c r="AG5831" s="25"/>
      <c r="AJ5831" s="25"/>
      <c r="AL5831" s="5">
        <v>5830</v>
      </c>
      <c r="AM5831" s="25">
        <v>-183546695.94899735</v>
      </c>
      <c r="AN5831" s="5">
        <v>-5.1196868942557285E-3</v>
      </c>
    </row>
    <row r="5832" spans="32:40">
      <c r="AF5832" s="25">
        <v>5831</v>
      </c>
      <c r="AG5832" s="25"/>
      <c r="AJ5832" s="25"/>
      <c r="AL5832" s="5">
        <v>5831</v>
      </c>
      <c r="AM5832" s="25">
        <v>350248045.88466632</v>
      </c>
      <c r="AN5832" s="5">
        <v>2.3908340045896983</v>
      </c>
    </row>
    <row r="5833" spans="32:40">
      <c r="AF5833" s="25">
        <v>5832</v>
      </c>
      <c r="AG5833" s="25"/>
      <c r="AJ5833" s="25"/>
      <c r="AL5833" s="5">
        <v>5832</v>
      </c>
      <c r="AM5833" s="25">
        <v>-345926564.98463655</v>
      </c>
      <c r="AN5833" s="5">
        <v>-1.2868206963223534</v>
      </c>
    </row>
    <row r="5834" spans="32:40">
      <c r="AF5834" s="25">
        <v>5833</v>
      </c>
      <c r="AG5834" s="25"/>
      <c r="AJ5834" s="25"/>
      <c r="AL5834" s="5">
        <v>5833</v>
      </c>
      <c r="AM5834" s="25">
        <v>728796028.16318631</v>
      </c>
      <c r="AN5834" s="5">
        <v>4.0052043855512958</v>
      </c>
    </row>
    <row r="5835" spans="32:40">
      <c r="AF5835" s="25">
        <v>5834</v>
      </c>
      <c r="AG5835" s="25"/>
      <c r="AJ5835" s="25"/>
      <c r="AL5835" s="5">
        <v>5834</v>
      </c>
      <c r="AM5835" s="25">
        <v>-691090736.71429384</v>
      </c>
      <c r="AN5835" s="5">
        <v>-4.4020524628054387</v>
      </c>
    </row>
    <row r="5836" spans="32:40">
      <c r="AF5836" s="25">
        <v>5835</v>
      </c>
      <c r="AG5836" s="25"/>
      <c r="AJ5836" s="25"/>
      <c r="AL5836" s="5">
        <v>5835</v>
      </c>
      <c r="AM5836" s="25">
        <v>-1099483546.2784741</v>
      </c>
      <c r="AN5836" s="5">
        <v>-11.991143247066196</v>
      </c>
    </row>
    <row r="5837" spans="32:40">
      <c r="AF5837" s="25">
        <v>5836</v>
      </c>
      <c r="AG5837" s="25"/>
      <c r="AJ5837" s="25"/>
      <c r="AL5837" s="5">
        <v>5836</v>
      </c>
      <c r="AM5837" s="25">
        <v>-8595784.1847214699</v>
      </c>
      <c r="AN5837" s="5">
        <v>0.93888909141632138</v>
      </c>
    </row>
    <row r="5838" spans="32:40">
      <c r="AF5838" s="25">
        <v>5837</v>
      </c>
      <c r="AG5838" s="25"/>
      <c r="AJ5838" s="25"/>
      <c r="AL5838" s="5">
        <v>5837</v>
      </c>
      <c r="AM5838" s="25">
        <v>239231142.81680363</v>
      </c>
      <c r="AN5838" s="5">
        <v>2.687812449993078</v>
      </c>
    </row>
    <row r="5839" spans="32:40">
      <c r="AF5839" s="25">
        <v>5838</v>
      </c>
      <c r="AG5839" s="25"/>
      <c r="AJ5839" s="25"/>
      <c r="AL5839" s="5">
        <v>5838</v>
      </c>
      <c r="AM5839" s="25">
        <v>220380098.68404675</v>
      </c>
      <c r="AN5839" s="5">
        <v>2.416519849872941</v>
      </c>
    </row>
    <row r="5840" spans="32:40">
      <c r="AF5840" s="25">
        <v>5839</v>
      </c>
      <c r="AG5840" s="25"/>
      <c r="AJ5840" s="25"/>
      <c r="AL5840" s="5">
        <v>5839</v>
      </c>
      <c r="AM5840" s="25">
        <v>396137352.33036494</v>
      </c>
      <c r="AN5840" s="5">
        <v>6.3655974722903093</v>
      </c>
    </row>
    <row r="5841" spans="32:40">
      <c r="AF5841" s="25">
        <v>5840</v>
      </c>
      <c r="AG5841" s="25"/>
      <c r="AJ5841" s="25"/>
      <c r="AL5841" s="5">
        <v>5840</v>
      </c>
      <c r="AM5841" s="25">
        <v>1000119620.0884342</v>
      </c>
      <c r="AN5841" s="5">
        <v>5.6462764874645623</v>
      </c>
    </row>
    <row r="5842" spans="32:40">
      <c r="AF5842" s="25">
        <v>5841</v>
      </c>
      <c r="AG5842" s="25"/>
      <c r="AJ5842" s="25"/>
      <c r="AL5842" s="5">
        <v>5841</v>
      </c>
      <c r="AM5842" s="25">
        <v>-618411723.32730126</v>
      </c>
      <c r="AN5842" s="5">
        <v>-3.6794473539785142</v>
      </c>
    </row>
    <row r="5843" spans="32:40">
      <c r="AF5843" s="25">
        <v>5842</v>
      </c>
      <c r="AG5843" s="25"/>
      <c r="AJ5843" s="25"/>
      <c r="AL5843" s="5">
        <v>5842</v>
      </c>
      <c r="AM5843" s="25">
        <v>-123092709.88402975</v>
      </c>
      <c r="AN5843" s="5">
        <v>0.46307064758991456</v>
      </c>
    </row>
    <row r="5844" spans="32:40">
      <c r="AF5844" s="25">
        <v>5843</v>
      </c>
      <c r="AG5844" s="25"/>
      <c r="AJ5844" s="25"/>
      <c r="AL5844" s="5">
        <v>5843</v>
      </c>
      <c r="AM5844" s="25">
        <v>-500051833.49680448</v>
      </c>
      <c r="AN5844" s="5">
        <v>-3.482324944341527</v>
      </c>
    </row>
    <row r="5845" spans="32:40">
      <c r="AF5845" s="25">
        <v>5844</v>
      </c>
      <c r="AG5845" s="25"/>
      <c r="AJ5845" s="25"/>
      <c r="AL5845" s="5">
        <v>5844</v>
      </c>
      <c r="AM5845" s="25">
        <v>-855493741.63808894</v>
      </c>
      <c r="AN5845" s="5">
        <v>-2.5618208661231687</v>
      </c>
    </row>
    <row r="5846" spans="32:40">
      <c r="AF5846" s="25">
        <v>5845</v>
      </c>
      <c r="AG5846" s="25"/>
      <c r="AJ5846" s="25"/>
      <c r="AL5846" s="5">
        <v>5845</v>
      </c>
      <c r="AM5846" s="25">
        <v>-365431294.9056682</v>
      </c>
      <c r="AN5846" s="5">
        <v>-4.5055398767425183</v>
      </c>
    </row>
    <row r="5847" spans="32:40">
      <c r="AF5847" s="25">
        <v>5846</v>
      </c>
      <c r="AG5847" s="25"/>
      <c r="AJ5847" s="25"/>
      <c r="AL5847" s="5">
        <v>5846</v>
      </c>
      <c r="AM5847" s="25">
        <v>-202334195.04919791</v>
      </c>
      <c r="AN5847" s="5">
        <v>-0.35841554353463279</v>
      </c>
    </row>
    <row r="5848" spans="32:40">
      <c r="AF5848" s="25">
        <v>5847</v>
      </c>
      <c r="AG5848" s="25"/>
      <c r="AJ5848" s="25"/>
      <c r="AL5848" s="5">
        <v>5847</v>
      </c>
      <c r="AM5848" s="25">
        <v>150238219.18601251</v>
      </c>
      <c r="AN5848" s="5">
        <v>1.8223526967404411</v>
      </c>
    </row>
    <row r="5849" spans="32:40">
      <c r="AF5849" s="25">
        <v>5848</v>
      </c>
      <c r="AG5849" s="25"/>
      <c r="AJ5849" s="25"/>
      <c r="AL5849" s="5">
        <v>5848</v>
      </c>
      <c r="AM5849" s="25">
        <v>114781251.85122144</v>
      </c>
      <c r="AN5849" s="5">
        <v>2.3803153781040298</v>
      </c>
    </row>
    <row r="5850" spans="32:40">
      <c r="AF5850" s="25">
        <v>5849</v>
      </c>
      <c r="AG5850" s="25"/>
      <c r="AJ5850" s="25"/>
      <c r="AL5850" s="5">
        <v>5849</v>
      </c>
      <c r="AM5850" s="25">
        <v>335382818.90991324</v>
      </c>
      <c r="AN5850" s="5">
        <v>2.9387093247988423</v>
      </c>
    </row>
    <row r="5851" spans="32:40">
      <c r="AF5851" s="25">
        <v>5850</v>
      </c>
      <c r="AG5851" s="25"/>
      <c r="AJ5851" s="25"/>
      <c r="AL5851" s="5">
        <v>5850</v>
      </c>
      <c r="AM5851" s="25">
        <v>-470964373.78419316</v>
      </c>
      <c r="AN5851" s="5">
        <v>-4.4632386775631687</v>
      </c>
    </row>
    <row r="5852" spans="32:40">
      <c r="AF5852" s="25">
        <v>5851</v>
      </c>
      <c r="AG5852" s="25"/>
      <c r="AJ5852" s="25"/>
      <c r="AL5852" s="5">
        <v>5851</v>
      </c>
      <c r="AM5852" s="25">
        <v>-669953178.64966691</v>
      </c>
      <c r="AN5852" s="5">
        <v>-2.1698517564129398</v>
      </c>
    </row>
    <row r="5853" spans="32:40">
      <c r="AF5853" s="25">
        <v>5852</v>
      </c>
      <c r="AG5853" s="25"/>
      <c r="AJ5853" s="25"/>
      <c r="AL5853" s="5">
        <v>5852</v>
      </c>
      <c r="AM5853" s="25">
        <v>-442567236.88039458</v>
      </c>
      <c r="AN5853" s="5">
        <v>-1.4182268730100456</v>
      </c>
    </row>
    <row r="5854" spans="32:40">
      <c r="AF5854" s="25">
        <v>5853</v>
      </c>
      <c r="AG5854" s="25"/>
      <c r="AJ5854" s="25"/>
      <c r="AL5854" s="5">
        <v>5853</v>
      </c>
      <c r="AM5854" s="25">
        <v>-323760189.590271</v>
      </c>
      <c r="AN5854" s="5">
        <v>-0.7150985507457468</v>
      </c>
    </row>
    <row r="5855" spans="32:40">
      <c r="AF5855" s="25">
        <v>5854</v>
      </c>
      <c r="AG5855" s="25"/>
      <c r="AJ5855" s="25"/>
      <c r="AL5855" s="5">
        <v>5854</v>
      </c>
      <c r="AM5855" s="25">
        <v>-291819747.4293685</v>
      </c>
      <c r="AN5855" s="5">
        <v>-0.15924817704436148</v>
      </c>
    </row>
    <row r="5856" spans="32:40">
      <c r="AF5856" s="25">
        <v>5855</v>
      </c>
      <c r="AG5856" s="25"/>
      <c r="AJ5856" s="25"/>
      <c r="AL5856" s="5">
        <v>5855</v>
      </c>
      <c r="AM5856" s="25">
        <v>1397649588.9602647</v>
      </c>
      <c r="AN5856" s="5">
        <v>11.894452432340412</v>
      </c>
    </row>
    <row r="5857" spans="32:40">
      <c r="AF5857" s="25">
        <v>5856</v>
      </c>
      <c r="AG5857" s="25"/>
      <c r="AJ5857" s="25"/>
      <c r="AL5857" s="5">
        <v>5856</v>
      </c>
      <c r="AM5857" s="25">
        <v>-755175100.23921895</v>
      </c>
      <c r="AN5857" s="5">
        <v>-2.3320612193678425</v>
      </c>
    </row>
    <row r="5858" spans="32:40">
      <c r="AF5858" s="25">
        <v>5857</v>
      </c>
      <c r="AG5858" s="25"/>
      <c r="AJ5858" s="25"/>
      <c r="AL5858" s="5">
        <v>5857</v>
      </c>
      <c r="AM5858" s="25">
        <v>651395407.33418655</v>
      </c>
      <c r="AN5858" s="5">
        <v>6.121690536390215</v>
      </c>
    </row>
    <row r="5859" spans="32:40">
      <c r="AF5859" s="25">
        <v>5858</v>
      </c>
      <c r="AG5859" s="25"/>
      <c r="AJ5859" s="25"/>
      <c r="AL5859" s="5">
        <v>5858</v>
      </c>
      <c r="AM5859" s="25">
        <v>130835804.87741214</v>
      </c>
      <c r="AN5859" s="5">
        <v>1.8204677043436932</v>
      </c>
    </row>
    <row r="5860" spans="32:40">
      <c r="AF5860" s="25">
        <v>5859</v>
      </c>
      <c r="AG5860" s="25"/>
      <c r="AJ5860" s="25"/>
      <c r="AL5860" s="5">
        <v>5859</v>
      </c>
      <c r="AM5860" s="25">
        <v>-501092654.93107307</v>
      </c>
      <c r="AN5860" s="5">
        <v>-2.4435750318480793</v>
      </c>
    </row>
    <row r="5861" spans="32:40">
      <c r="AF5861" s="25">
        <v>5860</v>
      </c>
      <c r="AG5861" s="25"/>
      <c r="AJ5861" s="25"/>
      <c r="AL5861" s="5">
        <v>5860</v>
      </c>
      <c r="AM5861" s="25">
        <v>-652553301.01744318</v>
      </c>
      <c r="AN5861" s="5">
        <v>-4.4236870254001426</v>
      </c>
    </row>
    <row r="5862" spans="32:40">
      <c r="AF5862" s="25">
        <v>5861</v>
      </c>
      <c r="AG5862" s="25"/>
      <c r="AJ5862" s="25"/>
      <c r="AL5862" s="5">
        <v>5861</v>
      </c>
      <c r="AM5862" s="25">
        <v>-856011461.03896821</v>
      </c>
      <c r="AN5862" s="5">
        <v>-4.3592341937936174</v>
      </c>
    </row>
    <row r="5863" spans="32:40">
      <c r="AF5863" s="25">
        <v>5862</v>
      </c>
      <c r="AG5863" s="25"/>
      <c r="AJ5863" s="25"/>
      <c r="AL5863" s="5">
        <v>5862</v>
      </c>
      <c r="AM5863" s="25">
        <v>-235109251.49262011</v>
      </c>
      <c r="AN5863" s="5">
        <v>-2.2509373889888225</v>
      </c>
    </row>
    <row r="5864" spans="32:40">
      <c r="AF5864" s="25">
        <v>5863</v>
      </c>
      <c r="AG5864" s="25"/>
      <c r="AJ5864" s="25"/>
      <c r="AL5864" s="5">
        <v>5863</v>
      </c>
      <c r="AM5864" s="25">
        <v>193495805.96111417</v>
      </c>
      <c r="AN5864" s="5">
        <v>2.0968530337657922</v>
      </c>
    </row>
    <row r="5865" spans="32:40">
      <c r="AF5865" s="25">
        <v>5864</v>
      </c>
      <c r="AG5865" s="25"/>
      <c r="AJ5865" s="25"/>
      <c r="AL5865" s="5">
        <v>5864</v>
      </c>
      <c r="AM5865" s="25">
        <v>480395356.1122945</v>
      </c>
      <c r="AN5865" s="5">
        <v>5.0130647484252675</v>
      </c>
    </row>
    <row r="5866" spans="32:40">
      <c r="AF5866" s="25">
        <v>5865</v>
      </c>
      <c r="AG5866" s="25"/>
      <c r="AJ5866" s="25"/>
      <c r="AL5866" s="5">
        <v>5865</v>
      </c>
      <c r="AM5866" s="25">
        <v>429791860.41301185</v>
      </c>
      <c r="AN5866" s="5">
        <v>4.8549009780271764</v>
      </c>
    </row>
    <row r="5867" spans="32:40">
      <c r="AF5867" s="25">
        <v>5866</v>
      </c>
      <c r="AG5867" s="25"/>
      <c r="AJ5867" s="25"/>
      <c r="AL5867" s="5">
        <v>5866</v>
      </c>
      <c r="AM5867" s="25">
        <v>454738557.99347687</v>
      </c>
      <c r="AN5867" s="5">
        <v>5.779514976637663</v>
      </c>
    </row>
    <row r="5868" spans="32:40">
      <c r="AF5868" s="25">
        <v>5867</v>
      </c>
      <c r="AG5868" s="25"/>
      <c r="AJ5868" s="25"/>
      <c r="AL5868" s="5">
        <v>5867</v>
      </c>
      <c r="AM5868" s="25">
        <v>-497346793.31279683</v>
      </c>
      <c r="AN5868" s="5">
        <v>-1.1053225262842665</v>
      </c>
    </row>
    <row r="5869" spans="32:40">
      <c r="AF5869" s="25">
        <v>5868</v>
      </c>
      <c r="AG5869" s="25"/>
      <c r="AJ5869" s="25"/>
      <c r="AL5869" s="5">
        <v>5868</v>
      </c>
      <c r="AM5869" s="25">
        <v>-237845532.3258723</v>
      </c>
      <c r="AN5869" s="5">
        <v>-1.6599912260609215</v>
      </c>
    </row>
    <row r="5870" spans="32:40">
      <c r="AF5870" s="25">
        <v>5869</v>
      </c>
      <c r="AG5870" s="25"/>
      <c r="AJ5870" s="25"/>
      <c r="AL5870" s="5">
        <v>5869</v>
      </c>
      <c r="AM5870" s="25">
        <v>-865286984.99096298</v>
      </c>
      <c r="AN5870" s="5">
        <v>-2.921668730258038</v>
      </c>
    </row>
    <row r="5871" spans="32:40">
      <c r="AF5871" s="25">
        <v>5870</v>
      </c>
      <c r="AG5871" s="25"/>
      <c r="AJ5871" s="25"/>
      <c r="AL5871" s="5">
        <v>5870</v>
      </c>
      <c r="AM5871" s="25">
        <v>206824946.88063559</v>
      </c>
      <c r="AN5871" s="5">
        <v>2.0619242491653473</v>
      </c>
    </row>
    <row r="5872" spans="32:40">
      <c r="AF5872" s="25">
        <v>5871</v>
      </c>
      <c r="AG5872" s="25"/>
      <c r="AJ5872" s="25"/>
      <c r="AL5872" s="5">
        <v>5871</v>
      </c>
      <c r="AM5872" s="25">
        <v>-842795119.34178925</v>
      </c>
      <c r="AN5872" s="5">
        <v>-5.1789490786490058</v>
      </c>
    </row>
    <row r="5873" spans="32:40">
      <c r="AF5873" s="25">
        <v>5872</v>
      </c>
      <c r="AG5873" s="25"/>
      <c r="AJ5873" s="25"/>
      <c r="AL5873" s="5">
        <v>5872</v>
      </c>
      <c r="AM5873" s="25">
        <v>570383478.73536754</v>
      </c>
      <c r="AN5873" s="5">
        <v>3.1786318321110576</v>
      </c>
    </row>
    <row r="5874" spans="32:40">
      <c r="AF5874" s="25">
        <v>5873</v>
      </c>
      <c r="AG5874" s="25"/>
      <c r="AJ5874" s="25"/>
      <c r="AL5874" s="5">
        <v>5873</v>
      </c>
      <c r="AM5874" s="25">
        <v>-375038252.02708501</v>
      </c>
      <c r="AN5874" s="5">
        <v>-1.4093323643192708</v>
      </c>
    </row>
    <row r="5875" spans="32:40">
      <c r="AF5875" s="25">
        <v>5874</v>
      </c>
      <c r="AG5875" s="25"/>
      <c r="AJ5875" s="25"/>
      <c r="AL5875" s="5">
        <v>5874</v>
      </c>
      <c r="AM5875" s="25">
        <v>-791604445.27905989</v>
      </c>
      <c r="AN5875" s="5">
        <v>-9.5233790278759471</v>
      </c>
    </row>
    <row r="5876" spans="32:40">
      <c r="AF5876" s="25">
        <v>5875</v>
      </c>
      <c r="AG5876" s="25"/>
      <c r="AJ5876" s="25"/>
      <c r="AL5876" s="5">
        <v>5875</v>
      </c>
      <c r="AM5876" s="25">
        <v>-849463099.636989</v>
      </c>
      <c r="AN5876" s="5">
        <v>-2.6363543667082006</v>
      </c>
    </row>
    <row r="5877" spans="32:40">
      <c r="AF5877" s="25">
        <v>5876</v>
      </c>
      <c r="AG5877" s="25"/>
      <c r="AJ5877" s="25"/>
      <c r="AL5877" s="5">
        <v>5876</v>
      </c>
      <c r="AM5877" s="25">
        <v>-86040031.089577764</v>
      </c>
      <c r="AN5877" s="5">
        <v>0.29061819673632799</v>
      </c>
    </row>
    <row r="5878" spans="32:40">
      <c r="AF5878" s="25">
        <v>5877</v>
      </c>
      <c r="AG5878" s="25"/>
      <c r="AJ5878" s="25"/>
      <c r="AL5878" s="5">
        <v>5877</v>
      </c>
      <c r="AM5878" s="25">
        <v>1197299152.2731247</v>
      </c>
      <c r="AN5878" s="5">
        <v>16.76948543125652</v>
      </c>
    </row>
    <row r="5879" spans="32:40">
      <c r="AF5879" s="25">
        <v>5878</v>
      </c>
      <c r="AG5879" s="25"/>
      <c r="AJ5879" s="25"/>
      <c r="AL5879" s="5">
        <v>5878</v>
      </c>
      <c r="AM5879" s="25">
        <v>-636359348.40110958</v>
      </c>
      <c r="AN5879" s="5">
        <v>-4.7699009926229436</v>
      </c>
    </row>
    <row r="5880" spans="32:40">
      <c r="AF5880" s="25">
        <v>5879</v>
      </c>
      <c r="AG5880" s="25"/>
      <c r="AJ5880" s="25"/>
      <c r="AL5880" s="5">
        <v>5879</v>
      </c>
      <c r="AM5880" s="25">
        <v>106708797.96432242</v>
      </c>
      <c r="AN5880" s="5">
        <v>1.5702980470710666</v>
      </c>
    </row>
    <row r="5881" spans="32:40">
      <c r="AF5881" s="25">
        <v>5880</v>
      </c>
      <c r="AG5881" s="25"/>
      <c r="AJ5881" s="25"/>
      <c r="AL5881" s="5">
        <v>5880</v>
      </c>
      <c r="AM5881" s="25">
        <v>-1203845210.9938226</v>
      </c>
      <c r="AN5881" s="5">
        <v>-4.882334677033997</v>
      </c>
    </row>
    <row r="5882" spans="32:40">
      <c r="AF5882" s="25">
        <v>5881</v>
      </c>
      <c r="AG5882" s="25"/>
      <c r="AJ5882" s="25"/>
      <c r="AL5882" s="5">
        <v>5881</v>
      </c>
      <c r="AM5882" s="25">
        <v>801068779.52817166</v>
      </c>
      <c r="AN5882" s="5">
        <v>7.070492238095806</v>
      </c>
    </row>
    <row r="5883" spans="32:40">
      <c r="AF5883" s="25">
        <v>5882</v>
      </c>
      <c r="AG5883" s="25"/>
      <c r="AJ5883" s="25"/>
      <c r="AL5883" s="5">
        <v>5882</v>
      </c>
      <c r="AM5883" s="25">
        <v>-1364864550.4838202</v>
      </c>
      <c r="AN5883" s="5">
        <v>-6.0407635341361523</v>
      </c>
    </row>
    <row r="5884" spans="32:40">
      <c r="AF5884" s="25">
        <v>5883</v>
      </c>
      <c r="AG5884" s="25"/>
      <c r="AJ5884" s="25"/>
      <c r="AL5884" s="5">
        <v>5883</v>
      </c>
      <c r="AM5884" s="25">
        <v>1825441805.7327168</v>
      </c>
      <c r="AN5884" s="5">
        <v>9.2615949303690996</v>
      </c>
    </row>
    <row r="5885" spans="32:40">
      <c r="AF5885" s="25">
        <v>5884</v>
      </c>
      <c r="AG5885" s="25"/>
      <c r="AJ5885" s="25"/>
      <c r="AL5885" s="5">
        <v>5884</v>
      </c>
      <c r="AM5885" s="25">
        <v>243285838.28353414</v>
      </c>
      <c r="AN5885" s="5">
        <v>3.1295661627483371</v>
      </c>
    </row>
    <row r="5886" spans="32:40">
      <c r="AF5886" s="25">
        <v>5885</v>
      </c>
      <c r="AG5886" s="25"/>
      <c r="AJ5886" s="25"/>
      <c r="AL5886" s="5">
        <v>5885</v>
      </c>
      <c r="AM5886" s="25">
        <v>-2217798543.6270618</v>
      </c>
      <c r="AN5886" s="5">
        <v>-11.381739878636663</v>
      </c>
    </row>
    <row r="5887" spans="32:40">
      <c r="AF5887" s="25">
        <v>5886</v>
      </c>
      <c r="AG5887" s="25"/>
      <c r="AJ5887" s="25"/>
      <c r="AL5887" s="5">
        <v>5886</v>
      </c>
      <c r="AM5887" s="25">
        <v>883832866.45463514</v>
      </c>
      <c r="AN5887" s="5">
        <v>9.4166332977844114</v>
      </c>
    </row>
    <row r="5888" spans="32:40">
      <c r="AF5888" s="25">
        <v>5887</v>
      </c>
      <c r="AG5888" s="25"/>
      <c r="AJ5888" s="25"/>
      <c r="AL5888" s="5">
        <v>5887</v>
      </c>
      <c r="AM5888" s="25">
        <v>182498943.68008393</v>
      </c>
      <c r="AN5888" s="5">
        <v>1.7636807220436415</v>
      </c>
    </row>
    <row r="5889" spans="32:40">
      <c r="AF5889" s="25">
        <v>5888</v>
      </c>
      <c r="AG5889" s="25"/>
      <c r="AJ5889" s="25"/>
      <c r="AL5889" s="5">
        <v>5888</v>
      </c>
      <c r="AM5889" s="25">
        <v>488692472.70826572</v>
      </c>
      <c r="AN5889" s="5">
        <v>3.3553304845579612</v>
      </c>
    </row>
    <row r="5890" spans="32:40">
      <c r="AF5890" s="25">
        <v>5889</v>
      </c>
      <c r="AG5890" s="25"/>
      <c r="AJ5890" s="25"/>
      <c r="AL5890" s="5">
        <v>5889</v>
      </c>
      <c r="AM5890" s="25">
        <v>672626764.5577898</v>
      </c>
      <c r="AN5890" s="5">
        <v>4.6252009384295967</v>
      </c>
    </row>
    <row r="5891" spans="32:40">
      <c r="AF5891" s="25">
        <v>5890</v>
      </c>
      <c r="AG5891" s="25"/>
      <c r="AJ5891" s="25"/>
      <c r="AL5891" s="5">
        <v>5890</v>
      </c>
      <c r="AM5891" s="25">
        <v>-1028480904.1973884</v>
      </c>
      <c r="AN5891" s="5">
        <v>-3.6190561612497683</v>
      </c>
    </row>
    <row r="5892" spans="32:40">
      <c r="AF5892" s="25">
        <v>5891</v>
      </c>
      <c r="AG5892" s="25"/>
      <c r="AJ5892" s="25"/>
      <c r="AL5892" s="5">
        <v>5891</v>
      </c>
      <c r="AM5892" s="25">
        <v>-963399756.26001668</v>
      </c>
      <c r="AN5892" s="5">
        <v>-3.6982594835124187</v>
      </c>
    </row>
    <row r="5893" spans="32:40">
      <c r="AF5893" s="25">
        <v>5892</v>
      </c>
      <c r="AG5893" s="25"/>
      <c r="AJ5893" s="25"/>
      <c r="AL5893" s="5">
        <v>5892</v>
      </c>
      <c r="AM5893" s="25">
        <v>274108642.51682878</v>
      </c>
      <c r="AN5893" s="5">
        <v>4.3889626652847866</v>
      </c>
    </row>
    <row r="5894" spans="32:40">
      <c r="AF5894" s="25">
        <v>5893</v>
      </c>
      <c r="AG5894" s="25"/>
      <c r="AJ5894" s="25"/>
      <c r="AL5894" s="5">
        <v>5893</v>
      </c>
      <c r="AM5894" s="25">
        <v>-1423830729.2341352</v>
      </c>
      <c r="AN5894" s="5">
        <v>-7.0343184893823851</v>
      </c>
    </row>
    <row r="5895" spans="32:40">
      <c r="AF5895" s="25">
        <v>5894</v>
      </c>
      <c r="AG5895" s="25"/>
      <c r="AJ5895" s="25"/>
      <c r="AL5895" s="5">
        <v>5894</v>
      </c>
      <c r="AM5895" s="25">
        <v>103464001.37418151</v>
      </c>
      <c r="AN5895" s="5">
        <v>2.389308883401819</v>
      </c>
    </row>
    <row r="5896" spans="32:40">
      <c r="AF5896" s="25">
        <v>5895</v>
      </c>
      <c r="AG5896" s="25"/>
      <c r="AJ5896" s="25"/>
      <c r="AL5896" s="5">
        <v>5895</v>
      </c>
      <c r="AM5896" s="25">
        <v>-764788258.70232463</v>
      </c>
      <c r="AN5896" s="5">
        <v>-2.1969087833015659</v>
      </c>
    </row>
    <row r="5897" spans="32:40">
      <c r="AF5897" s="25">
        <v>5896</v>
      </c>
      <c r="AG5897" s="25"/>
      <c r="AJ5897" s="25"/>
      <c r="AL5897" s="5">
        <v>5896</v>
      </c>
      <c r="AM5897" s="25">
        <v>-575946096.29869032</v>
      </c>
      <c r="AN5897" s="5">
        <v>-1.6435726202988361</v>
      </c>
    </row>
    <row r="5898" spans="32:40">
      <c r="AF5898" s="25">
        <v>5897</v>
      </c>
      <c r="AG5898" s="25"/>
      <c r="AJ5898" s="25"/>
      <c r="AL5898" s="5">
        <v>5897</v>
      </c>
      <c r="AM5898" s="25">
        <v>-1075578436.7905641</v>
      </c>
      <c r="AN5898" s="5">
        <v>-3.2081179254921151</v>
      </c>
    </row>
    <row r="5899" spans="32:40">
      <c r="AF5899" s="25">
        <v>5898</v>
      </c>
      <c r="AG5899" s="25"/>
      <c r="AJ5899" s="25"/>
      <c r="AL5899" s="5">
        <v>5898</v>
      </c>
      <c r="AM5899" s="25">
        <v>-2140812784.2722433</v>
      </c>
      <c r="AN5899" s="5">
        <v>-8.2595381330364912</v>
      </c>
    </row>
    <row r="5900" spans="32:40">
      <c r="AF5900" s="25">
        <v>5899</v>
      </c>
      <c r="AG5900" s="25"/>
      <c r="AJ5900" s="25"/>
      <c r="AL5900" s="5">
        <v>5899</v>
      </c>
      <c r="AM5900" s="25">
        <v>-366966037.52162564</v>
      </c>
      <c r="AN5900" s="5">
        <v>-1.0723917938603651</v>
      </c>
    </row>
    <row r="5901" spans="32:40">
      <c r="AF5901" s="25">
        <v>5900</v>
      </c>
      <c r="AG5901" s="25"/>
      <c r="AJ5901" s="25"/>
      <c r="AL5901" s="5">
        <v>5900</v>
      </c>
      <c r="AM5901" s="25">
        <v>474600438.97483462</v>
      </c>
      <c r="AN5901" s="5">
        <v>3.040091686169764</v>
      </c>
    </row>
    <row r="5902" spans="32:40">
      <c r="AF5902" s="25">
        <v>5901</v>
      </c>
      <c r="AG5902" s="25"/>
      <c r="AJ5902" s="25"/>
      <c r="AL5902" s="5">
        <v>5901</v>
      </c>
      <c r="AM5902" s="25">
        <v>-776991201.22239959</v>
      </c>
      <c r="AN5902" s="5">
        <v>-2.3891794503271657</v>
      </c>
    </row>
    <row r="5903" spans="32:40">
      <c r="AF5903" s="25">
        <v>5902</v>
      </c>
      <c r="AG5903" s="25"/>
      <c r="AJ5903" s="25"/>
      <c r="AL5903" s="5">
        <v>5902</v>
      </c>
      <c r="AM5903" s="25">
        <v>183830631.27960181</v>
      </c>
      <c r="AN5903" s="5">
        <v>1.8583732458834421</v>
      </c>
    </row>
    <row r="5904" spans="32:40">
      <c r="AF5904" s="25">
        <v>5903</v>
      </c>
      <c r="AG5904" s="25"/>
      <c r="AJ5904" s="25"/>
      <c r="AL5904" s="5">
        <v>5903</v>
      </c>
      <c r="AM5904" s="25">
        <v>-60973499.799893856</v>
      </c>
      <c r="AN5904" s="5">
        <v>0.65555946604221815</v>
      </c>
    </row>
    <row r="5905" spans="32:40">
      <c r="AF5905" s="25">
        <v>5904</v>
      </c>
      <c r="AG5905" s="25"/>
      <c r="AJ5905" s="25"/>
      <c r="AL5905" s="5">
        <v>5904</v>
      </c>
      <c r="AM5905" s="25">
        <v>-459702008.0609476</v>
      </c>
      <c r="AN5905" s="5">
        <v>-3.258779239820043</v>
      </c>
    </row>
    <row r="5906" spans="32:40">
      <c r="AF5906" s="25">
        <v>5905</v>
      </c>
      <c r="AG5906" s="25"/>
      <c r="AJ5906" s="25"/>
      <c r="AL5906" s="5">
        <v>5905</v>
      </c>
      <c r="AM5906" s="25">
        <v>-1483383848.9018328</v>
      </c>
      <c r="AN5906" s="5">
        <v>-4.6733206418529782</v>
      </c>
    </row>
    <row r="5907" spans="32:40">
      <c r="AF5907" s="25">
        <v>5906</v>
      </c>
      <c r="AG5907" s="25"/>
      <c r="AJ5907" s="25"/>
      <c r="AL5907" s="5">
        <v>5906</v>
      </c>
      <c r="AM5907" s="25">
        <v>-382952856.18692058</v>
      </c>
      <c r="AN5907" s="5">
        <v>-1.7401349751894779</v>
      </c>
    </row>
    <row r="5908" spans="32:40">
      <c r="AF5908" s="25">
        <v>5907</v>
      </c>
      <c r="AG5908" s="25"/>
      <c r="AJ5908" s="25"/>
      <c r="AL5908" s="5">
        <v>5907</v>
      </c>
      <c r="AM5908" s="25">
        <v>-599623010.48652351</v>
      </c>
      <c r="AN5908" s="5">
        <v>-3.2854887571806719</v>
      </c>
    </row>
    <row r="5909" spans="32:40">
      <c r="AF5909" s="25">
        <v>5908</v>
      </c>
      <c r="AG5909" s="25"/>
      <c r="AJ5909" s="25"/>
      <c r="AL5909" s="5">
        <v>5908</v>
      </c>
      <c r="AM5909" s="25">
        <v>-907788584.82278967</v>
      </c>
      <c r="AN5909" s="5">
        <v>-5.1690202977900164</v>
      </c>
    </row>
    <row r="5910" spans="32:40">
      <c r="AF5910" s="25">
        <v>5909</v>
      </c>
      <c r="AG5910" s="25"/>
      <c r="AJ5910" s="25"/>
      <c r="AL5910" s="5">
        <v>5909</v>
      </c>
      <c r="AM5910" s="25">
        <v>875653157.20116973</v>
      </c>
      <c r="AN5910" s="5">
        <v>8.9881115901397184</v>
      </c>
    </row>
    <row r="5911" spans="32:40">
      <c r="AF5911" s="25">
        <v>5910</v>
      </c>
      <c r="AG5911" s="25"/>
      <c r="AJ5911" s="25"/>
      <c r="AL5911" s="5">
        <v>5910</v>
      </c>
      <c r="AM5911" s="25">
        <v>-710791046.4055239</v>
      </c>
      <c r="AN5911" s="5">
        <v>-4.2796113738977253</v>
      </c>
    </row>
    <row r="5912" spans="32:40">
      <c r="AF5912" s="25">
        <v>5911</v>
      </c>
      <c r="AG5912" s="25"/>
      <c r="AJ5912" s="25"/>
      <c r="AL5912" s="5">
        <v>5911</v>
      </c>
      <c r="AM5912" s="25">
        <v>-191225992.76860631</v>
      </c>
      <c r="AN5912" s="5">
        <v>-0.18120490004161402</v>
      </c>
    </row>
    <row r="5913" spans="32:40">
      <c r="AF5913" s="25">
        <v>5912</v>
      </c>
      <c r="AG5913" s="25"/>
      <c r="AJ5913" s="25"/>
      <c r="AL5913" s="5">
        <v>5912</v>
      </c>
      <c r="AM5913" s="25">
        <v>476831060.97703576</v>
      </c>
      <c r="AN5913" s="5">
        <v>3.2395206349650105</v>
      </c>
    </row>
    <row r="5914" spans="32:40">
      <c r="AF5914" s="25">
        <v>5913</v>
      </c>
      <c r="AG5914" s="25"/>
      <c r="AJ5914" s="25"/>
      <c r="AL5914" s="5">
        <v>5913</v>
      </c>
      <c r="AM5914" s="25">
        <v>-803255196.69465625</v>
      </c>
      <c r="AN5914" s="5">
        <v>-2.8253997806228002</v>
      </c>
    </row>
    <row r="5915" spans="32:40">
      <c r="AF5915" s="25">
        <v>5914</v>
      </c>
      <c r="AG5915" s="25"/>
      <c r="AJ5915" s="25"/>
      <c r="AL5915" s="5">
        <v>5914</v>
      </c>
      <c r="AM5915" s="25">
        <v>-619825133.71415234</v>
      </c>
      <c r="AN5915" s="5">
        <v>-2.0412596432671055</v>
      </c>
    </row>
    <row r="5916" spans="32:40">
      <c r="AF5916" s="25">
        <v>5915</v>
      </c>
      <c r="AG5916" s="25"/>
      <c r="AJ5916" s="25"/>
      <c r="AL5916" s="5">
        <v>5915</v>
      </c>
      <c r="AM5916" s="25">
        <v>527799688.108634</v>
      </c>
      <c r="AN5916" s="5">
        <v>5.9044561663231558</v>
      </c>
    </row>
    <row r="5917" spans="32:40">
      <c r="AF5917" s="25">
        <v>5916</v>
      </c>
      <c r="AG5917" s="25"/>
      <c r="AJ5917" s="25"/>
      <c r="AL5917" s="5">
        <v>5916</v>
      </c>
      <c r="AM5917" s="25">
        <v>490903022.63541913</v>
      </c>
      <c r="AN5917" s="5">
        <v>3.0677680358220623</v>
      </c>
    </row>
    <row r="5918" spans="32:40">
      <c r="AF5918" s="25">
        <v>5917</v>
      </c>
      <c r="AG5918" s="25"/>
      <c r="AJ5918" s="25"/>
      <c r="AL5918" s="5">
        <v>5917</v>
      </c>
      <c r="AM5918" s="25">
        <v>-1981609351.8386116</v>
      </c>
      <c r="AN5918" s="5">
        <v>-11.420069835319156</v>
      </c>
    </row>
    <row r="5919" spans="32:40">
      <c r="AF5919" s="25">
        <v>5918</v>
      </c>
      <c r="AG5919" s="25"/>
      <c r="AJ5919" s="25"/>
      <c r="AL5919" s="5">
        <v>5918</v>
      </c>
      <c r="AM5919" s="25">
        <v>-262879558.49452689</v>
      </c>
      <c r="AN5919" s="5">
        <v>-1.2992139235854039</v>
      </c>
    </row>
    <row r="5920" spans="32:40">
      <c r="AF5920" s="25">
        <v>5919</v>
      </c>
      <c r="AG5920" s="25"/>
      <c r="AJ5920" s="25"/>
      <c r="AL5920" s="5">
        <v>5919</v>
      </c>
      <c r="AM5920" s="25">
        <v>-1015303543.6344301</v>
      </c>
      <c r="AN5920" s="5">
        <v>-5.5597807413239213</v>
      </c>
    </row>
    <row r="5921" spans="32:40">
      <c r="AF5921" s="25">
        <v>5920</v>
      </c>
      <c r="AG5921" s="25"/>
      <c r="AJ5921" s="25"/>
      <c r="AL5921" s="5">
        <v>5920</v>
      </c>
      <c r="AM5921" s="25">
        <v>-694787159.5350008</v>
      </c>
      <c r="AN5921" s="5">
        <v>-3.2115603418591996</v>
      </c>
    </row>
    <row r="5922" spans="32:40">
      <c r="AF5922" s="25">
        <v>5921</v>
      </c>
      <c r="AG5922" s="25"/>
      <c r="AJ5922" s="25"/>
      <c r="AL5922" s="5">
        <v>5921</v>
      </c>
      <c r="AM5922" s="25">
        <v>838378535.02299249</v>
      </c>
      <c r="AN5922" s="5">
        <v>10.036193193701287</v>
      </c>
    </row>
    <row r="5923" spans="32:40">
      <c r="AF5923" s="25">
        <v>5922</v>
      </c>
      <c r="AG5923" s="25"/>
      <c r="AJ5923" s="25"/>
      <c r="AL5923" s="5">
        <v>5922</v>
      </c>
      <c r="AM5923" s="25">
        <v>885740418.08759248</v>
      </c>
      <c r="AN5923" s="5">
        <v>7.7235286134367191</v>
      </c>
    </row>
    <row r="5924" spans="32:40">
      <c r="AF5924" s="25">
        <v>5923</v>
      </c>
      <c r="AG5924" s="25"/>
      <c r="AJ5924" s="25"/>
      <c r="AL5924" s="5">
        <v>5923</v>
      </c>
      <c r="AM5924" s="25">
        <v>-705889498.36038709</v>
      </c>
      <c r="AN5924" s="5">
        <v>-6.0959551241379009</v>
      </c>
    </row>
    <row r="5925" spans="32:40">
      <c r="AF5925" s="25">
        <v>5924</v>
      </c>
      <c r="AG5925" s="25"/>
      <c r="AJ5925" s="25"/>
      <c r="AL5925" s="5">
        <v>5924</v>
      </c>
      <c r="AM5925" s="25">
        <v>-1106623350.662667</v>
      </c>
      <c r="AN5925" s="5">
        <v>-4.5460773321195003</v>
      </c>
    </row>
    <row r="5926" spans="32:40">
      <c r="AF5926" s="25">
        <v>5925</v>
      </c>
      <c r="AG5926" s="25"/>
      <c r="AJ5926" s="25"/>
      <c r="AL5926" s="5">
        <v>5925</v>
      </c>
      <c r="AM5926" s="25">
        <v>-122390806.71776292</v>
      </c>
      <c r="AN5926" s="5">
        <v>-0.24543332705898052</v>
      </c>
    </row>
    <row r="5927" spans="32:40">
      <c r="AF5927" s="25">
        <v>5926</v>
      </c>
      <c r="AG5927" s="25"/>
      <c r="AJ5927" s="25"/>
      <c r="AL5927" s="5">
        <v>5926</v>
      </c>
      <c r="AM5927" s="25">
        <v>-761485398.85962963</v>
      </c>
      <c r="AN5927" s="5">
        <v>-3.1744654618229675</v>
      </c>
    </row>
    <row r="5928" spans="32:40">
      <c r="AF5928" s="25">
        <v>5927</v>
      </c>
      <c r="AG5928" s="25"/>
      <c r="AJ5928" s="25"/>
      <c r="AL5928" s="5">
        <v>5927</v>
      </c>
      <c r="AM5928" s="25">
        <v>-443071557.49834728</v>
      </c>
      <c r="AN5928" s="5">
        <v>-1.5638874372194977</v>
      </c>
    </row>
    <row r="5929" spans="32:40">
      <c r="AF5929" s="25">
        <v>5928</v>
      </c>
      <c r="AG5929" s="25"/>
      <c r="AJ5929" s="25"/>
      <c r="AL5929" s="5">
        <v>5928</v>
      </c>
      <c r="AM5929" s="25">
        <v>402276438.50686663</v>
      </c>
      <c r="AN5929" s="5">
        <v>5.7490493762248489</v>
      </c>
    </row>
    <row r="5930" spans="32:40">
      <c r="AF5930" s="25">
        <v>5929</v>
      </c>
      <c r="AG5930" s="25"/>
      <c r="AJ5930" s="25"/>
      <c r="AL5930" s="5">
        <v>5929</v>
      </c>
      <c r="AM5930" s="25">
        <v>-803382973.43893242</v>
      </c>
      <c r="AN5930" s="5">
        <v>-3.8730985118630037</v>
      </c>
    </row>
    <row r="5931" spans="32:40">
      <c r="AF5931" s="25">
        <v>5930</v>
      </c>
      <c r="AG5931" s="25"/>
      <c r="AJ5931" s="25"/>
      <c r="AL5931" s="5">
        <v>5930</v>
      </c>
      <c r="AM5931" s="25">
        <v>-1123370970.6906691</v>
      </c>
      <c r="AN5931" s="5">
        <v>-3.949799906259321</v>
      </c>
    </row>
    <row r="5932" spans="32:40">
      <c r="AF5932" s="25">
        <v>5931</v>
      </c>
      <c r="AG5932" s="25"/>
      <c r="AJ5932" s="25"/>
      <c r="AL5932" s="5">
        <v>5931</v>
      </c>
      <c r="AM5932" s="25">
        <v>-760892621.3784802</v>
      </c>
      <c r="AN5932" s="5">
        <v>-2.4746821329838746</v>
      </c>
    </row>
    <row r="5933" spans="32:40">
      <c r="AF5933" s="25">
        <v>5932</v>
      </c>
      <c r="AG5933" s="25"/>
      <c r="AJ5933" s="25"/>
      <c r="AL5933" s="5">
        <v>5932</v>
      </c>
      <c r="AM5933" s="25">
        <v>1096549520.3552642</v>
      </c>
      <c r="AN5933" s="5">
        <v>6.5981777189809483</v>
      </c>
    </row>
    <row r="5934" spans="32:40">
      <c r="AF5934" s="25">
        <v>5933</v>
      </c>
      <c r="AG5934" s="25"/>
      <c r="AJ5934" s="25"/>
      <c r="AL5934" s="5">
        <v>5933</v>
      </c>
      <c r="AM5934" s="25">
        <v>1343817316.0663862</v>
      </c>
      <c r="AN5934" s="5">
        <v>16.952387640134173</v>
      </c>
    </row>
    <row r="5935" spans="32:40">
      <c r="AF5935" s="25">
        <v>5934</v>
      </c>
      <c r="AG5935" s="25"/>
      <c r="AJ5935" s="25"/>
      <c r="AL5935" s="5">
        <v>5934</v>
      </c>
      <c r="AM5935" s="25">
        <v>-248753667.83761847</v>
      </c>
      <c r="AN5935" s="5">
        <v>-0.33002491379763105</v>
      </c>
    </row>
    <row r="5936" spans="32:40">
      <c r="AF5936" s="25">
        <v>5935</v>
      </c>
      <c r="AG5936" s="25"/>
      <c r="AJ5936" s="25"/>
      <c r="AL5936" s="5">
        <v>5935</v>
      </c>
      <c r="AM5936" s="25">
        <v>-1387100328.5471048</v>
      </c>
      <c r="AN5936" s="5">
        <v>-5.0430866286113964</v>
      </c>
    </row>
    <row r="5937" spans="32:40">
      <c r="AF5937" s="25">
        <v>5936</v>
      </c>
      <c r="AG5937" s="25"/>
      <c r="AJ5937" s="25"/>
      <c r="AL5937" s="5">
        <v>5936</v>
      </c>
      <c r="AM5937" s="25">
        <v>-139505638.24317601</v>
      </c>
      <c r="AN5937" s="5">
        <v>0.33350104954600207</v>
      </c>
    </row>
    <row r="5938" spans="32:40">
      <c r="AF5938" s="25">
        <v>5937</v>
      </c>
      <c r="AG5938" s="25"/>
      <c r="AJ5938" s="25"/>
      <c r="AL5938" s="5">
        <v>5937</v>
      </c>
      <c r="AM5938" s="25">
        <v>514559601.21713907</v>
      </c>
      <c r="AN5938" s="5">
        <v>7.8436042565621529</v>
      </c>
    </row>
    <row r="5939" spans="32:40">
      <c r="AF5939" s="25">
        <v>5938</v>
      </c>
      <c r="AG5939" s="25"/>
      <c r="AJ5939" s="25"/>
      <c r="AL5939" s="5">
        <v>5938</v>
      </c>
      <c r="AM5939" s="25">
        <v>-12131429.19942534</v>
      </c>
      <c r="AN5939" s="5">
        <v>0.94587104675236</v>
      </c>
    </row>
    <row r="5940" spans="32:40">
      <c r="AF5940" s="25">
        <v>5939</v>
      </c>
      <c r="AG5940" s="25"/>
      <c r="AJ5940" s="25"/>
      <c r="AL5940" s="5">
        <v>5939</v>
      </c>
      <c r="AM5940" s="25">
        <v>478213142.95752925</v>
      </c>
      <c r="AN5940" s="5">
        <v>3.6639263726055025</v>
      </c>
    </row>
    <row r="5941" spans="32:40">
      <c r="AF5941" s="25">
        <v>5940</v>
      </c>
      <c r="AG5941" s="25"/>
      <c r="AJ5941" s="25"/>
      <c r="AL5941" s="5">
        <v>5940</v>
      </c>
      <c r="AM5941" s="25">
        <v>-132977143.12876177</v>
      </c>
      <c r="AN5941" s="5">
        <v>0.20508363304269073</v>
      </c>
    </row>
    <row r="5942" spans="32:40">
      <c r="AF5942" s="25">
        <v>5941</v>
      </c>
      <c r="AG5942" s="25"/>
      <c r="AJ5942" s="25"/>
      <c r="AL5942" s="5">
        <v>5941</v>
      </c>
      <c r="AM5942" s="25">
        <v>-488275430.57440662</v>
      </c>
      <c r="AN5942" s="5">
        <v>-1.5576599194512253</v>
      </c>
    </row>
    <row r="5943" spans="32:40">
      <c r="AF5943" s="25">
        <v>5942</v>
      </c>
      <c r="AG5943" s="25"/>
      <c r="AJ5943" s="25"/>
      <c r="AL5943" s="5">
        <v>5942</v>
      </c>
      <c r="AM5943" s="25">
        <v>-115220172.3633222</v>
      </c>
      <c r="AN5943" s="5">
        <v>0.43978195597058983</v>
      </c>
    </row>
    <row r="5944" spans="32:40">
      <c r="AF5944" s="25">
        <v>5943</v>
      </c>
      <c r="AG5944" s="25"/>
      <c r="AJ5944" s="25"/>
      <c r="AL5944" s="5">
        <v>5943</v>
      </c>
      <c r="AM5944" s="25">
        <v>-1222127713.0675273</v>
      </c>
      <c r="AN5944" s="5">
        <v>-3.7559538528039536</v>
      </c>
    </row>
    <row r="5945" spans="32:40">
      <c r="AF5945" s="25">
        <v>5944</v>
      </c>
      <c r="AG5945" s="25"/>
      <c r="AJ5945" s="25"/>
      <c r="AL5945" s="5">
        <v>5944</v>
      </c>
      <c r="AM5945" s="25">
        <v>-49407777.977570921</v>
      </c>
      <c r="AN5945" s="5">
        <v>0.66910421411493215</v>
      </c>
    </row>
    <row r="5946" spans="32:40">
      <c r="AF5946" s="25">
        <v>5945</v>
      </c>
      <c r="AG5946" s="25"/>
      <c r="AJ5946" s="25"/>
      <c r="AL5946" s="5">
        <v>5945</v>
      </c>
      <c r="AM5946" s="25">
        <v>-858022487.93886495</v>
      </c>
      <c r="AN5946" s="5">
        <v>-3.4374479845868726</v>
      </c>
    </row>
    <row r="5947" spans="32:40">
      <c r="AF5947" s="25">
        <v>5946</v>
      </c>
      <c r="AG5947" s="25"/>
      <c r="AJ5947" s="25"/>
      <c r="AL5947" s="5">
        <v>5946</v>
      </c>
      <c r="AM5947" s="25">
        <v>-1203248818.8998222</v>
      </c>
      <c r="AN5947" s="5">
        <v>-5.2639274010340387</v>
      </c>
    </row>
    <row r="5948" spans="32:40">
      <c r="AF5948" s="25">
        <v>5947</v>
      </c>
      <c r="AG5948" s="25"/>
      <c r="AJ5948" s="25"/>
      <c r="AL5948" s="5">
        <v>5947</v>
      </c>
      <c r="AM5948" s="25">
        <v>-32752894.402662903</v>
      </c>
      <c r="AN5948" s="5">
        <v>0.79354558708085987</v>
      </c>
    </row>
    <row r="5949" spans="32:40">
      <c r="AF5949" s="25">
        <v>5948</v>
      </c>
      <c r="AG5949" s="25"/>
      <c r="AJ5949" s="25"/>
      <c r="AL5949" s="5">
        <v>5948</v>
      </c>
      <c r="AM5949" s="25">
        <v>1583472926.9279079</v>
      </c>
      <c r="AN5949" s="5">
        <v>13.359828940114632</v>
      </c>
    </row>
    <row r="5950" spans="32:40">
      <c r="AF5950" s="25">
        <v>5949</v>
      </c>
      <c r="AG5950" s="25"/>
      <c r="AJ5950" s="25"/>
      <c r="AL5950" s="5">
        <v>5949</v>
      </c>
      <c r="AM5950" s="25">
        <v>-741726340.67778301</v>
      </c>
      <c r="AN5950" s="5">
        <v>-6.7264320026457751</v>
      </c>
    </row>
    <row r="5951" spans="32:40">
      <c r="AF5951" s="25">
        <v>5950</v>
      </c>
      <c r="AG5951" s="25"/>
      <c r="AJ5951" s="25"/>
      <c r="AL5951" s="5">
        <v>5950</v>
      </c>
      <c r="AM5951" s="25">
        <v>-934312624.40437698</v>
      </c>
      <c r="AN5951" s="5">
        <v>-3.4143096119559257</v>
      </c>
    </row>
    <row r="5952" spans="32:40">
      <c r="AF5952" s="25">
        <v>5951</v>
      </c>
      <c r="AG5952" s="25"/>
      <c r="AJ5952" s="25"/>
      <c r="AL5952" s="5">
        <v>5951</v>
      </c>
      <c r="AM5952" s="25">
        <v>-849627168.55624115</v>
      </c>
      <c r="AN5952" s="5">
        <v>-3.4904151940315145</v>
      </c>
    </row>
    <row r="5953" spans="32:40">
      <c r="AF5953" s="25">
        <v>5952</v>
      </c>
      <c r="AG5953" s="25"/>
      <c r="AJ5953" s="25"/>
      <c r="AL5953" s="5">
        <v>5952</v>
      </c>
      <c r="AM5953" s="25">
        <v>499740344.04841232</v>
      </c>
      <c r="AN5953" s="5">
        <v>3.9288667727231581</v>
      </c>
    </row>
    <row r="5954" spans="32:40">
      <c r="AF5954" s="25">
        <v>5953</v>
      </c>
      <c r="AG5954" s="25"/>
      <c r="AJ5954" s="25"/>
      <c r="AL5954" s="5">
        <v>5953</v>
      </c>
      <c r="AM5954" s="25">
        <v>-522036530.27933788</v>
      </c>
      <c r="AN5954" s="5">
        <v>-1.29954363377217</v>
      </c>
    </row>
    <row r="5955" spans="32:40">
      <c r="AF5955" s="25">
        <v>5954</v>
      </c>
      <c r="AG5955" s="25"/>
      <c r="AJ5955" s="25"/>
      <c r="AL5955" s="5">
        <v>5954</v>
      </c>
      <c r="AM5955" s="25">
        <v>-655483163.40234876</v>
      </c>
      <c r="AN5955" s="5">
        <v>-8.2824880375593857</v>
      </c>
    </row>
    <row r="5956" spans="32:40">
      <c r="AF5956" s="25">
        <v>5955</v>
      </c>
      <c r="AG5956" s="25"/>
      <c r="AJ5956" s="25"/>
      <c r="AL5956" s="5">
        <v>5955</v>
      </c>
      <c r="AM5956" s="25">
        <v>-113346030.60200931</v>
      </c>
      <c r="AN5956" s="5">
        <v>-0.61884785826812505</v>
      </c>
    </row>
    <row r="5957" spans="32:40">
      <c r="AF5957" s="25">
        <v>5956</v>
      </c>
      <c r="AG5957" s="25"/>
      <c r="AJ5957" s="25"/>
      <c r="AL5957" s="5">
        <v>5956</v>
      </c>
      <c r="AM5957" s="25">
        <v>-15261826.042614281</v>
      </c>
      <c r="AN5957" s="5">
        <v>0.90376014096854373</v>
      </c>
    </row>
    <row r="5958" spans="32:40">
      <c r="AF5958" s="25">
        <v>5957</v>
      </c>
      <c r="AG5958" s="25"/>
      <c r="AJ5958" s="25"/>
      <c r="AL5958" s="5">
        <v>5957</v>
      </c>
      <c r="AM5958" s="25">
        <v>-2616950206.3637142</v>
      </c>
      <c r="AN5958" s="5">
        <v>-18.869430034126143</v>
      </c>
    </row>
    <row r="5959" spans="32:40">
      <c r="AF5959" s="25">
        <v>5958</v>
      </c>
      <c r="AG5959" s="25"/>
      <c r="AJ5959" s="25"/>
      <c r="AL5959" s="5">
        <v>5958</v>
      </c>
      <c r="AM5959" s="25">
        <v>-341976883.58121622</v>
      </c>
      <c r="AN5959" s="5">
        <v>-1.240697444743819</v>
      </c>
    </row>
    <row r="5960" spans="32:40">
      <c r="AF5960" s="25">
        <v>5959</v>
      </c>
      <c r="AG5960" s="25"/>
      <c r="AJ5960" s="25"/>
      <c r="AL5960" s="5">
        <v>5959</v>
      </c>
      <c r="AM5960" s="25">
        <v>-48995469.971686602</v>
      </c>
      <c r="AN5960" s="5">
        <v>0.79132271877002192</v>
      </c>
    </row>
    <row r="5961" spans="32:40">
      <c r="AF5961" s="25">
        <v>5960</v>
      </c>
      <c r="AG5961" s="25"/>
      <c r="AJ5961" s="25"/>
      <c r="AL5961" s="5">
        <v>5960</v>
      </c>
      <c r="AM5961" s="25">
        <v>442196680.66911584</v>
      </c>
      <c r="AN5961" s="5">
        <v>4.0809406183519581</v>
      </c>
    </row>
    <row r="5962" spans="32:40">
      <c r="AF5962" s="25">
        <v>5961</v>
      </c>
      <c r="AG5962" s="25"/>
      <c r="AJ5962" s="25"/>
      <c r="AL5962" s="5">
        <v>5961</v>
      </c>
      <c r="AM5962" s="25">
        <v>699946589.88336217</v>
      </c>
      <c r="AN5962" s="5">
        <v>5.4574851255837302</v>
      </c>
    </row>
    <row r="5963" spans="32:40">
      <c r="AF5963" s="25">
        <v>5962</v>
      </c>
      <c r="AG5963" s="25"/>
      <c r="AJ5963" s="25"/>
      <c r="AL5963" s="5">
        <v>5962</v>
      </c>
      <c r="AM5963" s="25">
        <v>-847571733.77899492</v>
      </c>
      <c r="AN5963" s="5">
        <v>-5.3412162968282502</v>
      </c>
    </row>
    <row r="5964" spans="32:40">
      <c r="AF5964" s="25">
        <v>5963</v>
      </c>
      <c r="AG5964" s="25"/>
      <c r="AJ5964" s="25"/>
      <c r="AL5964" s="5">
        <v>5963</v>
      </c>
      <c r="AM5964" s="25">
        <v>-74491611.626722068</v>
      </c>
      <c r="AN5964" s="5">
        <v>0.41042934559046557</v>
      </c>
    </row>
    <row r="5965" spans="32:40">
      <c r="AF5965" s="25">
        <v>5964</v>
      </c>
      <c r="AG5965" s="25"/>
      <c r="AJ5965" s="25"/>
      <c r="AL5965" s="5">
        <v>5964</v>
      </c>
      <c r="AM5965" s="25">
        <v>-1031865683.1397707</v>
      </c>
      <c r="AN5965" s="5">
        <v>-4.2716614343762354</v>
      </c>
    </row>
    <row r="5966" spans="32:40">
      <c r="AF5966" s="25">
        <v>5965</v>
      </c>
      <c r="AG5966" s="25"/>
      <c r="AJ5966" s="25"/>
      <c r="AL5966" s="5">
        <v>5965</v>
      </c>
      <c r="AM5966" s="25">
        <v>829689536.58358061</v>
      </c>
      <c r="AN5966" s="5">
        <v>6.5562126901388815</v>
      </c>
    </row>
    <row r="5967" spans="32:40">
      <c r="AF5967" s="25">
        <v>5966</v>
      </c>
      <c r="AG5967" s="25"/>
      <c r="AJ5967" s="25"/>
      <c r="AL5967" s="5">
        <v>5966</v>
      </c>
      <c r="AM5967" s="25">
        <v>-297233873.34489214</v>
      </c>
      <c r="AN5967" s="5">
        <v>-0.29067196922885613</v>
      </c>
    </row>
    <row r="5968" spans="32:40">
      <c r="AF5968" s="25">
        <v>5967</v>
      </c>
      <c r="AG5968" s="25"/>
      <c r="AJ5968" s="25"/>
      <c r="AL5968" s="5">
        <v>5967</v>
      </c>
      <c r="AM5968" s="25">
        <v>-1509280696.3288462</v>
      </c>
      <c r="AN5968" s="5">
        <v>-4.9482591287040512</v>
      </c>
    </row>
    <row r="5969" spans="32:40">
      <c r="AF5969" s="25">
        <v>5968</v>
      </c>
      <c r="AG5969" s="25"/>
      <c r="AJ5969" s="25"/>
      <c r="AL5969" s="5">
        <v>5968</v>
      </c>
      <c r="AM5969" s="25">
        <v>-897315165.28538251</v>
      </c>
      <c r="AN5969" s="5">
        <v>-2.8019677035498449</v>
      </c>
    </row>
    <row r="5970" spans="32:40">
      <c r="AF5970" s="25">
        <v>5969</v>
      </c>
      <c r="AG5970" s="25"/>
      <c r="AJ5970" s="25"/>
      <c r="AL5970" s="5">
        <v>5969</v>
      </c>
      <c r="AM5970" s="25">
        <v>595473301.24520791</v>
      </c>
      <c r="AN5970" s="5">
        <v>4.3803837317049057</v>
      </c>
    </row>
    <row r="5971" spans="32:40">
      <c r="AF5971" s="25">
        <v>5970</v>
      </c>
      <c r="AG5971" s="25"/>
      <c r="AJ5971" s="25"/>
      <c r="AL5971" s="5">
        <v>5970</v>
      </c>
      <c r="AM5971" s="25">
        <v>-1148540072.1107006</v>
      </c>
      <c r="AN5971" s="5">
        <v>-5.4535114196117247</v>
      </c>
    </row>
    <row r="5972" spans="32:40">
      <c r="AF5972" s="25">
        <v>5971</v>
      </c>
      <c r="AG5972" s="25"/>
      <c r="AJ5972" s="25"/>
      <c r="AL5972" s="5">
        <v>5971</v>
      </c>
      <c r="AM5972" s="25">
        <v>181011706.59866318</v>
      </c>
      <c r="AN5972" s="5">
        <v>2.9888985124943788</v>
      </c>
    </row>
    <row r="5973" spans="32:40">
      <c r="AF5973" s="25">
        <v>5972</v>
      </c>
      <c r="AG5973" s="25"/>
      <c r="AJ5973" s="25"/>
      <c r="AL5973" s="5">
        <v>5972</v>
      </c>
      <c r="AM5973" s="25">
        <v>907431303.95271564</v>
      </c>
      <c r="AN5973" s="5">
        <v>8.3219479718848213</v>
      </c>
    </row>
    <row r="5974" spans="32:40">
      <c r="AF5974" s="25">
        <v>5973</v>
      </c>
      <c r="AG5974" s="25"/>
      <c r="AJ5974" s="25"/>
      <c r="AL5974" s="5">
        <v>5973</v>
      </c>
      <c r="AM5974" s="25">
        <v>-422101999.76321465</v>
      </c>
      <c r="AN5974" s="5">
        <v>-4.048495414022903</v>
      </c>
    </row>
    <row r="5975" spans="32:40">
      <c r="AF5975" s="25">
        <v>5974</v>
      </c>
      <c r="AG5975" s="25"/>
      <c r="AJ5975" s="25"/>
      <c r="AL5975" s="5">
        <v>5974</v>
      </c>
      <c r="AM5975" s="25">
        <v>-817433979.15818524</v>
      </c>
      <c r="AN5975" s="5">
        <v>-2.84405155295183</v>
      </c>
    </row>
    <row r="5976" spans="32:40">
      <c r="AF5976" s="25">
        <v>5975</v>
      </c>
      <c r="AG5976" s="25"/>
      <c r="AJ5976" s="25"/>
      <c r="AL5976" s="5">
        <v>5975</v>
      </c>
      <c r="AM5976" s="25">
        <v>967781080.72681701</v>
      </c>
      <c r="AN5976" s="5">
        <v>6.3389919411631297</v>
      </c>
    </row>
    <row r="5977" spans="32:40">
      <c r="AF5977" s="25">
        <v>5976</v>
      </c>
      <c r="AG5977" s="25"/>
      <c r="AJ5977" s="25"/>
      <c r="AL5977" s="5">
        <v>5976</v>
      </c>
      <c r="AM5977" s="25">
        <v>-1738118674.0381885</v>
      </c>
      <c r="AN5977" s="5">
        <v>-18.926097452004559</v>
      </c>
    </row>
    <row r="5978" spans="32:40">
      <c r="AF5978" s="25">
        <v>5977</v>
      </c>
      <c r="AG5978" s="25"/>
      <c r="AJ5978" s="25"/>
      <c r="AL5978" s="5">
        <v>5977</v>
      </c>
      <c r="AM5978" s="25">
        <v>-56781379.503375947</v>
      </c>
      <c r="AN5978" s="5">
        <v>0.78183605447524063</v>
      </c>
    </row>
    <row r="5979" spans="32:40">
      <c r="AF5979" s="25">
        <v>5978</v>
      </c>
      <c r="AG5979" s="25"/>
      <c r="AJ5979" s="25"/>
      <c r="AL5979" s="5">
        <v>5978</v>
      </c>
      <c r="AM5979" s="25">
        <v>-906599201.89292717</v>
      </c>
      <c r="AN5979" s="5">
        <v>-3.1670794098240318</v>
      </c>
    </row>
    <row r="5980" spans="32:40">
      <c r="AF5980" s="25">
        <v>5979</v>
      </c>
      <c r="AG5980" s="25"/>
      <c r="AJ5980" s="25"/>
      <c r="AL5980" s="5">
        <v>5979</v>
      </c>
      <c r="AM5980" s="25">
        <v>-186797118.06051224</v>
      </c>
      <c r="AN5980" s="5">
        <v>-5.3301712155126031E-2</v>
      </c>
    </row>
    <row r="5981" spans="32:40">
      <c r="AF5981" s="25">
        <v>5980</v>
      </c>
      <c r="AG5981" s="25"/>
      <c r="AJ5981" s="25"/>
      <c r="AL5981" s="5">
        <v>5980</v>
      </c>
      <c r="AM5981" s="25">
        <v>-640272433.57706082</v>
      </c>
      <c r="AN5981" s="5">
        <v>-2.4635775346755722</v>
      </c>
    </row>
    <row r="5982" spans="32:40">
      <c r="AF5982" s="25">
        <v>5981</v>
      </c>
      <c r="AG5982" s="25"/>
      <c r="AJ5982" s="25"/>
      <c r="AL5982" s="5">
        <v>5981</v>
      </c>
      <c r="AM5982" s="25">
        <v>-94157054.251556247</v>
      </c>
      <c r="AN5982" s="5">
        <v>0.33166670055408021</v>
      </c>
    </row>
    <row r="5983" spans="32:40">
      <c r="AF5983" s="25">
        <v>5982</v>
      </c>
      <c r="AG5983" s="25"/>
      <c r="AJ5983" s="25"/>
      <c r="AL5983" s="5">
        <v>5982</v>
      </c>
      <c r="AM5983" s="25">
        <v>-41100184.767383575</v>
      </c>
      <c r="AN5983" s="5">
        <v>0.54168633290493129</v>
      </c>
    </row>
    <row r="5984" spans="32:40">
      <c r="AF5984" s="25">
        <v>5983</v>
      </c>
      <c r="AG5984" s="25"/>
      <c r="AJ5984" s="25"/>
      <c r="AL5984" s="5">
        <v>5983</v>
      </c>
      <c r="AM5984" s="25">
        <v>582954011.940763</v>
      </c>
      <c r="AN5984" s="5">
        <v>6.6090896693415999</v>
      </c>
    </row>
    <row r="5985" spans="32:40">
      <c r="AF5985" s="25">
        <v>5984</v>
      </c>
      <c r="AG5985" s="25"/>
      <c r="AJ5985" s="25"/>
      <c r="AL5985" s="5">
        <v>5984</v>
      </c>
      <c r="AM5985" s="25">
        <v>9431029.1233332753</v>
      </c>
      <c r="AN5985" s="5">
        <v>1.0649498364575589</v>
      </c>
    </row>
    <row r="5986" spans="32:40">
      <c r="AF5986" s="25">
        <v>5985</v>
      </c>
      <c r="AG5986" s="25"/>
      <c r="AJ5986" s="25"/>
      <c r="AL5986" s="5">
        <v>5985</v>
      </c>
      <c r="AM5986" s="25">
        <v>-583710774.10131264</v>
      </c>
      <c r="AN5986" s="5">
        <v>-2.3773755367213201</v>
      </c>
    </row>
    <row r="5987" spans="32:40">
      <c r="AF5987" s="25">
        <v>5986</v>
      </c>
      <c r="AG5987" s="25"/>
      <c r="AJ5987" s="25"/>
      <c r="AL5987" s="5">
        <v>5986</v>
      </c>
      <c r="AM5987" s="25">
        <v>388109767.8461498</v>
      </c>
      <c r="AN5987" s="5">
        <v>4.6024244085988224</v>
      </c>
    </row>
    <row r="5988" spans="32:40">
      <c r="AF5988" s="25">
        <v>5987</v>
      </c>
      <c r="AG5988" s="25"/>
      <c r="AJ5988" s="25"/>
      <c r="AL5988" s="5">
        <v>5987</v>
      </c>
      <c r="AM5988" s="25">
        <v>-558284887.29258025</v>
      </c>
      <c r="AN5988" s="5">
        <v>-1.8147711872295467</v>
      </c>
    </row>
    <row r="5989" spans="32:40">
      <c r="AF5989" s="25">
        <v>5988</v>
      </c>
      <c r="AG5989" s="25"/>
      <c r="AJ5989" s="25"/>
      <c r="AL5989" s="5">
        <v>5988</v>
      </c>
      <c r="AM5989" s="25">
        <v>-56594085.771151543</v>
      </c>
      <c r="AN5989" s="5">
        <v>0.48250309438640709</v>
      </c>
    </row>
    <row r="5990" spans="32:40">
      <c r="AF5990" s="25">
        <v>5989</v>
      </c>
      <c r="AG5990" s="25"/>
      <c r="AJ5990" s="25"/>
      <c r="AL5990" s="5">
        <v>5989</v>
      </c>
      <c r="AM5990" s="25">
        <v>838459899.37687087</v>
      </c>
      <c r="AN5990" s="5">
        <v>5.0639292510051241</v>
      </c>
    </row>
    <row r="5991" spans="32:40">
      <c r="AF5991" s="25">
        <v>5990</v>
      </c>
      <c r="AG5991" s="25"/>
      <c r="AJ5991" s="25"/>
      <c r="AL5991" s="5">
        <v>5990</v>
      </c>
      <c r="AM5991" s="25">
        <v>-413058783.62972975</v>
      </c>
      <c r="AN5991" s="5">
        <v>-1.9975797825837693</v>
      </c>
    </row>
    <row r="5992" spans="32:40">
      <c r="AF5992" s="25">
        <v>5991</v>
      </c>
      <c r="AG5992" s="25"/>
      <c r="AJ5992" s="25"/>
      <c r="AL5992" s="5">
        <v>5991</v>
      </c>
      <c r="AM5992" s="25">
        <v>-119484180.85321093</v>
      </c>
      <c r="AN5992" s="5">
        <v>0.29286544398447906</v>
      </c>
    </row>
    <row r="5993" spans="32:40">
      <c r="AF5993" s="25">
        <v>5992</v>
      </c>
      <c r="AG5993" s="25"/>
      <c r="AJ5993" s="25"/>
      <c r="AL5993" s="5">
        <v>5992</v>
      </c>
      <c r="AM5993" s="25">
        <v>666496724.50078464</v>
      </c>
      <c r="AN5993" s="5">
        <v>6.2922531584683981</v>
      </c>
    </row>
    <row r="5994" spans="32:40">
      <c r="AF5994" s="25">
        <v>5993</v>
      </c>
      <c r="AG5994" s="25"/>
      <c r="AJ5994" s="25"/>
      <c r="AL5994" s="5">
        <v>5993</v>
      </c>
      <c r="AM5994" s="25">
        <v>1041201965.8130624</v>
      </c>
      <c r="AN5994" s="5">
        <v>10.759544114275657</v>
      </c>
    </row>
    <row r="5995" spans="32:40">
      <c r="AF5995" s="25">
        <v>5994</v>
      </c>
      <c r="AG5995" s="25"/>
      <c r="AJ5995" s="25"/>
      <c r="AL5995" s="5">
        <v>5994</v>
      </c>
      <c r="AM5995" s="25">
        <v>-1252691515.4673402</v>
      </c>
      <c r="AN5995" s="5">
        <v>-4.016488502397948</v>
      </c>
    </row>
    <row r="5996" spans="32:40">
      <c r="AF5996" s="25">
        <v>5995</v>
      </c>
      <c r="AG5996" s="25"/>
      <c r="AJ5996" s="25"/>
      <c r="AL5996" s="5">
        <v>5995</v>
      </c>
      <c r="AM5996" s="25">
        <v>345137229.00674468</v>
      </c>
      <c r="AN5996" s="5">
        <v>2.4302087096957043</v>
      </c>
    </row>
    <row r="5997" spans="32:40">
      <c r="AF5997" s="25">
        <v>5996</v>
      </c>
      <c r="AG5997" s="25"/>
      <c r="AJ5997" s="25"/>
      <c r="AL5997" s="5">
        <v>5996</v>
      </c>
      <c r="AM5997" s="25">
        <v>-1426564227.1597834</v>
      </c>
      <c r="AN5997" s="5">
        <v>-5.4213475839330041</v>
      </c>
    </row>
    <row r="5998" spans="32:40">
      <c r="AF5998" s="25">
        <v>5997</v>
      </c>
      <c r="AG5998" s="25"/>
      <c r="AJ5998" s="25"/>
      <c r="AL5998" s="5">
        <v>5997</v>
      </c>
      <c r="AM5998" s="25">
        <v>-1218410951.8876028</v>
      </c>
      <c r="AN5998" s="5">
        <v>-4.3712648731709765</v>
      </c>
    </row>
    <row r="5999" spans="32:40">
      <c r="AF5999" s="25">
        <v>5998</v>
      </c>
      <c r="AG5999" s="25"/>
      <c r="AJ5999" s="25"/>
      <c r="AL5999" s="5">
        <v>5998</v>
      </c>
      <c r="AM5999" s="25">
        <v>-447094903.97706532</v>
      </c>
      <c r="AN5999" s="5">
        <v>-3.2253442475224414</v>
      </c>
    </row>
    <row r="6000" spans="32:40">
      <c r="AF6000" s="25">
        <v>5999</v>
      </c>
      <c r="AG6000" s="25"/>
      <c r="AJ6000" s="25"/>
      <c r="AL6000" s="5">
        <v>5999</v>
      </c>
      <c r="AM6000" s="25">
        <v>192374085.15796715</v>
      </c>
      <c r="AN6000" s="5">
        <v>2.0174981036016835</v>
      </c>
    </row>
    <row r="6001" spans="32:40">
      <c r="AF6001" s="25">
        <v>6000</v>
      </c>
      <c r="AG6001" s="25"/>
      <c r="AJ6001" s="25"/>
      <c r="AL6001" s="5">
        <v>6000</v>
      </c>
      <c r="AM6001" s="25">
        <v>29606731.263484806</v>
      </c>
      <c r="AN6001" s="5">
        <v>1.3349336998426193</v>
      </c>
    </row>
    <row r="6002" spans="32:40">
      <c r="AF6002" s="25">
        <v>6001</v>
      </c>
      <c r="AG6002" s="25"/>
      <c r="AJ6002" s="25"/>
      <c r="AL6002" s="5">
        <v>6001</v>
      </c>
      <c r="AM6002" s="25">
        <v>-616107162.56210303</v>
      </c>
      <c r="AN6002" s="5">
        <v>-1.8874624464478844</v>
      </c>
    </row>
    <row r="6003" spans="32:40">
      <c r="AF6003" s="25">
        <v>6002</v>
      </c>
      <c r="AG6003" s="25"/>
      <c r="AJ6003" s="25"/>
      <c r="AL6003" s="5">
        <v>6002</v>
      </c>
      <c r="AM6003" s="25">
        <v>153131518.24036232</v>
      </c>
      <c r="AN6003" s="5">
        <v>2.6004126551406608</v>
      </c>
    </row>
    <row r="6004" spans="32:40">
      <c r="AF6004" s="25">
        <v>6003</v>
      </c>
      <c r="AG6004" s="25"/>
      <c r="AJ6004" s="25"/>
      <c r="AL6004" s="5">
        <v>6003</v>
      </c>
      <c r="AM6004" s="25">
        <v>1179052356.8873911</v>
      </c>
      <c r="AN6004" s="5">
        <v>9.7640165204679406</v>
      </c>
    </row>
    <row r="6005" spans="32:40">
      <c r="AF6005" s="25">
        <v>6004</v>
      </c>
      <c r="AG6005" s="25"/>
      <c r="AJ6005" s="25"/>
      <c r="AL6005" s="5">
        <v>6004</v>
      </c>
      <c r="AM6005" s="25">
        <v>834578532.23105645</v>
      </c>
      <c r="AN6005" s="5">
        <v>7.9011761356453762</v>
      </c>
    </row>
    <row r="6006" spans="32:40">
      <c r="AF6006" s="25">
        <v>6005</v>
      </c>
      <c r="AG6006" s="25"/>
      <c r="AJ6006" s="25"/>
      <c r="AL6006" s="5">
        <v>6005</v>
      </c>
      <c r="AM6006" s="25">
        <v>-1014317264.436563</v>
      </c>
      <c r="AN6006" s="5">
        <v>-3.683843192202759</v>
      </c>
    </row>
    <row r="6007" spans="32:40">
      <c r="AF6007" s="25">
        <v>6006</v>
      </c>
      <c r="AG6007" s="25"/>
      <c r="AJ6007" s="25"/>
      <c r="AL6007" s="5">
        <v>6006</v>
      </c>
      <c r="AM6007" s="25">
        <v>-873819975.62770593</v>
      </c>
      <c r="AN6007" s="5">
        <v>-3.3178993045445666</v>
      </c>
    </row>
    <row r="6008" spans="32:40">
      <c r="AF6008" s="25">
        <v>6007</v>
      </c>
      <c r="AG6008" s="25"/>
      <c r="AJ6008" s="25"/>
      <c r="AL6008" s="5">
        <v>6007</v>
      </c>
      <c r="AM6008" s="25">
        <v>-310175837.98567039</v>
      </c>
      <c r="AN6008" s="5">
        <v>-3.7734411019596386</v>
      </c>
    </row>
    <row r="6009" spans="32:40">
      <c r="AF6009" s="25">
        <v>6008</v>
      </c>
      <c r="AG6009" s="25"/>
      <c r="AJ6009" s="25"/>
      <c r="AL6009" s="5">
        <v>6008</v>
      </c>
      <c r="AM6009" s="25">
        <v>-333227990.28884244</v>
      </c>
      <c r="AN6009" s="5">
        <v>-1.6919458794579443</v>
      </c>
    </row>
    <row r="6010" spans="32:40">
      <c r="AF6010" s="25">
        <v>6009</v>
      </c>
      <c r="AG6010" s="25"/>
      <c r="AJ6010" s="25"/>
      <c r="AL6010" s="5">
        <v>6009</v>
      </c>
      <c r="AM6010" s="25">
        <v>18783289.944230258</v>
      </c>
      <c r="AN6010" s="5">
        <v>1.1652136611220092</v>
      </c>
    </row>
    <row r="6011" spans="32:40">
      <c r="AF6011" s="25">
        <v>6010</v>
      </c>
      <c r="AG6011" s="25"/>
      <c r="AJ6011" s="25"/>
      <c r="AL6011" s="5">
        <v>6010</v>
      </c>
      <c r="AM6011" s="25">
        <v>-1421374040.3540509</v>
      </c>
      <c r="AN6011" s="5">
        <v>-5.8785747930636347</v>
      </c>
    </row>
    <row r="6012" spans="32:40">
      <c r="AF6012" s="25">
        <v>6011</v>
      </c>
      <c r="AG6012" s="25"/>
      <c r="AJ6012" s="25"/>
      <c r="AL6012" s="5">
        <v>6011</v>
      </c>
      <c r="AM6012" s="25">
        <v>-276316213.13274986</v>
      </c>
      <c r="AN6012" s="5">
        <v>-9.127531446964389E-2</v>
      </c>
    </row>
    <row r="6013" spans="32:40">
      <c r="AF6013" s="25">
        <v>6012</v>
      </c>
      <c r="AG6013" s="25"/>
      <c r="AJ6013" s="25"/>
      <c r="AL6013" s="5">
        <v>6012</v>
      </c>
      <c r="AM6013" s="25">
        <v>329542032.92434633</v>
      </c>
      <c r="AN6013" s="5">
        <v>4.4006033004564875</v>
      </c>
    </row>
    <row r="6014" spans="32:40">
      <c r="AF6014" s="25">
        <v>6013</v>
      </c>
      <c r="AG6014" s="25"/>
      <c r="AJ6014" s="25"/>
      <c r="AL6014" s="5">
        <v>6013</v>
      </c>
      <c r="AM6014" s="25">
        <v>-668478759.33349586</v>
      </c>
      <c r="AN6014" s="5">
        <v>-8.947875944749331</v>
      </c>
    </row>
    <row r="6015" spans="32:40">
      <c r="AF6015" s="25">
        <v>6014</v>
      </c>
      <c r="AG6015" s="25"/>
      <c r="AJ6015" s="25"/>
      <c r="AL6015" s="5">
        <v>6014</v>
      </c>
      <c r="AM6015" s="25">
        <v>-810485239.11016083</v>
      </c>
      <c r="AN6015" s="5">
        <v>-2.3451642998102606</v>
      </c>
    </row>
    <row r="6016" spans="32:40">
      <c r="AF6016" s="25">
        <v>6015</v>
      </c>
      <c r="AG6016" s="25"/>
      <c r="AJ6016" s="25"/>
      <c r="AL6016" s="5">
        <v>6015</v>
      </c>
      <c r="AM6016" s="25">
        <v>-85965380.955122024</v>
      </c>
      <c r="AN6016" s="5">
        <v>0.47194492167844876</v>
      </c>
    </row>
    <row r="6017" spans="32:40">
      <c r="AF6017" s="25">
        <v>6016</v>
      </c>
      <c r="AG6017" s="25"/>
      <c r="AJ6017" s="25"/>
      <c r="AL6017" s="5">
        <v>6016</v>
      </c>
      <c r="AM6017" s="25">
        <v>1029119455.567443</v>
      </c>
      <c r="AN6017" s="5">
        <v>10.427481868518464</v>
      </c>
    </row>
    <row r="6018" spans="32:40">
      <c r="AF6018" s="25">
        <v>6017</v>
      </c>
      <c r="AG6018" s="25"/>
      <c r="AJ6018" s="25"/>
      <c r="AL6018" s="5">
        <v>6017</v>
      </c>
      <c r="AM6018" s="25">
        <v>570954349.8482877</v>
      </c>
      <c r="AN6018" s="5">
        <v>3.6296854196898449</v>
      </c>
    </row>
    <row r="6019" spans="32:40">
      <c r="AF6019" s="25">
        <v>6018</v>
      </c>
      <c r="AG6019" s="25"/>
      <c r="AJ6019" s="25"/>
      <c r="AL6019" s="5">
        <v>6018</v>
      </c>
      <c r="AM6019" s="25">
        <v>496519145.6427983</v>
      </c>
      <c r="AN6019" s="5">
        <v>5.111153068171344</v>
      </c>
    </row>
    <row r="6020" spans="32:40">
      <c r="AF6020" s="25">
        <v>6019</v>
      </c>
      <c r="AG6020" s="25"/>
      <c r="AJ6020" s="25"/>
      <c r="AL6020" s="5">
        <v>6019</v>
      </c>
      <c r="AM6020" s="25">
        <v>75831731.013179064</v>
      </c>
      <c r="AN6020" s="5">
        <v>1.8361752785773306</v>
      </c>
    </row>
    <row r="6021" spans="32:40">
      <c r="AF6021" s="25">
        <v>6020</v>
      </c>
      <c r="AG6021" s="25"/>
      <c r="AJ6021" s="25"/>
      <c r="AL6021" s="5">
        <v>6020</v>
      </c>
      <c r="AM6021" s="25">
        <v>-1240697918.7152705</v>
      </c>
      <c r="AN6021" s="5">
        <v>-8.8847965854102693</v>
      </c>
    </row>
    <row r="6022" spans="32:40">
      <c r="AF6022" s="25">
        <v>6021</v>
      </c>
      <c r="AG6022" s="25"/>
      <c r="AJ6022" s="25"/>
      <c r="AL6022" s="5">
        <v>6021</v>
      </c>
      <c r="AM6022" s="25">
        <v>1857097451.6755106</v>
      </c>
      <c r="AN6022" s="5">
        <v>15.789844369279249</v>
      </c>
    </row>
    <row r="6023" spans="32:40">
      <c r="AF6023" s="25">
        <v>6022</v>
      </c>
      <c r="AG6023" s="25"/>
      <c r="AJ6023" s="25"/>
      <c r="AL6023" s="5">
        <v>6022</v>
      </c>
      <c r="AM6023" s="25">
        <v>431081113.46794397</v>
      </c>
      <c r="AN6023" s="5">
        <v>6.3720061654305944</v>
      </c>
    </row>
    <row r="6024" spans="32:40">
      <c r="AF6024" s="25">
        <v>6023</v>
      </c>
      <c r="AG6024" s="25"/>
      <c r="AJ6024" s="25"/>
      <c r="AL6024" s="5">
        <v>6023</v>
      </c>
      <c r="AM6024" s="25">
        <v>-1100432236.7314799</v>
      </c>
      <c r="AN6024" s="5">
        <v>-11.338959276169433</v>
      </c>
    </row>
    <row r="6025" spans="32:40">
      <c r="AF6025" s="25">
        <v>6024</v>
      </c>
      <c r="AG6025" s="25"/>
      <c r="AJ6025" s="25"/>
      <c r="AL6025" s="5">
        <v>6024</v>
      </c>
      <c r="AM6025" s="25">
        <v>-1314152225.2785473</v>
      </c>
      <c r="AN6025" s="5">
        <v>-8.1783734131635466</v>
      </c>
    </row>
    <row r="6026" spans="32:40">
      <c r="AF6026" s="25">
        <v>6025</v>
      </c>
      <c r="AG6026" s="25"/>
      <c r="AJ6026" s="25"/>
      <c r="AL6026" s="5">
        <v>6025</v>
      </c>
      <c r="AM6026" s="25">
        <v>-374336510.16672635</v>
      </c>
      <c r="AN6026" s="5">
        <v>-1.1374828311325464</v>
      </c>
    </row>
    <row r="6027" spans="32:40">
      <c r="AF6027" s="25">
        <v>6026</v>
      </c>
      <c r="AG6027" s="25"/>
      <c r="AJ6027" s="25"/>
      <c r="AL6027" s="5">
        <v>6026</v>
      </c>
      <c r="AM6027" s="25">
        <v>-596524491.46177316</v>
      </c>
      <c r="AN6027" s="5">
        <v>-3.0302007150347228</v>
      </c>
    </row>
    <row r="6028" spans="32:40">
      <c r="AF6028" s="25">
        <v>6027</v>
      </c>
      <c r="AG6028" s="25"/>
      <c r="AJ6028" s="25"/>
      <c r="AL6028" s="5">
        <v>6027</v>
      </c>
      <c r="AM6028" s="25">
        <v>-980598974.49183547</v>
      </c>
      <c r="AN6028" s="5">
        <v>-7.5657360675186967</v>
      </c>
    </row>
    <row r="6029" spans="32:40">
      <c r="AF6029" s="25">
        <v>6028</v>
      </c>
      <c r="AG6029" s="25"/>
      <c r="AJ6029" s="25"/>
      <c r="AL6029" s="5">
        <v>6028</v>
      </c>
      <c r="AM6029" s="25">
        <v>-583672111.16988266</v>
      </c>
      <c r="AN6029" s="5">
        <v>-2.7424428175840925</v>
      </c>
    </row>
    <row r="6030" spans="32:40">
      <c r="AF6030" s="25">
        <v>6029</v>
      </c>
      <c r="AG6030" s="25"/>
      <c r="AJ6030" s="25"/>
      <c r="AL6030" s="5">
        <v>6029</v>
      </c>
      <c r="AM6030" s="25">
        <v>174817913.13927901</v>
      </c>
      <c r="AN6030" s="5">
        <v>1.8365429345072504</v>
      </c>
    </row>
    <row r="6031" spans="32:40">
      <c r="AF6031" s="25">
        <v>6030</v>
      </c>
      <c r="AG6031" s="25"/>
      <c r="AJ6031" s="25"/>
      <c r="AL6031" s="5">
        <v>6030</v>
      </c>
      <c r="AM6031" s="25">
        <v>-641517334.16968739</v>
      </c>
      <c r="AN6031" s="5">
        <v>-7.3952752219071849</v>
      </c>
    </row>
    <row r="6032" spans="32:40">
      <c r="AF6032" s="25">
        <v>6031</v>
      </c>
      <c r="AG6032" s="25"/>
      <c r="AJ6032" s="25"/>
      <c r="AL6032" s="5">
        <v>6031</v>
      </c>
      <c r="AM6032" s="25">
        <v>-602747298.86381149</v>
      </c>
      <c r="AN6032" s="5">
        <v>-1.6346389467695968</v>
      </c>
    </row>
    <row r="6033" spans="32:40">
      <c r="AF6033" s="25">
        <v>6032</v>
      </c>
      <c r="AG6033" s="25"/>
      <c r="AJ6033" s="25"/>
      <c r="AL6033" s="5">
        <v>6032</v>
      </c>
      <c r="AM6033" s="25">
        <v>-278626392.23366189</v>
      </c>
      <c r="AN6033" s="5">
        <v>-3.6185567654490276</v>
      </c>
    </row>
    <row r="6034" spans="32:40">
      <c r="AF6034" s="25">
        <v>6033</v>
      </c>
      <c r="AG6034" s="25"/>
      <c r="AJ6034" s="25"/>
      <c r="AL6034" s="5">
        <v>6033</v>
      </c>
      <c r="AM6034" s="25">
        <v>-1318967283.648031</v>
      </c>
      <c r="AN6034" s="5">
        <v>-5.694174650719412</v>
      </c>
    </row>
    <row r="6035" spans="32:40">
      <c r="AF6035" s="25">
        <v>6034</v>
      </c>
      <c r="AG6035" s="25"/>
      <c r="AJ6035" s="25"/>
      <c r="AL6035" s="5">
        <v>6034</v>
      </c>
      <c r="AM6035" s="25">
        <v>1018974150.0071487</v>
      </c>
      <c r="AN6035" s="5">
        <v>4.956966636535431</v>
      </c>
    </row>
    <row r="6036" spans="32:40">
      <c r="AF6036" s="25">
        <v>6035</v>
      </c>
      <c r="AG6036" s="25"/>
      <c r="AJ6036" s="25"/>
      <c r="AL6036" s="5">
        <v>6035</v>
      </c>
      <c r="AM6036" s="25">
        <v>-901289609.52811635</v>
      </c>
      <c r="AN6036" s="5">
        <v>-2.4124454155792399</v>
      </c>
    </row>
    <row r="6037" spans="32:40">
      <c r="AF6037" s="25">
        <v>6036</v>
      </c>
      <c r="AG6037" s="25"/>
      <c r="AJ6037" s="25"/>
      <c r="AL6037" s="5">
        <v>6036</v>
      </c>
      <c r="AM6037" s="25">
        <v>569150732.56418431</v>
      </c>
      <c r="AN6037" s="5">
        <v>3.6767328729883948</v>
      </c>
    </row>
    <row r="6038" spans="32:40">
      <c r="AF6038" s="25">
        <v>6037</v>
      </c>
      <c r="AG6038" s="25"/>
      <c r="AJ6038" s="25"/>
      <c r="AL6038" s="5">
        <v>6037</v>
      </c>
      <c r="AM6038" s="25">
        <v>-631002652.62262833</v>
      </c>
      <c r="AN6038" s="5">
        <v>-7.0437681706434176</v>
      </c>
    </row>
    <row r="6039" spans="32:40">
      <c r="AF6039" s="25">
        <v>6038</v>
      </c>
      <c r="AG6039" s="25"/>
      <c r="AJ6039" s="25"/>
      <c r="AL6039" s="5">
        <v>6038</v>
      </c>
      <c r="AM6039" s="25">
        <v>1005854845.5092304</v>
      </c>
      <c r="AN6039" s="5">
        <v>5.5356098078910057</v>
      </c>
    </row>
    <row r="6040" spans="32:40">
      <c r="AF6040" s="25">
        <v>6039</v>
      </c>
      <c r="AG6040" s="25"/>
      <c r="AJ6040" s="25"/>
      <c r="AL6040" s="5">
        <v>6039</v>
      </c>
      <c r="AM6040" s="25">
        <v>-812905751.32025456</v>
      </c>
      <c r="AN6040" s="5">
        <v>-2.3092018533566869</v>
      </c>
    </row>
    <row r="6041" spans="32:40">
      <c r="AF6041" s="25">
        <v>6040</v>
      </c>
      <c r="AG6041" s="25"/>
      <c r="AJ6041" s="25"/>
      <c r="AL6041" s="5">
        <v>6040</v>
      </c>
      <c r="AM6041" s="25">
        <v>-443919246.29846734</v>
      </c>
      <c r="AN6041" s="5">
        <v>-1.4846241350153384</v>
      </c>
    </row>
    <row r="6042" spans="32:40">
      <c r="AF6042" s="25">
        <v>6041</v>
      </c>
      <c r="AG6042" s="25"/>
      <c r="AJ6042" s="25"/>
      <c r="AL6042" s="5">
        <v>6041</v>
      </c>
      <c r="AM6042" s="25">
        <v>752588762.47469211</v>
      </c>
      <c r="AN6042" s="5">
        <v>5.4895440715250201</v>
      </c>
    </row>
    <row r="6043" spans="32:40">
      <c r="AF6043" s="25">
        <v>6042</v>
      </c>
      <c r="AG6043" s="25"/>
      <c r="AJ6043" s="25"/>
      <c r="AL6043" s="5">
        <v>6042</v>
      </c>
      <c r="AM6043" s="25">
        <v>-621689802.29618514</v>
      </c>
      <c r="AN6043" s="5">
        <v>-1.7324355524980561</v>
      </c>
    </row>
    <row r="6044" spans="32:40">
      <c r="AF6044" s="25">
        <v>6043</v>
      </c>
      <c r="AG6044" s="25"/>
      <c r="AJ6044" s="25"/>
      <c r="AL6044" s="5">
        <v>6043</v>
      </c>
      <c r="AM6044" s="25">
        <v>-792350382.50211334</v>
      </c>
      <c r="AN6044" s="5">
        <v>-4.1916398789296041</v>
      </c>
    </row>
    <row r="6045" spans="32:40">
      <c r="AF6045" s="25">
        <v>6044</v>
      </c>
      <c r="AG6045" s="25"/>
      <c r="AJ6045" s="25"/>
      <c r="AL6045" s="5">
        <v>6044</v>
      </c>
      <c r="AM6045" s="25">
        <v>-1159659947.3856521</v>
      </c>
      <c r="AN6045" s="5">
        <v>-4.8913191848076139</v>
      </c>
    </row>
    <row r="6046" spans="32:40">
      <c r="AF6046" s="25">
        <v>6045</v>
      </c>
      <c r="AG6046" s="25"/>
      <c r="AJ6046" s="25"/>
      <c r="AL6046" s="5">
        <v>6045</v>
      </c>
      <c r="AM6046" s="25">
        <v>-952687194.74399793</v>
      </c>
      <c r="AN6046" s="5">
        <v>-3.9108400059666191</v>
      </c>
    </row>
    <row r="6047" spans="32:40">
      <c r="AF6047" s="25">
        <v>6046</v>
      </c>
      <c r="AG6047" s="25"/>
      <c r="AJ6047" s="25"/>
      <c r="AL6047" s="5">
        <v>6046</v>
      </c>
      <c r="AM6047" s="25">
        <v>204206982.38398245</v>
      </c>
      <c r="AN6047" s="5">
        <v>2.8317403357197599</v>
      </c>
    </row>
    <row r="6048" spans="32:40">
      <c r="AF6048" s="25">
        <v>6047</v>
      </c>
      <c r="AG6048" s="25"/>
      <c r="AJ6048" s="25"/>
      <c r="AL6048" s="5">
        <v>6047</v>
      </c>
      <c r="AM6048" s="25">
        <v>-674048698.84741306</v>
      </c>
      <c r="AN6048" s="5">
        <v>-7.1354040902652072</v>
      </c>
    </row>
    <row r="6049" spans="32:40">
      <c r="AF6049" s="25">
        <v>6048</v>
      </c>
      <c r="AG6049" s="25"/>
      <c r="AJ6049" s="25"/>
      <c r="AL6049" s="5">
        <v>6048</v>
      </c>
      <c r="AM6049" s="25">
        <v>-421852439.70952475</v>
      </c>
      <c r="AN6049" s="5">
        <v>-1.1139746839091731</v>
      </c>
    </row>
    <row r="6050" spans="32:40">
      <c r="AF6050" s="25">
        <v>6049</v>
      </c>
      <c r="AG6050" s="25"/>
      <c r="AJ6050" s="25"/>
      <c r="AL6050" s="5">
        <v>6049</v>
      </c>
      <c r="AM6050" s="25">
        <v>681157131.64701688</v>
      </c>
      <c r="AN6050" s="5">
        <v>6.4042800402123907</v>
      </c>
    </row>
    <row r="6051" spans="32:40">
      <c r="AF6051" s="25">
        <v>6050</v>
      </c>
      <c r="AG6051" s="25"/>
      <c r="AJ6051" s="25"/>
      <c r="AL6051" s="5">
        <v>6050</v>
      </c>
      <c r="AM6051" s="25">
        <v>-337656247.26081252</v>
      </c>
      <c r="AN6051" s="5">
        <v>-1.80920462730837</v>
      </c>
    </row>
    <row r="6052" spans="32:40">
      <c r="AF6052" s="25">
        <v>6051</v>
      </c>
      <c r="AG6052" s="25"/>
      <c r="AJ6052" s="25"/>
      <c r="AL6052" s="5">
        <v>6051</v>
      </c>
      <c r="AM6052" s="25">
        <v>-662357559.51581025</v>
      </c>
      <c r="AN6052" s="5">
        <v>-3.000738224545016</v>
      </c>
    </row>
    <row r="6053" spans="32:40">
      <c r="AF6053" s="25">
        <v>6052</v>
      </c>
      <c r="AG6053" s="25"/>
      <c r="AJ6053" s="25"/>
      <c r="AL6053" s="5">
        <v>6052</v>
      </c>
      <c r="AM6053" s="25">
        <v>-1172141782.8157878</v>
      </c>
      <c r="AN6053" s="5">
        <v>-3.5241971183344516</v>
      </c>
    </row>
    <row r="6054" spans="32:40">
      <c r="AF6054" s="25">
        <v>6053</v>
      </c>
      <c r="AG6054" s="25"/>
      <c r="AJ6054" s="25"/>
      <c r="AL6054" s="5">
        <v>6053</v>
      </c>
      <c r="AM6054" s="25">
        <v>1588941213.8712907</v>
      </c>
      <c r="AN6054" s="5">
        <v>7.7988064481872934</v>
      </c>
    </row>
    <row r="6055" spans="32:40">
      <c r="AF6055" s="25">
        <v>6054</v>
      </c>
      <c r="AG6055" s="25"/>
      <c r="AJ6055" s="25"/>
      <c r="AL6055" s="5">
        <v>6054</v>
      </c>
      <c r="AM6055" s="25">
        <v>-694012248.55159998</v>
      </c>
      <c r="AN6055" s="5">
        <v>-2.0422037490322031</v>
      </c>
    </row>
    <row r="6056" spans="32:40">
      <c r="AF6056" s="25">
        <v>6055</v>
      </c>
      <c r="AG6056" s="25"/>
      <c r="AJ6056" s="25"/>
      <c r="AL6056" s="5">
        <v>6055</v>
      </c>
      <c r="AM6056" s="25">
        <v>238603974.12292051</v>
      </c>
      <c r="AN6056" s="5">
        <v>1.9849245657656194</v>
      </c>
    </row>
    <row r="6057" spans="32:40">
      <c r="AF6057" s="25">
        <v>6056</v>
      </c>
      <c r="AG6057" s="25"/>
      <c r="AJ6057" s="25"/>
      <c r="AL6057" s="5">
        <v>6056</v>
      </c>
      <c r="AM6057" s="25">
        <v>1492414706.1378779</v>
      </c>
      <c r="AN6057" s="5">
        <v>7.6328591806425434</v>
      </c>
    </row>
    <row r="6058" spans="32:40">
      <c r="AF6058" s="25">
        <v>6057</v>
      </c>
      <c r="AG6058" s="25"/>
      <c r="AJ6058" s="25"/>
      <c r="AL6058" s="5">
        <v>6057</v>
      </c>
      <c r="AM6058" s="25">
        <v>448852941.1113106</v>
      </c>
      <c r="AN6058" s="5">
        <v>2.8269771938560484</v>
      </c>
    </row>
    <row r="6059" spans="32:40">
      <c r="AF6059" s="25">
        <v>6058</v>
      </c>
      <c r="AG6059" s="25"/>
      <c r="AJ6059" s="25"/>
      <c r="AL6059" s="5">
        <v>6058</v>
      </c>
      <c r="AM6059" s="25">
        <v>-376629954.63812983</v>
      </c>
      <c r="AN6059" s="5">
        <v>-0.51362941129706829</v>
      </c>
    </row>
    <row r="6060" spans="32:40">
      <c r="AF6060" s="25">
        <v>6059</v>
      </c>
      <c r="AG6060" s="25"/>
      <c r="AJ6060" s="25"/>
      <c r="AL6060" s="5">
        <v>6059</v>
      </c>
      <c r="AM6060" s="25">
        <v>-709612108.07354724</v>
      </c>
      <c r="AN6060" s="5">
        <v>-2.6476411906168305</v>
      </c>
    </row>
    <row r="6061" spans="32:40">
      <c r="AF6061" s="25">
        <v>6060</v>
      </c>
      <c r="AG6061" s="25"/>
      <c r="AJ6061" s="25"/>
      <c r="AL6061" s="5">
        <v>6060</v>
      </c>
      <c r="AM6061" s="25">
        <v>612241370.76772189</v>
      </c>
      <c r="AN6061" s="5">
        <v>3.3051444524298468</v>
      </c>
    </row>
    <row r="6062" spans="32:40">
      <c r="AF6062" s="25">
        <v>6061</v>
      </c>
      <c r="AG6062" s="25"/>
      <c r="AJ6062" s="25"/>
      <c r="AL6062" s="5">
        <v>6061</v>
      </c>
      <c r="AM6062" s="25">
        <v>-1075986682.8399699</v>
      </c>
      <c r="AN6062" s="5">
        <v>-5.8371274930816748</v>
      </c>
    </row>
    <row r="6063" spans="32:40">
      <c r="AF6063" s="25">
        <v>6062</v>
      </c>
      <c r="AG6063" s="25"/>
      <c r="AJ6063" s="25"/>
      <c r="AL6063" s="5">
        <v>6062</v>
      </c>
      <c r="AM6063" s="25">
        <v>-210039489.48401552</v>
      </c>
      <c r="AN6063" s="5">
        <v>-0.12363003835597111</v>
      </c>
    </row>
    <row r="6064" spans="32:40">
      <c r="AF6064" s="25">
        <v>6063</v>
      </c>
      <c r="AG6064" s="25"/>
      <c r="AJ6064" s="25"/>
      <c r="AL6064" s="5">
        <v>6063</v>
      </c>
      <c r="AM6064" s="25">
        <v>-420294905.05667716</v>
      </c>
      <c r="AN6064" s="5">
        <v>-1.6915499263853531</v>
      </c>
    </row>
    <row r="6065" spans="32:40">
      <c r="AF6065" s="25">
        <v>6064</v>
      </c>
      <c r="AG6065" s="25"/>
      <c r="AJ6065" s="25"/>
      <c r="AL6065" s="5">
        <v>6064</v>
      </c>
      <c r="AM6065" s="25">
        <v>881929690.33719432</v>
      </c>
      <c r="AN6065" s="5">
        <v>10.964045999784243</v>
      </c>
    </row>
    <row r="6066" spans="32:40">
      <c r="AF6066" s="25">
        <v>6065</v>
      </c>
      <c r="AG6066" s="25"/>
      <c r="AJ6066" s="25"/>
      <c r="AL6066" s="5">
        <v>6065</v>
      </c>
      <c r="AM6066" s="25">
        <v>-1613112037.9645534</v>
      </c>
      <c r="AN6066" s="5">
        <v>-5.448988224787839</v>
      </c>
    </row>
    <row r="6067" spans="32:40">
      <c r="AF6067" s="25">
        <v>6066</v>
      </c>
      <c r="AG6067" s="25"/>
      <c r="AJ6067" s="25"/>
      <c r="AL6067" s="5">
        <v>6066</v>
      </c>
      <c r="AM6067" s="25">
        <v>-887826090.24167323</v>
      </c>
      <c r="AN6067" s="5">
        <v>-7.290962873934796</v>
      </c>
    </row>
    <row r="6068" spans="32:40">
      <c r="AF6068" s="25">
        <v>6067</v>
      </c>
      <c r="AG6068" s="25"/>
      <c r="AJ6068" s="25"/>
      <c r="AL6068" s="5">
        <v>6067</v>
      </c>
      <c r="AM6068" s="25">
        <v>-199462646.2566511</v>
      </c>
      <c r="AN6068" s="5">
        <v>-0.15999733227624388</v>
      </c>
    </row>
    <row r="6069" spans="32:40">
      <c r="AF6069" s="25">
        <v>6068</v>
      </c>
      <c r="AG6069" s="25"/>
      <c r="AJ6069" s="25"/>
      <c r="AL6069" s="5">
        <v>6068</v>
      </c>
      <c r="AM6069" s="25">
        <v>-670020003.10686493</v>
      </c>
      <c r="AN6069" s="5">
        <v>-1.7439976172884517</v>
      </c>
    </row>
    <row r="6070" spans="32:40">
      <c r="AF6070" s="25">
        <v>6069</v>
      </c>
      <c r="AG6070" s="25"/>
      <c r="AJ6070" s="25"/>
      <c r="AL6070" s="5">
        <v>6069</v>
      </c>
      <c r="AM6070" s="25">
        <v>1006067971.2484075</v>
      </c>
      <c r="AN6070" s="5">
        <v>9.3044998108795038</v>
      </c>
    </row>
    <row r="6071" spans="32:40">
      <c r="AF6071" s="25">
        <v>6070</v>
      </c>
      <c r="AG6071" s="25"/>
      <c r="AJ6071" s="25"/>
      <c r="AL6071" s="5">
        <v>6070</v>
      </c>
      <c r="AM6071" s="25">
        <v>105693082.32377023</v>
      </c>
      <c r="AN6071" s="5">
        <v>1.7971570254711149</v>
      </c>
    </row>
    <row r="6072" spans="32:40">
      <c r="AF6072" s="25">
        <v>6071</v>
      </c>
      <c r="AG6072" s="25"/>
      <c r="AJ6072" s="25"/>
      <c r="AL6072" s="5">
        <v>6071</v>
      </c>
      <c r="AM6072" s="25">
        <v>-607084877.34014034</v>
      </c>
      <c r="AN6072" s="5">
        <v>-1.9641957427777732</v>
      </c>
    </row>
    <row r="6073" spans="32:40">
      <c r="AF6073" s="25">
        <v>6072</v>
      </c>
      <c r="AG6073" s="25"/>
      <c r="AJ6073" s="25"/>
      <c r="AL6073" s="5">
        <v>6072</v>
      </c>
      <c r="AM6073" s="25">
        <v>1642605428.2727766</v>
      </c>
      <c r="AN6073" s="5">
        <v>20.817676251702668</v>
      </c>
    </row>
    <row r="6074" spans="32:40">
      <c r="AF6074" s="25">
        <v>6073</v>
      </c>
      <c r="AG6074" s="25"/>
      <c r="AJ6074" s="25"/>
      <c r="AL6074" s="5">
        <v>6073</v>
      </c>
      <c r="AM6074" s="25">
        <v>-1296691850.8503127</v>
      </c>
      <c r="AN6074" s="5">
        <v>-5.037771543837775</v>
      </c>
    </row>
    <row r="6075" spans="32:40">
      <c r="AF6075" s="25">
        <v>6074</v>
      </c>
      <c r="AG6075" s="25"/>
      <c r="AJ6075" s="25"/>
      <c r="AL6075" s="5">
        <v>6074</v>
      </c>
      <c r="AM6075" s="25">
        <v>-117353545.29704486</v>
      </c>
      <c r="AN6075" s="5">
        <v>-0.28506543484835928</v>
      </c>
    </row>
    <row r="6076" spans="32:40">
      <c r="AF6076" s="25">
        <v>6075</v>
      </c>
      <c r="AG6076" s="25"/>
      <c r="AJ6076" s="25"/>
      <c r="AL6076" s="5">
        <v>6075</v>
      </c>
      <c r="AM6076" s="25">
        <v>-879253172.81857216</v>
      </c>
      <c r="AN6076" s="5">
        <v>-8.7525512057730754</v>
      </c>
    </row>
    <row r="6077" spans="32:40">
      <c r="AF6077" s="25">
        <v>6076</v>
      </c>
      <c r="AG6077" s="25"/>
      <c r="AJ6077" s="25"/>
      <c r="AL6077" s="5">
        <v>6076</v>
      </c>
      <c r="AM6077" s="25">
        <v>1132049025.9533088</v>
      </c>
      <c r="AN6077" s="5">
        <v>5.7128422832073884</v>
      </c>
    </row>
    <row r="6078" spans="32:40">
      <c r="AF6078" s="25">
        <v>6077</v>
      </c>
      <c r="AG6078" s="25"/>
      <c r="AJ6078" s="25"/>
      <c r="AL6078" s="5">
        <v>6077</v>
      </c>
      <c r="AM6078" s="25">
        <v>-342082203.8236171</v>
      </c>
      <c r="AN6078" s="5">
        <v>-2.2182125383365068</v>
      </c>
    </row>
    <row r="6079" spans="32:40">
      <c r="AF6079" s="25">
        <v>6078</v>
      </c>
      <c r="AG6079" s="25"/>
      <c r="AJ6079" s="25"/>
      <c r="AL6079" s="5">
        <v>6078</v>
      </c>
      <c r="AM6079" s="25">
        <v>-516125703.18151951</v>
      </c>
      <c r="AN6079" s="5">
        <v>-2.5699651035246687</v>
      </c>
    </row>
    <row r="6080" spans="32:40">
      <c r="AF6080" s="25">
        <v>6079</v>
      </c>
      <c r="AG6080" s="25"/>
      <c r="AJ6080" s="25"/>
      <c r="AL6080" s="5">
        <v>6079</v>
      </c>
      <c r="AM6080" s="25">
        <v>-898176325.97052574</v>
      </c>
      <c r="AN6080" s="5">
        <v>-9.0394874773527949</v>
      </c>
    </row>
    <row r="6081" spans="32:40">
      <c r="AF6081" s="25">
        <v>6080</v>
      </c>
      <c r="AG6081" s="25"/>
      <c r="AJ6081" s="25"/>
      <c r="AL6081" s="5">
        <v>6080</v>
      </c>
      <c r="AM6081" s="25">
        <v>-52067554.991772622</v>
      </c>
      <c r="AN6081" s="5">
        <v>0.68989258488677552</v>
      </c>
    </row>
    <row r="6082" spans="32:40">
      <c r="AF6082" s="25">
        <v>6081</v>
      </c>
      <c r="AG6082" s="25"/>
      <c r="AJ6082" s="25"/>
      <c r="AL6082" s="5">
        <v>6081</v>
      </c>
      <c r="AM6082" s="25">
        <v>-85972575.865858048</v>
      </c>
      <c r="AN6082" s="5">
        <v>0.54065356055493796</v>
      </c>
    </row>
    <row r="6083" spans="32:40">
      <c r="AF6083" s="25">
        <v>6082</v>
      </c>
      <c r="AG6083" s="25"/>
      <c r="AJ6083" s="25"/>
      <c r="AL6083" s="5">
        <v>6082</v>
      </c>
      <c r="AM6083" s="25">
        <v>704841200.05311561</v>
      </c>
      <c r="AN6083" s="5">
        <v>4.0709999403631354</v>
      </c>
    </row>
    <row r="6084" spans="32:40">
      <c r="AF6084" s="25">
        <v>6083</v>
      </c>
      <c r="AG6084" s="25"/>
      <c r="AJ6084" s="25"/>
      <c r="AL6084" s="5">
        <v>6083</v>
      </c>
      <c r="AM6084" s="25">
        <v>-752386602.76707721</v>
      </c>
      <c r="AN6084" s="5">
        <v>-2.2876489051450242</v>
      </c>
    </row>
    <row r="6085" spans="32:40">
      <c r="AF6085" s="25">
        <v>6084</v>
      </c>
      <c r="AG6085" s="25"/>
      <c r="AJ6085" s="25"/>
      <c r="AL6085" s="5">
        <v>6084</v>
      </c>
      <c r="AM6085" s="25">
        <v>-613347853.40136206</v>
      </c>
      <c r="AN6085" s="5">
        <v>-2.4417451605303699</v>
      </c>
    </row>
    <row r="6086" spans="32:40">
      <c r="AF6086" s="25">
        <v>6085</v>
      </c>
      <c r="AG6086" s="25"/>
      <c r="AJ6086" s="25"/>
      <c r="AL6086" s="5">
        <v>6085</v>
      </c>
      <c r="AM6086" s="25">
        <v>350681717.09617829</v>
      </c>
      <c r="AN6086" s="5">
        <v>4.6343430061768034</v>
      </c>
    </row>
    <row r="6087" spans="32:40">
      <c r="AF6087" s="25">
        <v>6086</v>
      </c>
      <c r="AG6087" s="25"/>
      <c r="AJ6087" s="25"/>
      <c r="AL6087" s="5">
        <v>6086</v>
      </c>
      <c r="AM6087" s="25">
        <v>41273171.428715795</v>
      </c>
      <c r="AN6087" s="5">
        <v>1.2653615374227383</v>
      </c>
    </row>
    <row r="6088" spans="32:40">
      <c r="AF6088" s="25">
        <v>6087</v>
      </c>
      <c r="AG6088" s="25"/>
      <c r="AJ6088" s="25"/>
      <c r="AL6088" s="5">
        <v>6087</v>
      </c>
      <c r="AM6088" s="25">
        <v>-549239719.48206413</v>
      </c>
      <c r="AN6088" s="5">
        <v>-7.1466124954583705</v>
      </c>
    </row>
    <row r="6089" spans="32:40">
      <c r="AF6089" s="25">
        <v>6088</v>
      </c>
      <c r="AG6089" s="25"/>
      <c r="AJ6089" s="25"/>
      <c r="AL6089" s="5">
        <v>6088</v>
      </c>
      <c r="AM6089" s="25">
        <v>1548408635.5344281</v>
      </c>
      <c r="AN6089" s="5">
        <v>12.935240820604605</v>
      </c>
    </row>
    <row r="6090" spans="32:40">
      <c r="AF6090" s="25">
        <v>6089</v>
      </c>
      <c r="AG6090" s="25"/>
      <c r="AJ6090" s="25"/>
      <c r="AL6090" s="5">
        <v>6089</v>
      </c>
      <c r="AM6090" s="25">
        <v>681197102.14637899</v>
      </c>
      <c r="AN6090" s="5">
        <v>11.091746839935864</v>
      </c>
    </row>
    <row r="6091" spans="32:40">
      <c r="AF6091" s="25">
        <v>6090</v>
      </c>
      <c r="AG6091" s="25"/>
      <c r="AJ6091" s="25"/>
      <c r="AL6091" s="5">
        <v>6090</v>
      </c>
      <c r="AM6091" s="25">
        <v>226375441.59134227</v>
      </c>
      <c r="AN6091" s="5">
        <v>2.2812126356996205</v>
      </c>
    </row>
    <row r="6092" spans="32:40">
      <c r="AF6092" s="25">
        <v>6091</v>
      </c>
      <c r="AG6092" s="25"/>
      <c r="AJ6092" s="25"/>
      <c r="AL6092" s="5">
        <v>6091</v>
      </c>
      <c r="AM6092" s="25">
        <v>-991171303.1330024</v>
      </c>
      <c r="AN6092" s="5">
        <v>-4.6480711733687601</v>
      </c>
    </row>
    <row r="6093" spans="32:40">
      <c r="AF6093" s="25">
        <v>6092</v>
      </c>
      <c r="AG6093" s="25"/>
      <c r="AJ6093" s="25"/>
      <c r="AL6093" s="5">
        <v>6092</v>
      </c>
      <c r="AM6093" s="25">
        <v>22186512.504376709</v>
      </c>
      <c r="AN6093" s="5">
        <v>1.2860620477458968</v>
      </c>
    </row>
    <row r="6094" spans="32:40">
      <c r="AF6094" s="25">
        <v>6093</v>
      </c>
      <c r="AG6094" s="25"/>
      <c r="AJ6094" s="25"/>
      <c r="AL6094" s="5">
        <v>6093</v>
      </c>
      <c r="AM6094" s="25">
        <v>810211177.42909932</v>
      </c>
      <c r="AN6094" s="5">
        <v>4.9172915761784237</v>
      </c>
    </row>
    <row r="6095" spans="32:40">
      <c r="AF6095" s="25">
        <v>6094</v>
      </c>
      <c r="AG6095" s="25"/>
      <c r="AJ6095" s="25"/>
      <c r="AL6095" s="5">
        <v>6094</v>
      </c>
      <c r="AM6095" s="25">
        <v>152411574.28499979</v>
      </c>
      <c r="AN6095" s="5">
        <v>2.9623705040369472</v>
      </c>
    </row>
    <row r="6096" spans="32:40">
      <c r="AF6096" s="25">
        <v>6095</v>
      </c>
      <c r="AG6096" s="25"/>
      <c r="AJ6096" s="25"/>
      <c r="AL6096" s="5">
        <v>6095</v>
      </c>
      <c r="AM6096" s="25">
        <v>-1319837877.096004</v>
      </c>
      <c r="AN6096" s="5">
        <v>-4.3168453510415468</v>
      </c>
    </row>
    <row r="6097" spans="32:40">
      <c r="AF6097" s="25">
        <v>6096</v>
      </c>
      <c r="AG6097" s="25"/>
      <c r="AJ6097" s="25"/>
      <c r="AL6097" s="5">
        <v>6096</v>
      </c>
      <c r="AM6097" s="25">
        <v>-620967270.3257761</v>
      </c>
      <c r="AN6097" s="5">
        <v>-2.433676763370836</v>
      </c>
    </row>
    <row r="6098" spans="32:40">
      <c r="AF6098" s="25">
        <v>6097</v>
      </c>
      <c r="AG6098" s="25"/>
      <c r="AJ6098" s="25"/>
      <c r="AL6098" s="5">
        <v>6097</v>
      </c>
      <c r="AM6098" s="25">
        <v>336052423.88429153</v>
      </c>
      <c r="AN6098" s="5">
        <v>2.9123156249104332</v>
      </c>
    </row>
    <row r="6099" spans="32:40">
      <c r="AF6099" s="25">
        <v>6098</v>
      </c>
      <c r="AG6099" s="25"/>
      <c r="AJ6099" s="25"/>
      <c r="AL6099" s="5">
        <v>6098</v>
      </c>
      <c r="AM6099" s="25">
        <v>-358308487.76081145</v>
      </c>
      <c r="AN6099" s="5">
        <v>-2.4324797110297411</v>
      </c>
    </row>
    <row r="6100" spans="32:40">
      <c r="AF6100" s="25">
        <v>6099</v>
      </c>
      <c r="AG6100" s="25"/>
      <c r="AJ6100" s="25"/>
      <c r="AL6100" s="5">
        <v>6099</v>
      </c>
      <c r="AM6100" s="25">
        <v>-540091804.59571993</v>
      </c>
      <c r="AN6100" s="5">
        <v>-2.108387961963329</v>
      </c>
    </row>
    <row r="6101" spans="32:40">
      <c r="AF6101" s="25">
        <v>6100</v>
      </c>
      <c r="AG6101" s="25"/>
      <c r="AJ6101" s="25"/>
      <c r="AL6101" s="5">
        <v>6100</v>
      </c>
      <c r="AM6101" s="25">
        <v>444296404.32558453</v>
      </c>
      <c r="AN6101" s="5">
        <v>5.057127347311555</v>
      </c>
    </row>
    <row r="6102" spans="32:40">
      <c r="AF6102" s="25">
        <v>6101</v>
      </c>
      <c r="AG6102" s="25"/>
      <c r="AJ6102" s="25"/>
      <c r="AL6102" s="5">
        <v>6101</v>
      </c>
      <c r="AM6102" s="25">
        <v>-695129261.35471845</v>
      </c>
      <c r="AN6102" s="5">
        <v>-3.5650261635820022</v>
      </c>
    </row>
    <row r="6103" spans="32:40">
      <c r="AF6103" s="25">
        <v>6102</v>
      </c>
      <c r="AG6103" s="25"/>
      <c r="AJ6103" s="25"/>
      <c r="AL6103" s="5">
        <v>6102</v>
      </c>
      <c r="AM6103" s="25">
        <v>104559585.12684292</v>
      </c>
      <c r="AN6103" s="5">
        <v>1.6283804407460523</v>
      </c>
    </row>
    <row r="6104" spans="32:40">
      <c r="AF6104" s="25">
        <v>6103</v>
      </c>
      <c r="AG6104" s="25"/>
      <c r="AJ6104" s="25"/>
      <c r="AL6104" s="5">
        <v>6103</v>
      </c>
      <c r="AM6104" s="25">
        <v>-18036626.512873799</v>
      </c>
      <c r="AN6104" s="5">
        <v>0.85918582639284846</v>
      </c>
    </row>
    <row r="6105" spans="32:40">
      <c r="AF6105" s="25">
        <v>6104</v>
      </c>
      <c r="AG6105" s="25"/>
      <c r="AJ6105" s="25"/>
      <c r="AL6105" s="5">
        <v>6104</v>
      </c>
      <c r="AM6105" s="25">
        <v>-457616867.72714996</v>
      </c>
      <c r="AN6105" s="5">
        <v>-2.1686615358098829</v>
      </c>
    </row>
    <row r="6106" spans="32:40">
      <c r="AF6106" s="25">
        <v>6105</v>
      </c>
      <c r="AG6106" s="25"/>
      <c r="AJ6106" s="25"/>
      <c r="AL6106" s="5">
        <v>6105</v>
      </c>
      <c r="AM6106" s="25">
        <v>-753855859.12300491</v>
      </c>
      <c r="AN6106" s="5">
        <v>-5.7463231609225547</v>
      </c>
    </row>
    <row r="6107" spans="32:40">
      <c r="AF6107" s="25">
        <v>6106</v>
      </c>
      <c r="AG6107" s="25"/>
      <c r="AJ6107" s="25"/>
      <c r="AL6107" s="5">
        <v>6106</v>
      </c>
      <c r="AM6107" s="25">
        <v>780518390.62988102</v>
      </c>
      <c r="AN6107" s="5">
        <v>4.3589852693679356</v>
      </c>
    </row>
    <row r="6108" spans="32:40">
      <c r="AF6108" s="25">
        <v>6107</v>
      </c>
      <c r="AG6108" s="25"/>
      <c r="AJ6108" s="25"/>
      <c r="AL6108" s="5">
        <v>6107</v>
      </c>
      <c r="AM6108" s="25">
        <v>932737955.42603409</v>
      </c>
      <c r="AN6108" s="5">
        <v>6.439288842506385</v>
      </c>
    </row>
    <row r="6109" spans="32:40">
      <c r="AF6109" s="25">
        <v>6108</v>
      </c>
      <c r="AG6109" s="25"/>
      <c r="AJ6109" s="25"/>
      <c r="AL6109" s="5">
        <v>6108</v>
      </c>
      <c r="AM6109" s="25">
        <v>-334079613.90077507</v>
      </c>
      <c r="AN6109" s="5">
        <v>-1.8742442169812343</v>
      </c>
    </row>
    <row r="6110" spans="32:40">
      <c r="AF6110" s="25">
        <v>6109</v>
      </c>
      <c r="AG6110" s="25"/>
      <c r="AJ6110" s="25"/>
      <c r="AL6110" s="5">
        <v>6109</v>
      </c>
      <c r="AM6110" s="25">
        <v>190424785.74744973</v>
      </c>
      <c r="AN6110" s="5">
        <v>3.3543988001337035</v>
      </c>
    </row>
    <row r="6111" spans="32:40">
      <c r="AF6111" s="25">
        <v>6110</v>
      </c>
      <c r="AG6111" s="25"/>
      <c r="AJ6111" s="25"/>
      <c r="AL6111" s="5">
        <v>6110</v>
      </c>
      <c r="AM6111" s="25">
        <v>-45815134.860173374</v>
      </c>
      <c r="AN6111" s="5">
        <v>0.66594623749582138</v>
      </c>
    </row>
    <row r="6112" spans="32:40">
      <c r="AF6112" s="25">
        <v>6111</v>
      </c>
      <c r="AG6112" s="25"/>
      <c r="AJ6112" s="25"/>
      <c r="AL6112" s="5">
        <v>6111</v>
      </c>
      <c r="AM6112" s="25">
        <v>534500933.52961993</v>
      </c>
      <c r="AN6112" s="5">
        <v>4.7250698531290904</v>
      </c>
    </row>
    <row r="6113" spans="32:40">
      <c r="AF6113" s="25">
        <v>6112</v>
      </c>
      <c r="AG6113" s="25"/>
      <c r="AJ6113" s="25"/>
      <c r="AL6113" s="5">
        <v>6112</v>
      </c>
      <c r="AM6113" s="25">
        <v>457779260.09501165</v>
      </c>
      <c r="AN6113" s="5">
        <v>2.9987597089363094</v>
      </c>
    </row>
    <row r="6114" spans="32:40">
      <c r="AF6114" s="25">
        <v>6113</v>
      </c>
      <c r="AG6114" s="25"/>
      <c r="AJ6114" s="25"/>
      <c r="AL6114" s="5">
        <v>6113</v>
      </c>
      <c r="AM6114" s="25">
        <v>-299446475.27210045</v>
      </c>
      <c r="AN6114" s="5">
        <v>-0.410658559357233</v>
      </c>
    </row>
    <row r="6115" spans="32:40">
      <c r="AF6115" s="25">
        <v>6114</v>
      </c>
      <c r="AG6115" s="25"/>
      <c r="AJ6115" s="25"/>
      <c r="AL6115" s="5">
        <v>6114</v>
      </c>
      <c r="AM6115" s="25">
        <v>-43585330.440251917</v>
      </c>
      <c r="AN6115" s="5">
        <v>0.44435938401911745</v>
      </c>
    </row>
    <row r="6116" spans="32:40">
      <c r="AF6116" s="25">
        <v>6115</v>
      </c>
      <c r="AG6116" s="25"/>
      <c r="AJ6116" s="25"/>
      <c r="AL6116" s="5">
        <v>6115</v>
      </c>
      <c r="AM6116" s="25">
        <v>278824587.0325107</v>
      </c>
      <c r="AN6116" s="5">
        <v>2.2537675975646065</v>
      </c>
    </row>
    <row r="6117" spans="32:40">
      <c r="AF6117" s="25">
        <v>6116</v>
      </c>
      <c r="AG6117" s="25"/>
      <c r="AJ6117" s="25"/>
      <c r="AL6117" s="5">
        <v>6116</v>
      </c>
      <c r="AM6117" s="25">
        <v>-785776375.25545847</v>
      </c>
      <c r="AN6117" s="5">
        <v>-4.4898184290822805</v>
      </c>
    </row>
    <row r="6118" spans="32:40">
      <c r="AF6118" s="25">
        <v>6117</v>
      </c>
      <c r="AG6118" s="25"/>
      <c r="AJ6118" s="25"/>
      <c r="AL6118" s="5">
        <v>6117</v>
      </c>
      <c r="AM6118" s="25">
        <v>-11524970.516192913</v>
      </c>
      <c r="AN6118" s="5">
        <v>0.94678089363518703</v>
      </c>
    </row>
    <row r="6119" spans="32:40">
      <c r="AF6119" s="25">
        <v>6118</v>
      </c>
      <c r="AG6119" s="25"/>
      <c r="AJ6119" s="25"/>
      <c r="AL6119" s="5">
        <v>6118</v>
      </c>
      <c r="AM6119" s="25">
        <v>-209436650.88549572</v>
      </c>
      <c r="AN6119" s="5">
        <v>-1.0542932965104186</v>
      </c>
    </row>
    <row r="6120" spans="32:40">
      <c r="AF6120" s="25">
        <v>6119</v>
      </c>
      <c r="AG6120" s="25"/>
      <c r="AJ6120" s="25"/>
      <c r="AL6120" s="5">
        <v>6119</v>
      </c>
      <c r="AM6120" s="25">
        <v>-261906311.52625725</v>
      </c>
      <c r="AN6120" s="5">
        <v>-0.27673442570458506</v>
      </c>
    </row>
    <row r="6121" spans="32:40">
      <c r="AF6121" s="25">
        <v>6120</v>
      </c>
      <c r="AG6121" s="25"/>
      <c r="AJ6121" s="25"/>
      <c r="AL6121" s="5">
        <v>6120</v>
      </c>
      <c r="AM6121" s="25">
        <v>-551406372.92335296</v>
      </c>
      <c r="AN6121" s="5">
        <v>-1.5824473133488799</v>
      </c>
    </row>
    <row r="6122" spans="32:40">
      <c r="AF6122" s="25">
        <v>6121</v>
      </c>
      <c r="AG6122" s="25"/>
      <c r="AJ6122" s="25"/>
      <c r="AL6122" s="5">
        <v>6121</v>
      </c>
      <c r="AM6122" s="25">
        <v>1206171693.1563137</v>
      </c>
      <c r="AN6122" s="5">
        <v>6.6945236715397716</v>
      </c>
    </row>
    <row r="6123" spans="32:40">
      <c r="AF6123" s="25">
        <v>6122</v>
      </c>
      <c r="AG6123" s="25"/>
      <c r="AJ6123" s="25"/>
      <c r="AL6123" s="5">
        <v>6122</v>
      </c>
      <c r="AM6123" s="25">
        <v>-488018190.81217039</v>
      </c>
      <c r="AN6123" s="5">
        <v>-1.3568600568695495</v>
      </c>
    </row>
    <row r="6124" spans="32:40">
      <c r="AF6124" s="25">
        <v>6123</v>
      </c>
      <c r="AG6124" s="25"/>
      <c r="AJ6124" s="25"/>
      <c r="AL6124" s="5">
        <v>6123</v>
      </c>
      <c r="AM6124" s="25">
        <v>-59315466.346023351</v>
      </c>
      <c r="AN6124" s="5">
        <v>0.29124205912204709</v>
      </c>
    </row>
    <row r="6125" spans="32:40">
      <c r="AF6125" s="25">
        <v>6124</v>
      </c>
      <c r="AG6125" s="25"/>
      <c r="AJ6125" s="25"/>
      <c r="AL6125" s="5">
        <v>6124</v>
      </c>
      <c r="AM6125" s="25">
        <v>-1012464147.9763932</v>
      </c>
      <c r="AN6125" s="5">
        <v>-3.5163924105750466</v>
      </c>
    </row>
    <row r="6126" spans="32:40">
      <c r="AF6126" s="25">
        <v>6125</v>
      </c>
      <c r="AG6126" s="25"/>
      <c r="AJ6126" s="25"/>
      <c r="AL6126" s="5">
        <v>6125</v>
      </c>
      <c r="AM6126" s="25">
        <v>459988979.2885828</v>
      </c>
      <c r="AN6126" s="5">
        <v>2.9825133588018051</v>
      </c>
    </row>
    <row r="6127" spans="32:40">
      <c r="AF6127" s="25">
        <v>6126</v>
      </c>
      <c r="AG6127" s="25"/>
      <c r="AJ6127" s="25"/>
      <c r="AL6127" s="5">
        <v>6126</v>
      </c>
      <c r="AM6127" s="25">
        <v>-435536737.9813664</v>
      </c>
      <c r="AN6127" s="5">
        <v>-1.4948455299695953</v>
      </c>
    </row>
    <row r="6128" spans="32:40">
      <c r="AF6128" s="25">
        <v>6127</v>
      </c>
      <c r="AG6128" s="25"/>
      <c r="AJ6128" s="25"/>
      <c r="AL6128" s="5">
        <v>6127</v>
      </c>
      <c r="AM6128" s="25">
        <v>-417822833.46458662</v>
      </c>
      <c r="AN6128" s="5">
        <v>-0.83833225326450755</v>
      </c>
    </row>
    <row r="6129" spans="32:40">
      <c r="AF6129" s="25">
        <v>6128</v>
      </c>
      <c r="AG6129" s="25"/>
      <c r="AJ6129" s="25"/>
      <c r="AL6129" s="5">
        <v>6128</v>
      </c>
      <c r="AM6129" s="25">
        <v>-14890842.685760379</v>
      </c>
      <c r="AN6129" s="5">
        <v>0.9374001552297484</v>
      </c>
    </row>
    <row r="6130" spans="32:40">
      <c r="AF6130" s="25">
        <v>6129</v>
      </c>
      <c r="AG6130" s="25"/>
      <c r="AJ6130" s="25"/>
      <c r="AL6130" s="5">
        <v>6129</v>
      </c>
      <c r="AM6130" s="25">
        <v>-748605447.03647828</v>
      </c>
      <c r="AN6130" s="5">
        <v>-5.4163534386320196</v>
      </c>
    </row>
    <row r="6131" spans="32:40">
      <c r="AF6131" s="25">
        <v>6130</v>
      </c>
      <c r="AG6131" s="25"/>
      <c r="AJ6131" s="25"/>
      <c r="AL6131" s="5">
        <v>6130</v>
      </c>
      <c r="AM6131" s="25">
        <v>-33015480.697461128</v>
      </c>
      <c r="AN6131" s="5">
        <v>0.71640764928815215</v>
      </c>
    </row>
    <row r="6132" spans="32:40">
      <c r="AF6132" s="25">
        <v>6131</v>
      </c>
      <c r="AG6132" s="25"/>
      <c r="AJ6132" s="25"/>
      <c r="AL6132" s="5">
        <v>6131</v>
      </c>
      <c r="AM6132" s="25">
        <v>-349280420.82052684</v>
      </c>
      <c r="AN6132" s="5">
        <v>-2.4695621326096999</v>
      </c>
    </row>
    <row r="6133" spans="32:40">
      <c r="AF6133" s="25">
        <v>6132</v>
      </c>
      <c r="AG6133" s="25"/>
      <c r="AJ6133" s="25"/>
      <c r="AL6133" s="5">
        <v>6132</v>
      </c>
      <c r="AM6133" s="25">
        <v>-1096481362.3905673</v>
      </c>
      <c r="AN6133" s="5">
        <v>-3.6300413108438518</v>
      </c>
    </row>
    <row r="6134" spans="32:40">
      <c r="AF6134" s="25">
        <v>6133</v>
      </c>
      <c r="AG6134" s="25"/>
      <c r="AJ6134" s="25"/>
      <c r="AL6134" s="5">
        <v>6133</v>
      </c>
      <c r="AM6134" s="25">
        <v>-248184026.91163951</v>
      </c>
      <c r="AN6134" s="5">
        <v>-0.10270200363740463</v>
      </c>
    </row>
    <row r="6135" spans="32:40">
      <c r="AF6135" s="25">
        <v>6134</v>
      </c>
      <c r="AG6135" s="25"/>
      <c r="AJ6135" s="25"/>
      <c r="AL6135" s="5">
        <v>6134</v>
      </c>
      <c r="AM6135" s="25">
        <v>374903423.31711584</v>
      </c>
      <c r="AN6135" s="5">
        <v>2.6754010408118405</v>
      </c>
    </row>
    <row r="6136" spans="32:40">
      <c r="AF6136" s="25">
        <v>6135</v>
      </c>
      <c r="AG6136" s="25"/>
      <c r="AJ6136" s="25"/>
      <c r="AL6136" s="5">
        <v>6135</v>
      </c>
      <c r="AM6136" s="25">
        <v>-413935967.51066643</v>
      </c>
      <c r="AN6136" s="5">
        <v>-0.92058566278041054</v>
      </c>
    </row>
    <row r="6137" spans="32:40">
      <c r="AF6137" s="25">
        <v>6136</v>
      </c>
      <c r="AG6137" s="25"/>
      <c r="AJ6137" s="25"/>
      <c r="AL6137" s="5">
        <v>6136</v>
      </c>
      <c r="AM6137" s="25">
        <v>632225816.0961585</v>
      </c>
      <c r="AN6137" s="5">
        <v>4.4196947444980088</v>
      </c>
    </row>
    <row r="6138" spans="32:40">
      <c r="AF6138" s="25">
        <v>6137</v>
      </c>
      <c r="AG6138" s="25"/>
      <c r="AJ6138" s="25"/>
      <c r="AL6138" s="5">
        <v>6137</v>
      </c>
      <c r="AM6138" s="25">
        <v>-544000276.79212189</v>
      </c>
      <c r="AN6138" s="5">
        <v>-1.2464044442064759</v>
      </c>
    </row>
    <row r="6139" spans="32:40">
      <c r="AF6139" s="25">
        <v>6138</v>
      </c>
      <c r="AG6139" s="25"/>
      <c r="AJ6139" s="25"/>
      <c r="AL6139" s="5">
        <v>6138</v>
      </c>
      <c r="AM6139" s="25">
        <v>-87776074.082210869</v>
      </c>
      <c r="AN6139" s="5">
        <v>-0.171138856836869</v>
      </c>
    </row>
    <row r="6140" spans="32:40">
      <c r="AF6140" s="25">
        <v>6139</v>
      </c>
      <c r="AG6140" s="25"/>
      <c r="AJ6140" s="25"/>
      <c r="AL6140" s="5">
        <v>6139</v>
      </c>
      <c r="AM6140" s="25">
        <v>594454894.23419309</v>
      </c>
      <c r="AN6140" s="5">
        <v>5.3065602388707953</v>
      </c>
    </row>
    <row r="6141" spans="32:40">
      <c r="AF6141" s="25">
        <v>6140</v>
      </c>
      <c r="AG6141" s="25"/>
      <c r="AJ6141" s="25"/>
      <c r="AL6141" s="5">
        <v>6140</v>
      </c>
      <c r="AM6141" s="25">
        <v>19867702.441063613</v>
      </c>
      <c r="AN6141" s="5">
        <v>1.0885744835219646</v>
      </c>
    </row>
    <row r="6142" spans="32:40">
      <c r="AF6142" s="25">
        <v>6141</v>
      </c>
      <c r="AG6142" s="25"/>
      <c r="AJ6142" s="25"/>
      <c r="AL6142" s="5">
        <v>6141</v>
      </c>
      <c r="AM6142" s="25">
        <v>-515211857.68139231</v>
      </c>
      <c r="AN6142" s="5">
        <v>-5.1916933991636105</v>
      </c>
    </row>
    <row r="6143" spans="32:40">
      <c r="AF6143" s="25">
        <v>6142</v>
      </c>
      <c r="AG6143" s="25"/>
      <c r="AJ6143" s="25"/>
      <c r="AL6143" s="5">
        <v>6142</v>
      </c>
      <c r="AM6143" s="25">
        <v>66580128.272646993</v>
      </c>
      <c r="AN6143" s="5">
        <v>1.5656109024788372</v>
      </c>
    </row>
    <row r="6144" spans="32:40">
      <c r="AF6144" s="25">
        <v>6143</v>
      </c>
      <c r="AG6144" s="25"/>
      <c r="AJ6144" s="25"/>
      <c r="AL6144" s="5">
        <v>6143</v>
      </c>
      <c r="AM6144" s="25">
        <v>-641853061.38066649</v>
      </c>
      <c r="AN6144" s="5">
        <v>-3.205844195135001</v>
      </c>
    </row>
    <row r="6145" spans="32:40">
      <c r="AF6145" s="25">
        <v>6144</v>
      </c>
      <c r="AG6145" s="25"/>
      <c r="AJ6145" s="25"/>
      <c r="AL6145" s="5">
        <v>6144</v>
      </c>
      <c r="AM6145" s="25">
        <v>-846005072.19762933</v>
      </c>
      <c r="AN6145" s="5">
        <v>-3.5875993167881517</v>
      </c>
    </row>
    <row r="6146" spans="32:40">
      <c r="AF6146" s="25">
        <v>6145</v>
      </c>
      <c r="AG6146" s="25"/>
      <c r="AJ6146" s="25"/>
      <c r="AL6146" s="5">
        <v>6145</v>
      </c>
      <c r="AM6146" s="25">
        <v>-740074137.20767283</v>
      </c>
      <c r="AN6146" s="5">
        <v>-2.6957663446005427</v>
      </c>
    </row>
    <row r="6147" spans="32:40">
      <c r="AF6147" s="25">
        <v>6146</v>
      </c>
      <c r="AG6147" s="25"/>
      <c r="AJ6147" s="25"/>
      <c r="AL6147" s="5">
        <v>6146</v>
      </c>
      <c r="AM6147" s="25">
        <v>541558395.52739191</v>
      </c>
      <c r="AN6147" s="5">
        <v>3.1890064216343394</v>
      </c>
    </row>
    <row r="6148" spans="32:40">
      <c r="AF6148" s="25">
        <v>6147</v>
      </c>
      <c r="AG6148" s="25"/>
      <c r="AJ6148" s="25"/>
      <c r="AL6148" s="5">
        <v>6147</v>
      </c>
      <c r="AM6148" s="25">
        <v>591926007.43301868</v>
      </c>
      <c r="AN6148" s="5">
        <v>9.0044239899207081</v>
      </c>
    </row>
    <row r="6149" spans="32:40">
      <c r="AF6149" s="25">
        <v>6148</v>
      </c>
      <c r="AG6149" s="25"/>
      <c r="AJ6149" s="25"/>
      <c r="AL6149" s="5">
        <v>6148</v>
      </c>
      <c r="AM6149" s="25">
        <v>71090593.956200272</v>
      </c>
      <c r="AN6149" s="5">
        <v>1.4301377664895287</v>
      </c>
    </row>
    <row r="6150" spans="32:40">
      <c r="AF6150" s="25">
        <v>6149</v>
      </c>
      <c r="AG6150" s="25"/>
      <c r="AJ6150" s="25"/>
      <c r="AL6150" s="5">
        <v>6149</v>
      </c>
      <c r="AM6150" s="25">
        <v>-316865299.18742537</v>
      </c>
      <c r="AN6150" s="5">
        <v>-1.4413268925186782</v>
      </c>
    </row>
    <row r="6151" spans="32:40">
      <c r="AF6151" s="25">
        <v>6150</v>
      </c>
      <c r="AG6151" s="25"/>
      <c r="AJ6151" s="25"/>
      <c r="AL6151" s="5">
        <v>6150</v>
      </c>
      <c r="AM6151" s="25">
        <v>59081847.682547808</v>
      </c>
      <c r="AN6151" s="5">
        <v>1.2786703024130068</v>
      </c>
    </row>
    <row r="6152" spans="32:40">
      <c r="AF6152" s="25">
        <v>6151</v>
      </c>
      <c r="AG6152" s="25"/>
      <c r="AJ6152" s="25"/>
      <c r="AL6152" s="5">
        <v>6151</v>
      </c>
      <c r="AM6152" s="25">
        <v>390894476.5494923</v>
      </c>
      <c r="AN6152" s="5">
        <v>3.1919474334592683</v>
      </c>
    </row>
    <row r="6153" spans="32:40">
      <c r="AF6153" s="25">
        <v>6152</v>
      </c>
      <c r="AG6153" s="25"/>
      <c r="AJ6153" s="25"/>
      <c r="AL6153" s="5">
        <v>6152</v>
      </c>
      <c r="AM6153" s="25">
        <v>37474012.384417474</v>
      </c>
      <c r="AN6153" s="5">
        <v>1.1801832654259614</v>
      </c>
    </row>
    <row r="6154" spans="32:40">
      <c r="AF6154" s="25">
        <v>6153</v>
      </c>
      <c r="AG6154" s="25"/>
      <c r="AJ6154" s="25"/>
      <c r="AL6154" s="5">
        <v>6153</v>
      </c>
      <c r="AM6154" s="25">
        <v>-441967541.42165065</v>
      </c>
      <c r="AN6154" s="5">
        <v>-4.1460465124568024</v>
      </c>
    </row>
    <row r="6155" spans="32:40">
      <c r="AF6155" s="25">
        <v>6154</v>
      </c>
      <c r="AG6155" s="25"/>
      <c r="AJ6155" s="25"/>
      <c r="AL6155" s="5">
        <v>6154</v>
      </c>
      <c r="AM6155" s="25">
        <v>-812671700.21041775</v>
      </c>
      <c r="AN6155" s="5">
        <v>-2.1631447292860431</v>
      </c>
    </row>
    <row r="6156" spans="32:40">
      <c r="AF6156" s="25">
        <v>6155</v>
      </c>
      <c r="AG6156" s="25"/>
      <c r="AJ6156" s="25"/>
      <c r="AL6156" s="5">
        <v>6155</v>
      </c>
      <c r="AM6156" s="25">
        <v>-1275516792.8697789</v>
      </c>
      <c r="AN6156" s="5">
        <v>-11.407070283067791</v>
      </c>
    </row>
    <row r="6157" spans="32:40">
      <c r="AF6157" s="25">
        <v>6156</v>
      </c>
      <c r="AG6157" s="25"/>
      <c r="AJ6157" s="25"/>
      <c r="AL6157" s="5">
        <v>6156</v>
      </c>
      <c r="AM6157" s="25">
        <v>-538155622.00030088</v>
      </c>
      <c r="AN6157" s="5">
        <v>-4.5396251976751136</v>
      </c>
    </row>
    <row r="6158" spans="32:40">
      <c r="AF6158" s="25">
        <v>6157</v>
      </c>
      <c r="AG6158" s="25"/>
      <c r="AJ6158" s="25"/>
      <c r="AL6158" s="5">
        <v>6157</v>
      </c>
      <c r="AM6158" s="25">
        <v>-1315857814.5026033</v>
      </c>
      <c r="AN6158" s="5">
        <v>-4.0949789526291012</v>
      </c>
    </row>
    <row r="6159" spans="32:40">
      <c r="AF6159" s="25">
        <v>6158</v>
      </c>
      <c r="AG6159" s="25"/>
      <c r="AJ6159" s="25"/>
      <c r="AL6159" s="5">
        <v>6158</v>
      </c>
      <c r="AM6159" s="25">
        <v>-621686224.79636967</v>
      </c>
      <c r="AN6159" s="5">
        <v>-7.281719439213405</v>
      </c>
    </row>
    <row r="6160" spans="32:40">
      <c r="AF6160" s="25">
        <v>6159</v>
      </c>
      <c r="AG6160" s="25"/>
      <c r="AJ6160" s="25"/>
      <c r="AL6160" s="5">
        <v>6159</v>
      </c>
      <c r="AM6160" s="25">
        <v>529181877.84646988</v>
      </c>
      <c r="AN6160" s="5">
        <v>4.3339937525531314</v>
      </c>
    </row>
    <row r="6161" spans="32:40">
      <c r="AF6161" s="25">
        <v>6160</v>
      </c>
      <c r="AG6161" s="25"/>
      <c r="AJ6161" s="25"/>
      <c r="AL6161" s="5">
        <v>6160</v>
      </c>
      <c r="AM6161" s="25">
        <v>1382505440.0591428</v>
      </c>
      <c r="AN6161" s="5">
        <v>6.6490316203942008</v>
      </c>
    </row>
    <row r="6162" spans="32:40">
      <c r="AF6162" s="25">
        <v>6161</v>
      </c>
      <c r="AG6162" s="25"/>
      <c r="AJ6162" s="25"/>
      <c r="AL6162" s="5">
        <v>6161</v>
      </c>
      <c r="AM6162" s="25">
        <v>151265508.88219878</v>
      </c>
      <c r="AN6162" s="5">
        <v>2.2340407212189834</v>
      </c>
    </row>
    <row r="6163" spans="32:40">
      <c r="AF6163" s="25">
        <v>6162</v>
      </c>
      <c r="AG6163" s="25"/>
      <c r="AJ6163" s="25"/>
      <c r="AL6163" s="5">
        <v>6162</v>
      </c>
      <c r="AM6163" s="25">
        <v>-17353318.67992413</v>
      </c>
      <c r="AN6163" s="5">
        <v>0.91985015135285586</v>
      </c>
    </row>
    <row r="6164" spans="32:40">
      <c r="AF6164" s="25">
        <v>6163</v>
      </c>
      <c r="AG6164" s="25"/>
      <c r="AJ6164" s="25"/>
      <c r="AL6164" s="5">
        <v>6163</v>
      </c>
      <c r="AM6164" s="25">
        <v>-2531934924.1641726</v>
      </c>
      <c r="AN6164" s="5">
        <v>-12.835014938169307</v>
      </c>
    </row>
    <row r="6165" spans="32:40">
      <c r="AF6165" s="25">
        <v>6164</v>
      </c>
      <c r="AG6165" s="25"/>
      <c r="AJ6165" s="25"/>
      <c r="AL6165" s="5">
        <v>6164</v>
      </c>
      <c r="AM6165" s="25">
        <v>-1391920781.1993418</v>
      </c>
      <c r="AN6165" s="5">
        <v>-4.7910517247519033</v>
      </c>
    </row>
    <row r="6166" spans="32:40">
      <c r="AF6166" s="25">
        <v>6165</v>
      </c>
      <c r="AG6166" s="25"/>
      <c r="AJ6166" s="25"/>
      <c r="AL6166" s="5">
        <v>6165</v>
      </c>
      <c r="AM6166" s="25">
        <v>-465626908.42323947</v>
      </c>
      <c r="AN6166" s="5">
        <v>-0.95815976152690085</v>
      </c>
    </row>
    <row r="6167" spans="32:40">
      <c r="AF6167" s="25">
        <v>6166</v>
      </c>
      <c r="AG6167" s="25"/>
      <c r="AJ6167" s="25"/>
      <c r="AL6167" s="5">
        <v>6166</v>
      </c>
      <c r="AM6167" s="25">
        <v>-596224291.56180954</v>
      </c>
      <c r="AN6167" s="5">
        <v>-2.2733780136269366</v>
      </c>
    </row>
    <row r="6168" spans="32:40">
      <c r="AF6168" s="25">
        <v>6167</v>
      </c>
      <c r="AG6168" s="25"/>
      <c r="AJ6168" s="25"/>
      <c r="AL6168" s="5">
        <v>6167</v>
      </c>
      <c r="AM6168" s="25">
        <v>-173716695.43182263</v>
      </c>
      <c r="AN6168" s="5">
        <v>0.18180177273365283</v>
      </c>
    </row>
    <row r="6169" spans="32:40">
      <c r="AF6169" s="25">
        <v>6168</v>
      </c>
      <c r="AG6169" s="25"/>
      <c r="AJ6169" s="25"/>
      <c r="AL6169" s="5">
        <v>6168</v>
      </c>
      <c r="AM6169" s="25">
        <v>1872296060.0508287</v>
      </c>
      <c r="AN6169" s="5">
        <v>17.146800490286477</v>
      </c>
    </row>
    <row r="6170" spans="32:40">
      <c r="AF6170" s="25">
        <v>6169</v>
      </c>
      <c r="AG6170" s="25"/>
      <c r="AJ6170" s="25"/>
      <c r="AL6170" s="5">
        <v>6169</v>
      </c>
      <c r="AM6170" s="25">
        <v>-803215484.41765749</v>
      </c>
      <c r="AN6170" s="5">
        <v>-6.2980117418331591</v>
      </c>
    </row>
    <row r="6171" spans="32:40">
      <c r="AF6171" s="25">
        <v>6170</v>
      </c>
      <c r="AG6171" s="25"/>
      <c r="AJ6171" s="25"/>
      <c r="AL6171" s="5">
        <v>6170</v>
      </c>
      <c r="AM6171" s="25">
        <v>-527664709.21863216</v>
      </c>
      <c r="AN6171" s="5">
        <v>-1.0771771279771507</v>
      </c>
    </row>
    <row r="6172" spans="32:40">
      <c r="AF6172" s="25">
        <v>6171</v>
      </c>
      <c r="AG6172" s="25"/>
      <c r="AJ6172" s="25"/>
      <c r="AL6172" s="5">
        <v>6171</v>
      </c>
      <c r="AM6172" s="25">
        <v>104612380.94294682</v>
      </c>
      <c r="AN6172" s="5">
        <v>2.0820969864331382</v>
      </c>
    </row>
    <row r="6173" spans="32:40">
      <c r="AF6173" s="25">
        <v>6172</v>
      </c>
      <c r="AG6173" s="25"/>
      <c r="AJ6173" s="25"/>
      <c r="AL6173" s="5">
        <v>6172</v>
      </c>
      <c r="AM6173" s="25">
        <v>-1212228832.5885053</v>
      </c>
      <c r="AN6173" s="5">
        <v>-7.8035277689320086</v>
      </c>
    </row>
    <row r="6174" spans="32:40">
      <c r="AF6174" s="25">
        <v>6173</v>
      </c>
      <c r="AG6174" s="25"/>
      <c r="AJ6174" s="25"/>
      <c r="AL6174" s="5">
        <v>6173</v>
      </c>
      <c r="AM6174" s="25">
        <v>508367295.83492082</v>
      </c>
      <c r="AN6174" s="5">
        <v>4.4107215422469697</v>
      </c>
    </row>
    <row r="6175" spans="32:40">
      <c r="AF6175" s="25">
        <v>6174</v>
      </c>
      <c r="AG6175" s="25"/>
      <c r="AJ6175" s="25"/>
      <c r="AL6175" s="5">
        <v>6174</v>
      </c>
      <c r="AM6175" s="25">
        <v>524129285.65998554</v>
      </c>
      <c r="AN6175" s="5">
        <v>4.4216601885161531</v>
      </c>
    </row>
    <row r="6176" spans="32:40">
      <c r="AF6176" s="25">
        <v>6175</v>
      </c>
      <c r="AG6176" s="25"/>
      <c r="AJ6176" s="25"/>
      <c r="AL6176" s="5">
        <v>6175</v>
      </c>
      <c r="AM6176" s="25">
        <v>-1733390974.2601864</v>
      </c>
      <c r="AN6176" s="5">
        <v>-8.1413332069088327</v>
      </c>
    </row>
    <row r="6177" spans="32:40">
      <c r="AF6177" s="25">
        <v>6176</v>
      </c>
      <c r="AG6177" s="25"/>
      <c r="AJ6177" s="25"/>
      <c r="AL6177" s="5">
        <v>6176</v>
      </c>
      <c r="AM6177" s="25">
        <v>-966210465.38774991</v>
      </c>
      <c r="AN6177" s="5">
        <v>-2.8342794582966051</v>
      </c>
    </row>
    <row r="6178" spans="32:40">
      <c r="AF6178" s="25">
        <v>6177</v>
      </c>
      <c r="AG6178" s="25"/>
      <c r="AJ6178" s="25"/>
      <c r="AL6178" s="5">
        <v>6177</v>
      </c>
      <c r="AM6178" s="25">
        <v>-570511073.17709446</v>
      </c>
      <c r="AN6178" s="5">
        <v>-4.2597957211186737</v>
      </c>
    </row>
    <row r="6179" spans="32:40">
      <c r="AF6179" s="25">
        <v>6178</v>
      </c>
      <c r="AG6179" s="25"/>
      <c r="AJ6179" s="25"/>
      <c r="AL6179" s="5">
        <v>6178</v>
      </c>
      <c r="AM6179" s="25">
        <v>-66373850.469341516</v>
      </c>
      <c r="AN6179" s="5">
        <v>0.31853123730822885</v>
      </c>
    </row>
    <row r="6180" spans="32:40">
      <c r="AF6180" s="25">
        <v>6179</v>
      </c>
      <c r="AG6180" s="25"/>
      <c r="AJ6180" s="25"/>
      <c r="AL6180" s="5">
        <v>6179</v>
      </c>
      <c r="AM6180" s="25">
        <v>-415855229.25207376</v>
      </c>
      <c r="AN6180" s="5">
        <v>-0.95259044285188776</v>
      </c>
    </row>
    <row r="6181" spans="32:40">
      <c r="AF6181" s="25">
        <v>6180</v>
      </c>
      <c r="AG6181" s="25"/>
      <c r="AJ6181" s="25"/>
      <c r="AL6181" s="5">
        <v>6180</v>
      </c>
      <c r="AM6181" s="25">
        <v>-111109156.25670487</v>
      </c>
      <c r="AN6181" s="5">
        <v>-0.3097042945623949</v>
      </c>
    </row>
    <row r="6182" spans="32:40">
      <c r="AF6182" s="25">
        <v>6181</v>
      </c>
      <c r="AG6182" s="25"/>
      <c r="AJ6182" s="25"/>
      <c r="AL6182" s="5">
        <v>6181</v>
      </c>
      <c r="AM6182" s="25">
        <v>-975009336.04185987</v>
      </c>
      <c r="AN6182" s="5">
        <v>-4.8969708990757033</v>
      </c>
    </row>
    <row r="6183" spans="32:40">
      <c r="AF6183" s="25">
        <v>6182</v>
      </c>
      <c r="AG6183" s="25"/>
      <c r="AJ6183" s="25"/>
      <c r="AL6183" s="5">
        <v>6182</v>
      </c>
      <c r="AM6183" s="25">
        <v>-892886441.24000859</v>
      </c>
      <c r="AN6183" s="5">
        <v>-5.1160972882740383</v>
      </c>
    </row>
    <row r="6184" spans="32:40">
      <c r="AF6184" s="25">
        <v>6183</v>
      </c>
      <c r="AG6184" s="25"/>
      <c r="AJ6184" s="25"/>
      <c r="AL6184" s="5">
        <v>6183</v>
      </c>
      <c r="AM6184" s="25">
        <v>-805734223.42586803</v>
      </c>
      <c r="AN6184" s="5">
        <v>-6.6296412600842567</v>
      </c>
    </row>
    <row r="6185" spans="32:40">
      <c r="AF6185" s="25">
        <v>6184</v>
      </c>
      <c r="AG6185" s="25"/>
      <c r="AJ6185" s="25"/>
      <c r="AL6185" s="5">
        <v>6184</v>
      </c>
      <c r="AM6185" s="25">
        <v>866806913.0449357</v>
      </c>
      <c r="AN6185" s="5">
        <v>8.5009902022299499</v>
      </c>
    </row>
    <row r="6186" spans="32:40">
      <c r="AF6186" s="25">
        <v>6185</v>
      </c>
      <c r="AG6186" s="25"/>
      <c r="AJ6186" s="25"/>
      <c r="AL6186" s="5">
        <v>6185</v>
      </c>
      <c r="AM6186" s="25">
        <v>973022592.43731332</v>
      </c>
      <c r="AN6186" s="5">
        <v>5.1275953257781577</v>
      </c>
    </row>
    <row r="6187" spans="32:40">
      <c r="AF6187" s="25">
        <v>6186</v>
      </c>
      <c r="AG6187" s="25"/>
      <c r="AJ6187" s="25"/>
      <c r="AL6187" s="5">
        <v>6186</v>
      </c>
      <c r="AM6187" s="25">
        <v>207940143.81483099</v>
      </c>
      <c r="AN6187" s="5">
        <v>2.9963273862301691</v>
      </c>
    </row>
    <row r="6188" spans="32:40">
      <c r="AF6188" s="25">
        <v>6187</v>
      </c>
      <c r="AG6188" s="25"/>
      <c r="AJ6188" s="25"/>
      <c r="AL6188" s="5">
        <v>6187</v>
      </c>
      <c r="AM6188" s="25">
        <v>-616840567.73371542</v>
      </c>
      <c r="AN6188" s="5">
        <v>-1.5392731443671595</v>
      </c>
    </row>
    <row r="6189" spans="32:40">
      <c r="AF6189" s="25">
        <v>6188</v>
      </c>
      <c r="AG6189" s="25"/>
      <c r="AJ6189" s="25"/>
      <c r="AL6189" s="5">
        <v>6188</v>
      </c>
      <c r="AM6189" s="25">
        <v>1086385666.4428658</v>
      </c>
      <c r="AN6189" s="5">
        <v>8.5270127842377832</v>
      </c>
    </row>
    <row r="6190" spans="32:40">
      <c r="AF6190" s="25">
        <v>6189</v>
      </c>
      <c r="AG6190" s="25"/>
      <c r="AJ6190" s="25"/>
      <c r="AL6190" s="5">
        <v>6189</v>
      </c>
      <c r="AM6190" s="25">
        <v>-1930031897.918704</v>
      </c>
      <c r="AN6190" s="5">
        <v>-6.7041940474249042</v>
      </c>
    </row>
    <row r="6191" spans="32:40">
      <c r="AF6191" s="25">
        <v>6190</v>
      </c>
      <c r="AG6191" s="25"/>
      <c r="AJ6191" s="25"/>
      <c r="AL6191" s="5">
        <v>6190</v>
      </c>
      <c r="AM6191" s="25">
        <v>-311213171.64917284</v>
      </c>
      <c r="AN6191" s="5">
        <v>-0.19892995584615894</v>
      </c>
    </row>
    <row r="6192" spans="32:40">
      <c r="AF6192" s="25">
        <v>6191</v>
      </c>
      <c r="AG6192" s="25"/>
      <c r="AJ6192" s="25"/>
      <c r="AL6192" s="5">
        <v>6191</v>
      </c>
      <c r="AM6192" s="25">
        <v>-391140921.56155622</v>
      </c>
      <c r="AN6192" s="5">
        <v>-0.86282582711429456</v>
      </c>
    </row>
    <row r="6193" spans="32:40">
      <c r="AF6193" s="25">
        <v>6192</v>
      </c>
      <c r="AG6193" s="25"/>
      <c r="AJ6193" s="25"/>
      <c r="AL6193" s="5">
        <v>6192</v>
      </c>
      <c r="AM6193" s="25">
        <v>-465068616.69615209</v>
      </c>
      <c r="AN6193" s="5">
        <v>-2.3321710175424477</v>
      </c>
    </row>
    <row r="6194" spans="32:40">
      <c r="AF6194" s="25">
        <v>6193</v>
      </c>
      <c r="AG6194" s="25"/>
      <c r="AJ6194" s="25"/>
      <c r="AL6194" s="5">
        <v>6193</v>
      </c>
      <c r="AM6194" s="25">
        <v>-270293519.62372434</v>
      </c>
      <c r="AN6194" s="5">
        <v>-0.20965210272353738</v>
      </c>
    </row>
    <row r="6195" spans="32:40">
      <c r="AF6195" s="25">
        <v>6194</v>
      </c>
      <c r="AG6195" s="25"/>
      <c r="AJ6195" s="25"/>
      <c r="AL6195" s="5">
        <v>6194</v>
      </c>
      <c r="AM6195" s="25">
        <v>635049694.27784562</v>
      </c>
      <c r="AN6195" s="5">
        <v>3.6428310173537266</v>
      </c>
    </row>
    <row r="6196" spans="32:40">
      <c r="AF6196" s="25">
        <v>6195</v>
      </c>
      <c r="AG6196" s="25"/>
      <c r="AJ6196" s="25"/>
      <c r="AL6196" s="5">
        <v>6195</v>
      </c>
      <c r="AM6196" s="25">
        <v>-219599034.15539563</v>
      </c>
      <c r="AN6196" s="5">
        <v>-0.99176910049810585</v>
      </c>
    </row>
    <row r="6197" spans="32:40">
      <c r="AF6197" s="25">
        <v>6196</v>
      </c>
      <c r="AG6197" s="25"/>
      <c r="AJ6197" s="25"/>
      <c r="AL6197" s="5">
        <v>6196</v>
      </c>
      <c r="AM6197" s="25">
        <v>-1653819097.6215708</v>
      </c>
      <c r="AN6197" s="5">
        <v>-5.2415272644971322</v>
      </c>
    </row>
    <row r="6198" spans="32:40">
      <c r="AF6198" s="25">
        <v>6197</v>
      </c>
      <c r="AG6198" s="25"/>
      <c r="AJ6198" s="25"/>
      <c r="AL6198" s="5">
        <v>6197</v>
      </c>
      <c r="AM6198" s="25">
        <v>3426579.196294412</v>
      </c>
      <c r="AN6198" s="5">
        <v>1.0430722325713186</v>
      </c>
    </row>
    <row r="6199" spans="32:40">
      <c r="AF6199" s="25">
        <v>6198</v>
      </c>
      <c r="AG6199" s="25"/>
      <c r="AJ6199" s="25"/>
      <c r="AL6199" s="5">
        <v>6198</v>
      </c>
      <c r="AM6199" s="25">
        <v>-647211152.64888477</v>
      </c>
      <c r="AN6199" s="5">
        <v>-2.8867743908906465</v>
      </c>
    </row>
    <row r="6200" spans="32:40">
      <c r="AF6200" s="25">
        <v>6199</v>
      </c>
      <c r="AG6200" s="25"/>
      <c r="AJ6200" s="25"/>
      <c r="AL6200" s="5">
        <v>6199</v>
      </c>
      <c r="AM6200" s="25">
        <v>-531427561.83700156</v>
      </c>
      <c r="AN6200" s="5">
        <v>-5.5607799996040939</v>
      </c>
    </row>
    <row r="6201" spans="32:40">
      <c r="AF6201" s="25">
        <v>6200</v>
      </c>
      <c r="AG6201" s="25"/>
      <c r="AJ6201" s="25"/>
      <c r="AL6201" s="5">
        <v>6200</v>
      </c>
      <c r="AM6201" s="25">
        <v>301141982.90981686</v>
      </c>
      <c r="AN6201" s="5">
        <v>2.2003358632998791</v>
      </c>
    </row>
    <row r="6202" spans="32:40">
      <c r="AF6202" s="25">
        <v>6201</v>
      </c>
      <c r="AG6202" s="25"/>
      <c r="AJ6202" s="25"/>
      <c r="AL6202" s="5">
        <v>6201</v>
      </c>
      <c r="AM6202" s="25">
        <v>1514049460.1500082</v>
      </c>
      <c r="AN6202" s="5">
        <v>19.175376805529464</v>
      </c>
    </row>
    <row r="6203" spans="32:40">
      <c r="AF6203" s="25">
        <v>6202</v>
      </c>
      <c r="AG6203" s="25"/>
      <c r="AJ6203" s="25"/>
      <c r="AL6203" s="5">
        <v>6202</v>
      </c>
      <c r="AM6203" s="25">
        <v>268173093.21590805</v>
      </c>
      <c r="AN6203" s="5">
        <v>2.497486942496197</v>
      </c>
    </row>
    <row r="6204" spans="32:40">
      <c r="AF6204" s="25">
        <v>6203</v>
      </c>
      <c r="AG6204" s="25"/>
      <c r="AJ6204" s="25"/>
      <c r="AL6204" s="5">
        <v>6203</v>
      </c>
      <c r="AM6204" s="25">
        <v>-185202562.35614893</v>
      </c>
      <c r="AN6204" s="5">
        <v>9.005688388154956E-2</v>
      </c>
    </row>
    <row r="6205" spans="32:40">
      <c r="AF6205" s="25">
        <v>6204</v>
      </c>
      <c r="AG6205" s="25"/>
      <c r="AJ6205" s="25"/>
      <c r="AL6205" s="5">
        <v>6204</v>
      </c>
      <c r="AM6205" s="25">
        <v>-479408220.99529976</v>
      </c>
      <c r="AN6205" s="5">
        <v>-0.92609321869622885</v>
      </c>
    </row>
    <row r="6206" spans="32:40">
      <c r="AF6206" s="25">
        <v>6205</v>
      </c>
      <c r="AG6206" s="25"/>
      <c r="AJ6206" s="25"/>
      <c r="AL6206" s="5">
        <v>6205</v>
      </c>
      <c r="AM6206" s="25">
        <v>-26979239.922695696</v>
      </c>
      <c r="AN6206" s="5">
        <v>0.89357789117763753</v>
      </c>
    </row>
    <row r="6207" spans="32:40">
      <c r="AF6207" s="25">
        <v>6206</v>
      </c>
      <c r="AG6207" s="25"/>
      <c r="AJ6207" s="25"/>
      <c r="AL6207" s="5">
        <v>6206</v>
      </c>
      <c r="AM6207" s="25">
        <v>-840459183.67000127</v>
      </c>
      <c r="AN6207" s="5">
        <v>-2.8255531410527932</v>
      </c>
    </row>
    <row r="6208" spans="32:40">
      <c r="AF6208" s="25">
        <v>6207</v>
      </c>
      <c r="AG6208" s="25"/>
      <c r="AJ6208" s="25"/>
      <c r="AL6208" s="5">
        <v>6207</v>
      </c>
      <c r="AM6208" s="25">
        <v>-1472924418.4750419</v>
      </c>
      <c r="AN6208" s="5">
        <v>-8.1829864688169494</v>
      </c>
    </row>
    <row r="6209" spans="32:40">
      <c r="AF6209" s="25">
        <v>6208</v>
      </c>
      <c r="AG6209" s="25"/>
      <c r="AJ6209" s="25"/>
      <c r="AL6209" s="5">
        <v>6208</v>
      </c>
      <c r="AM6209" s="25">
        <v>-32159510.074885994</v>
      </c>
      <c r="AN6209" s="5">
        <v>0.57902157408470001</v>
      </c>
    </row>
    <row r="6210" spans="32:40">
      <c r="AF6210" s="25">
        <v>6209</v>
      </c>
      <c r="AG6210" s="25"/>
      <c r="AJ6210" s="25"/>
      <c r="AL6210" s="5">
        <v>6209</v>
      </c>
      <c r="AM6210" s="25">
        <v>237095078.32613212</v>
      </c>
      <c r="AN6210" s="5">
        <v>2.3182246801572979</v>
      </c>
    </row>
    <row r="6211" spans="32:40">
      <c r="AF6211" s="25">
        <v>6210</v>
      </c>
      <c r="AG6211" s="25"/>
      <c r="AJ6211" s="25"/>
      <c r="AL6211" s="5">
        <v>6210</v>
      </c>
      <c r="AM6211" s="25">
        <v>712315734.15158272</v>
      </c>
      <c r="AN6211" s="5">
        <v>4.0264937557520373</v>
      </c>
    </row>
    <row r="6212" spans="32:40">
      <c r="AF6212" s="25">
        <v>6211</v>
      </c>
      <c r="AG6212" s="25"/>
      <c r="AJ6212" s="25"/>
      <c r="AL6212" s="5">
        <v>6211</v>
      </c>
      <c r="AM6212" s="25">
        <v>-936998997.65707159</v>
      </c>
      <c r="AN6212" s="5">
        <v>-4.2243583066244677</v>
      </c>
    </row>
    <row r="6213" spans="32:40">
      <c r="AF6213" s="25">
        <v>6212</v>
      </c>
      <c r="AG6213" s="25"/>
      <c r="AJ6213" s="25"/>
      <c r="AL6213" s="5">
        <v>6212</v>
      </c>
      <c r="AM6213" s="25">
        <v>314486739.24416852</v>
      </c>
      <c r="AN6213" s="5">
        <v>3.537622073551677</v>
      </c>
    </row>
    <row r="6214" spans="32:40">
      <c r="AF6214" s="25">
        <v>6213</v>
      </c>
      <c r="AG6214" s="25"/>
      <c r="AJ6214" s="25"/>
      <c r="AL6214" s="5">
        <v>6213</v>
      </c>
      <c r="AM6214" s="25">
        <v>-1311541838.4003417</v>
      </c>
      <c r="AN6214" s="5">
        <v>-13.54211253025964</v>
      </c>
    </row>
    <row r="6215" spans="32:40">
      <c r="AF6215" s="25">
        <v>6214</v>
      </c>
      <c r="AG6215" s="25"/>
      <c r="AJ6215" s="25"/>
      <c r="AL6215" s="5">
        <v>6214</v>
      </c>
      <c r="AM6215" s="25">
        <v>-515040505.75370145</v>
      </c>
      <c r="AN6215" s="5">
        <v>-4.8743219538946549</v>
      </c>
    </row>
    <row r="6216" spans="32:40">
      <c r="AF6216" s="25">
        <v>6215</v>
      </c>
      <c r="AG6216" s="25"/>
      <c r="AJ6216" s="25"/>
      <c r="AL6216" s="5">
        <v>6215</v>
      </c>
      <c r="AM6216" s="25">
        <v>-778756903.98171663</v>
      </c>
      <c r="AN6216" s="5">
        <v>-2.3658133399708543</v>
      </c>
    </row>
    <row r="6217" spans="32:40">
      <c r="AF6217" s="25">
        <v>6216</v>
      </c>
      <c r="AG6217" s="25"/>
      <c r="AJ6217" s="25"/>
      <c r="AL6217" s="5">
        <v>6216</v>
      </c>
      <c r="AM6217" s="25">
        <v>606322905.57984662</v>
      </c>
      <c r="AN6217" s="5">
        <v>3.4803417982362452</v>
      </c>
    </row>
    <row r="6218" spans="32:40">
      <c r="AF6218" s="25">
        <v>6217</v>
      </c>
      <c r="AG6218" s="25"/>
      <c r="AJ6218" s="25"/>
      <c r="AL6218" s="5">
        <v>6217</v>
      </c>
      <c r="AM6218" s="25">
        <v>-7773351.5479997694</v>
      </c>
      <c r="AN6218" s="5">
        <v>0.91279702462082435</v>
      </c>
    </row>
    <row r="6219" spans="32:40">
      <c r="AF6219" s="25">
        <v>6218</v>
      </c>
      <c r="AG6219" s="25"/>
      <c r="AJ6219" s="25"/>
      <c r="AL6219" s="5">
        <v>6218</v>
      </c>
      <c r="AM6219" s="25">
        <v>-452388222.56357187</v>
      </c>
      <c r="AN6219" s="5">
        <v>-4.4483478714282203</v>
      </c>
    </row>
    <row r="6220" spans="32:40">
      <c r="AF6220" s="25">
        <v>6219</v>
      </c>
      <c r="AG6220" s="25"/>
      <c r="AJ6220" s="25"/>
      <c r="AL6220" s="5">
        <v>6219</v>
      </c>
      <c r="AM6220" s="25">
        <v>-216475699.55139366</v>
      </c>
      <c r="AN6220" s="5">
        <v>-0.23706084357021273</v>
      </c>
    </row>
    <row r="6221" spans="32:40">
      <c r="AF6221" s="25">
        <v>6220</v>
      </c>
      <c r="AG6221" s="25"/>
      <c r="AJ6221" s="25"/>
      <c r="AL6221" s="5">
        <v>6220</v>
      </c>
      <c r="AM6221" s="25">
        <v>-698630944.01341963</v>
      </c>
      <c r="AN6221" s="5">
        <v>-8.5613560905946109</v>
      </c>
    </row>
    <row r="6222" spans="32:40">
      <c r="AF6222" s="25">
        <v>6221</v>
      </c>
      <c r="AG6222" s="25"/>
      <c r="AJ6222" s="25"/>
      <c r="AL6222" s="5">
        <v>6221</v>
      </c>
      <c r="AM6222" s="25">
        <v>1887289157.3765681</v>
      </c>
      <c r="AN6222" s="5">
        <v>13.554991372138064</v>
      </c>
    </row>
    <row r="6223" spans="32:40">
      <c r="AF6223" s="25">
        <v>6222</v>
      </c>
      <c r="AG6223" s="25"/>
      <c r="AJ6223" s="25"/>
      <c r="AL6223" s="5">
        <v>6222</v>
      </c>
      <c r="AM6223" s="25">
        <v>-1598996828.7155368</v>
      </c>
      <c r="AN6223" s="5">
        <v>-5.3415383820012554</v>
      </c>
    </row>
    <row r="6224" spans="32:40">
      <c r="AF6224" s="25">
        <v>6223</v>
      </c>
      <c r="AG6224" s="25"/>
      <c r="AJ6224" s="25"/>
      <c r="AL6224" s="5">
        <v>6223</v>
      </c>
      <c r="AM6224" s="25">
        <v>-545796424.97085261</v>
      </c>
      <c r="AN6224" s="5">
        <v>-6.4979406041593091</v>
      </c>
    </row>
    <row r="6225" spans="32:40">
      <c r="AF6225" s="25">
        <v>6224</v>
      </c>
      <c r="AG6225" s="25"/>
      <c r="AJ6225" s="25"/>
      <c r="AL6225" s="5">
        <v>6224</v>
      </c>
      <c r="AM6225" s="25">
        <v>-338546311.68025744</v>
      </c>
      <c r="AN6225" s="5">
        <v>-0.69454841117095745</v>
      </c>
    </row>
    <row r="6226" spans="32:40">
      <c r="AF6226" s="25">
        <v>6225</v>
      </c>
      <c r="AG6226" s="25"/>
      <c r="AJ6226" s="25"/>
      <c r="AL6226" s="5">
        <v>6225</v>
      </c>
      <c r="AM6226" s="25">
        <v>-1726185813.4364059</v>
      </c>
      <c r="AN6226" s="5">
        <v>-10.30207783877386</v>
      </c>
    </row>
    <row r="6227" spans="32:40">
      <c r="AF6227" s="25">
        <v>6226</v>
      </c>
      <c r="AG6227" s="25"/>
      <c r="AJ6227" s="25"/>
      <c r="AL6227" s="5">
        <v>6226</v>
      </c>
      <c r="AM6227" s="25">
        <v>-289974021.09645784</v>
      </c>
      <c r="AN6227" s="5">
        <v>-0.3089564032913138</v>
      </c>
    </row>
    <row r="6228" spans="32:40">
      <c r="AF6228" s="25">
        <v>6227</v>
      </c>
      <c r="AG6228" s="25"/>
      <c r="AJ6228" s="25"/>
      <c r="AL6228" s="5">
        <v>6227</v>
      </c>
      <c r="AM6228" s="25">
        <v>723388793.55179882</v>
      </c>
      <c r="AN6228" s="5">
        <v>7.1000187576406386</v>
      </c>
    </row>
    <row r="6229" spans="32:40">
      <c r="AF6229" s="25">
        <v>6228</v>
      </c>
      <c r="AG6229" s="25"/>
      <c r="AJ6229" s="25"/>
      <c r="AL6229" s="5">
        <v>6228</v>
      </c>
      <c r="AM6229" s="25">
        <v>-54221224.240251511</v>
      </c>
      <c r="AN6229" s="5">
        <v>0.58589754290689267</v>
      </c>
    </row>
    <row r="6230" spans="32:40">
      <c r="AF6230" s="25">
        <v>6229</v>
      </c>
      <c r="AG6230" s="25"/>
      <c r="AJ6230" s="25"/>
      <c r="AL6230" s="5">
        <v>6229</v>
      </c>
      <c r="AM6230" s="25">
        <v>-282355561.28991348</v>
      </c>
      <c r="AN6230" s="5">
        <v>-0.23206118655582136</v>
      </c>
    </row>
    <row r="6231" spans="32:40">
      <c r="AF6231" s="25">
        <v>6230</v>
      </c>
      <c r="AG6231" s="25"/>
      <c r="AJ6231" s="25"/>
      <c r="AL6231" s="5">
        <v>6230</v>
      </c>
      <c r="AM6231" s="25">
        <v>-356505042.68833834</v>
      </c>
      <c r="AN6231" s="5">
        <v>-0.66665642697404126</v>
      </c>
    </row>
    <row r="6232" spans="32:40">
      <c r="AF6232" s="25">
        <v>6231</v>
      </c>
      <c r="AG6232" s="25"/>
      <c r="AJ6232" s="25"/>
      <c r="AL6232" s="5">
        <v>6231</v>
      </c>
      <c r="AM6232" s="25">
        <v>-796150340.15674639</v>
      </c>
      <c r="AN6232" s="5">
        <v>-2.0630368892307196</v>
      </c>
    </row>
    <row r="6233" spans="32:40">
      <c r="AF6233" s="25">
        <v>6232</v>
      </c>
      <c r="AG6233" s="25"/>
      <c r="AJ6233" s="25"/>
      <c r="AL6233" s="5">
        <v>6232</v>
      </c>
      <c r="AM6233" s="25">
        <v>-248351777.82318169</v>
      </c>
      <c r="AN6233" s="5">
        <v>-1.1191003332785738</v>
      </c>
    </row>
    <row r="6234" spans="32:40">
      <c r="AF6234" s="25">
        <v>6233</v>
      </c>
      <c r="AG6234" s="25"/>
      <c r="AJ6234" s="25"/>
      <c r="AL6234" s="5">
        <v>6233</v>
      </c>
      <c r="AM6234" s="25">
        <v>126441052.6913836</v>
      </c>
      <c r="AN6234" s="5">
        <v>2.9153561493582614</v>
      </c>
    </row>
    <row r="6235" spans="32:40">
      <c r="AF6235" s="25">
        <v>6234</v>
      </c>
      <c r="AG6235" s="25"/>
      <c r="AJ6235" s="25"/>
      <c r="AL6235" s="5">
        <v>6234</v>
      </c>
      <c r="AM6235" s="25">
        <v>457822432.13793403</v>
      </c>
      <c r="AN6235" s="5">
        <v>3.2736790685881498</v>
      </c>
    </row>
    <row r="6236" spans="32:40">
      <c r="AF6236" s="25">
        <v>6235</v>
      </c>
      <c r="AG6236" s="25"/>
      <c r="AJ6236" s="25"/>
      <c r="AL6236" s="5">
        <v>6235</v>
      </c>
      <c r="AM6236" s="25">
        <v>-266128538.53902712</v>
      </c>
      <c r="AN6236" s="5">
        <v>-0.60849983466920743</v>
      </c>
    </row>
    <row r="6237" spans="32:40">
      <c r="AF6237" s="25">
        <v>6236</v>
      </c>
      <c r="AG6237" s="25"/>
      <c r="AJ6237" s="25"/>
      <c r="AL6237" s="5">
        <v>6236</v>
      </c>
      <c r="AM6237" s="25">
        <v>-452145516.54840744</v>
      </c>
      <c r="AN6237" s="5">
        <v>-0.8426626777785966</v>
      </c>
    </row>
    <row r="6238" spans="32:40">
      <c r="AF6238" s="25">
        <v>6237</v>
      </c>
      <c r="AG6238" s="25"/>
      <c r="AJ6238" s="25"/>
      <c r="AL6238" s="5">
        <v>6237</v>
      </c>
      <c r="AM6238" s="25">
        <v>-1016237569.0422179</v>
      </c>
      <c r="AN6238" s="5">
        <v>-4.6564985153138601</v>
      </c>
    </row>
    <row r="6239" spans="32:40">
      <c r="AF6239" s="25">
        <v>6238</v>
      </c>
      <c r="AG6239" s="25"/>
      <c r="AJ6239" s="25"/>
      <c r="AL6239" s="5">
        <v>6238</v>
      </c>
      <c r="AM6239" s="25">
        <v>-5860029.8678486049</v>
      </c>
      <c r="AN6239" s="5">
        <v>0.91761793740671216</v>
      </c>
    </row>
    <row r="6240" spans="32:40">
      <c r="AF6240" s="25">
        <v>6239</v>
      </c>
      <c r="AG6240" s="25"/>
      <c r="AJ6240" s="25"/>
      <c r="AL6240" s="5">
        <v>6239</v>
      </c>
      <c r="AM6240" s="25">
        <v>289693390.56493038</v>
      </c>
      <c r="AN6240" s="5">
        <v>3.5491248201297063</v>
      </c>
    </row>
    <row r="6241" spans="32:40">
      <c r="AF6241" s="25">
        <v>6240</v>
      </c>
      <c r="AG6241" s="25"/>
      <c r="AJ6241" s="25"/>
      <c r="AL6241" s="5">
        <v>6240</v>
      </c>
      <c r="AM6241" s="25">
        <v>-34751865.68020317</v>
      </c>
      <c r="AN6241" s="5">
        <v>0.75566499636085993</v>
      </c>
    </row>
    <row r="6242" spans="32:40">
      <c r="AF6242" s="25">
        <v>6241</v>
      </c>
      <c r="AG6242" s="25"/>
      <c r="AJ6242" s="25"/>
      <c r="AL6242" s="5">
        <v>6241</v>
      </c>
      <c r="AM6242" s="25">
        <v>-1475824247.1883621</v>
      </c>
      <c r="AN6242" s="5">
        <v>-4.8022727124099296</v>
      </c>
    </row>
    <row r="6243" spans="32:40">
      <c r="AF6243" s="25">
        <v>6242</v>
      </c>
      <c r="AG6243" s="25"/>
      <c r="AJ6243" s="25"/>
      <c r="AL6243" s="5">
        <v>6242</v>
      </c>
      <c r="AM6243" s="25">
        <v>522513032.61009699</v>
      </c>
      <c r="AN6243" s="5">
        <v>4.3148150612900977</v>
      </c>
    </row>
    <row r="6244" spans="32:40">
      <c r="AF6244" s="25">
        <v>6243</v>
      </c>
      <c r="AG6244" s="25"/>
      <c r="AJ6244" s="25"/>
      <c r="AL6244" s="5">
        <v>6243</v>
      </c>
      <c r="AM6244" s="25">
        <v>361807370.87296808</v>
      </c>
      <c r="AN6244" s="5">
        <v>2.5036717847914018</v>
      </c>
    </row>
    <row r="6245" spans="32:40">
      <c r="AF6245" s="25">
        <v>6244</v>
      </c>
      <c r="AG6245" s="25"/>
      <c r="AJ6245" s="25"/>
      <c r="AL6245" s="5">
        <v>6244</v>
      </c>
      <c r="AM6245" s="25">
        <v>-367295862.2418313</v>
      </c>
      <c r="AN6245" s="5">
        <v>-2.1811777498294891</v>
      </c>
    </row>
    <row r="6246" spans="32:40">
      <c r="AF6246" s="25">
        <v>6245</v>
      </c>
      <c r="AG6246" s="25"/>
      <c r="AJ6246" s="25"/>
      <c r="AL6246" s="5">
        <v>6245</v>
      </c>
      <c r="AM6246" s="25">
        <v>-614825127.98910069</v>
      </c>
      <c r="AN6246" s="5">
        <v>-2.0389476507741948</v>
      </c>
    </row>
    <row r="6247" spans="32:40">
      <c r="AF6247" s="25">
        <v>6246</v>
      </c>
      <c r="AG6247" s="25"/>
      <c r="AJ6247" s="25"/>
      <c r="AL6247" s="5">
        <v>6246</v>
      </c>
      <c r="AM6247" s="25">
        <v>-859497374.30399871</v>
      </c>
      <c r="AN6247" s="5">
        <v>-10.070855594350048</v>
      </c>
    </row>
    <row r="6248" spans="32:40">
      <c r="AF6248" s="25">
        <v>6247</v>
      </c>
      <c r="AG6248" s="25"/>
      <c r="AJ6248" s="25"/>
      <c r="AL6248" s="5">
        <v>6247</v>
      </c>
      <c r="AM6248" s="25">
        <v>159038162.14480668</v>
      </c>
      <c r="AN6248" s="5">
        <v>1.885846855077395</v>
      </c>
    </row>
    <row r="6249" spans="32:40">
      <c r="AF6249" s="25">
        <v>6248</v>
      </c>
      <c r="AG6249" s="25"/>
      <c r="AJ6249" s="25"/>
      <c r="AL6249" s="5">
        <v>6248</v>
      </c>
      <c r="AM6249" s="25">
        <v>-1001632947.1973772</v>
      </c>
      <c r="AN6249" s="5">
        <v>-4.4769431478884698</v>
      </c>
    </row>
    <row r="6250" spans="32:40">
      <c r="AF6250" s="25">
        <v>6249</v>
      </c>
      <c r="AG6250" s="25"/>
      <c r="AJ6250" s="25"/>
      <c r="AL6250" s="5">
        <v>6249</v>
      </c>
      <c r="AM6250" s="25">
        <v>-1097233372.973824</v>
      </c>
      <c r="AN6250" s="5">
        <v>-3.9114530574095729</v>
      </c>
    </row>
    <row r="6251" spans="32:40">
      <c r="AF6251" s="25">
        <v>6250</v>
      </c>
      <c r="AG6251" s="25"/>
      <c r="AJ6251" s="25"/>
      <c r="AL6251" s="5">
        <v>6250</v>
      </c>
      <c r="AM6251" s="25">
        <v>482567535.17259264</v>
      </c>
      <c r="AN6251" s="5">
        <v>5.0442332800686644</v>
      </c>
    </row>
    <row r="6252" spans="32:40">
      <c r="AF6252" s="25">
        <v>6251</v>
      </c>
      <c r="AG6252" s="25"/>
      <c r="AJ6252" s="25"/>
      <c r="AL6252" s="5">
        <v>6251</v>
      </c>
      <c r="AM6252" s="25">
        <v>-1143468068.5801768</v>
      </c>
      <c r="AN6252" s="5">
        <v>-11.546927627867619</v>
      </c>
    </row>
    <row r="6253" spans="32:40">
      <c r="AF6253" s="25">
        <v>6252</v>
      </c>
      <c r="AG6253" s="25"/>
      <c r="AJ6253" s="25"/>
      <c r="AL6253" s="5">
        <v>6252</v>
      </c>
      <c r="AM6253" s="25">
        <v>-803395585.21956849</v>
      </c>
      <c r="AN6253" s="5">
        <v>-7.779548821964859</v>
      </c>
    </row>
    <row r="6254" spans="32:40">
      <c r="AF6254" s="25">
        <v>6253</v>
      </c>
      <c r="AG6254" s="25"/>
      <c r="AJ6254" s="25"/>
      <c r="AL6254" s="5">
        <v>6253</v>
      </c>
      <c r="AM6254" s="25">
        <v>-757838843.53687</v>
      </c>
      <c r="AN6254" s="5">
        <v>-6.8460398386295331</v>
      </c>
    </row>
    <row r="6255" spans="32:40">
      <c r="AF6255" s="25">
        <v>6254</v>
      </c>
      <c r="AG6255" s="25"/>
      <c r="AJ6255" s="25"/>
      <c r="AL6255" s="5">
        <v>6254</v>
      </c>
      <c r="AM6255" s="25">
        <v>-511729132.09871209</v>
      </c>
      <c r="AN6255" s="5">
        <v>-1.2309716864764673</v>
      </c>
    </row>
    <row r="6256" spans="32:40">
      <c r="AF6256" s="25">
        <v>6255</v>
      </c>
      <c r="AG6256" s="25"/>
      <c r="AJ6256" s="25"/>
      <c r="AL6256" s="5">
        <v>6255</v>
      </c>
      <c r="AM6256" s="25">
        <v>-441543849.59838545</v>
      </c>
      <c r="AN6256" s="5">
        <v>-2.1100162060169887</v>
      </c>
    </row>
    <row r="6257" spans="32:40">
      <c r="AF6257" s="25">
        <v>6256</v>
      </c>
      <c r="AG6257" s="25"/>
      <c r="AJ6257" s="25"/>
      <c r="AL6257" s="5">
        <v>6256</v>
      </c>
      <c r="AM6257" s="25">
        <v>-602766042.0024606</v>
      </c>
      <c r="AN6257" s="5">
        <v>-1.330517209099898</v>
      </c>
    </row>
    <row r="6258" spans="32:40">
      <c r="AF6258" s="25">
        <v>6257</v>
      </c>
      <c r="AG6258" s="25"/>
      <c r="AJ6258" s="25"/>
      <c r="AL6258" s="5">
        <v>6257</v>
      </c>
      <c r="AM6258" s="25">
        <v>-1025785616.6899016</v>
      </c>
      <c r="AN6258" s="5">
        <v>-2.9666248836755935</v>
      </c>
    </row>
    <row r="6259" spans="32:40">
      <c r="AF6259" s="25">
        <v>6258</v>
      </c>
      <c r="AG6259" s="25"/>
      <c r="AJ6259" s="25"/>
      <c r="AL6259" s="5">
        <v>6258</v>
      </c>
      <c r="AM6259" s="25">
        <v>682526813.82412589</v>
      </c>
      <c r="AN6259" s="5">
        <v>5.1009712290417735</v>
      </c>
    </row>
    <row r="6260" spans="32:40">
      <c r="AF6260" s="25">
        <v>6259</v>
      </c>
      <c r="AG6260" s="25"/>
      <c r="AJ6260" s="25"/>
      <c r="AL6260" s="5">
        <v>6259</v>
      </c>
      <c r="AM6260" s="25">
        <v>-677200039.47709596</v>
      </c>
      <c r="AN6260" s="5">
        <v>-1.7484577134176098</v>
      </c>
    </row>
    <row r="6261" spans="32:40">
      <c r="AF6261" s="25">
        <v>6260</v>
      </c>
      <c r="AG6261" s="25"/>
      <c r="AJ6261" s="25"/>
      <c r="AL6261" s="5">
        <v>6260</v>
      </c>
      <c r="AM6261" s="25">
        <v>-219959099.18989471</v>
      </c>
      <c r="AN6261" s="5">
        <v>-1.9218858704621402</v>
      </c>
    </row>
    <row r="6262" spans="32:40">
      <c r="AF6262" s="25">
        <v>6261</v>
      </c>
      <c r="AG6262" s="25"/>
      <c r="AJ6262" s="25"/>
      <c r="AL6262" s="5">
        <v>6261</v>
      </c>
      <c r="AM6262" s="25">
        <v>-609390313.20332837</v>
      </c>
      <c r="AN6262" s="5">
        <v>-2.8096049532498877</v>
      </c>
    </row>
    <row r="6263" spans="32:40">
      <c r="AF6263" s="25">
        <v>6262</v>
      </c>
      <c r="AG6263" s="25"/>
      <c r="AJ6263" s="25"/>
      <c r="AL6263" s="5">
        <v>6262</v>
      </c>
      <c r="AM6263" s="25">
        <v>-683233077.79900336</v>
      </c>
      <c r="AN6263" s="5">
        <v>-9.8035669223272155</v>
      </c>
    </row>
    <row r="6264" spans="32:40">
      <c r="AF6264" s="25">
        <v>6263</v>
      </c>
      <c r="AG6264" s="25"/>
      <c r="AJ6264" s="25"/>
      <c r="AL6264" s="5">
        <v>6263</v>
      </c>
      <c r="AM6264" s="25">
        <v>215326074.42026222</v>
      </c>
      <c r="AN6264" s="5">
        <v>2.1017679937259826</v>
      </c>
    </row>
    <row r="6265" spans="32:40">
      <c r="AF6265" s="25">
        <v>6264</v>
      </c>
      <c r="AG6265" s="25"/>
      <c r="AJ6265" s="25"/>
      <c r="AL6265" s="5">
        <v>6264</v>
      </c>
      <c r="AM6265" s="25">
        <v>-283471508.62601858</v>
      </c>
      <c r="AN6265" s="5">
        <v>-0.76213516741800991</v>
      </c>
    </row>
    <row r="6266" spans="32:40">
      <c r="AF6266" s="25">
        <v>6265</v>
      </c>
      <c r="AG6266" s="25"/>
      <c r="AJ6266" s="25"/>
      <c r="AL6266" s="5">
        <v>6265</v>
      </c>
      <c r="AM6266" s="25">
        <v>166822628.47594824</v>
      </c>
      <c r="AN6266" s="5">
        <v>2.1330447365350755</v>
      </c>
    </row>
    <row r="6267" spans="32:40">
      <c r="AF6267" s="25">
        <v>6266</v>
      </c>
      <c r="AG6267" s="25"/>
      <c r="AJ6267" s="25"/>
      <c r="AL6267" s="5">
        <v>6266</v>
      </c>
      <c r="AM6267" s="25">
        <v>115954616.82031411</v>
      </c>
      <c r="AN6267" s="5">
        <v>2.4327068770584384</v>
      </c>
    </row>
    <row r="6268" spans="32:40">
      <c r="AF6268" s="25">
        <v>6267</v>
      </c>
      <c r="AG6268" s="25"/>
      <c r="AJ6268" s="25"/>
      <c r="AL6268" s="5">
        <v>6267</v>
      </c>
      <c r="AM6268" s="25">
        <v>1008032968.7519844</v>
      </c>
      <c r="AN6268" s="5">
        <v>9.6334556503870559</v>
      </c>
    </row>
    <row r="6269" spans="32:40">
      <c r="AF6269" s="25">
        <v>6268</v>
      </c>
      <c r="AG6269" s="25"/>
      <c r="AJ6269" s="25"/>
      <c r="AL6269" s="5">
        <v>6268</v>
      </c>
      <c r="AM6269" s="25">
        <v>-323275594.03888917</v>
      </c>
      <c r="AN6269" s="5">
        <v>-3.3110001096483517</v>
      </c>
    </row>
    <row r="6270" spans="32:40">
      <c r="AF6270" s="25">
        <v>6269</v>
      </c>
      <c r="AG6270" s="25"/>
      <c r="AJ6270" s="25"/>
      <c r="AL6270" s="5">
        <v>6269</v>
      </c>
      <c r="AM6270" s="25">
        <v>-621778461.3579824</v>
      </c>
      <c r="AN6270" s="5">
        <v>-3.4782985715394461</v>
      </c>
    </row>
    <row r="6271" spans="32:40">
      <c r="AF6271" s="25">
        <v>6270</v>
      </c>
      <c r="AG6271" s="25"/>
      <c r="AJ6271" s="25"/>
      <c r="AL6271" s="5">
        <v>6270</v>
      </c>
      <c r="AM6271" s="25">
        <v>-149011381.61189637</v>
      </c>
      <c r="AN6271" s="5">
        <v>0.15464774613750434</v>
      </c>
    </row>
    <row r="6272" spans="32:40">
      <c r="AF6272" s="25">
        <v>6271</v>
      </c>
      <c r="AG6272" s="25"/>
      <c r="AJ6272" s="25"/>
      <c r="AL6272" s="5">
        <v>6271</v>
      </c>
      <c r="AM6272" s="25">
        <v>92189919.865412354</v>
      </c>
      <c r="AN6272" s="5">
        <v>1.790625357600744</v>
      </c>
    </row>
    <row r="6273" spans="32:40">
      <c r="AF6273" s="25">
        <v>6272</v>
      </c>
      <c r="AG6273" s="25"/>
      <c r="AJ6273" s="25"/>
      <c r="AL6273" s="5">
        <v>6272</v>
      </c>
      <c r="AM6273" s="25">
        <v>-348312970.05806977</v>
      </c>
      <c r="AN6273" s="5">
        <v>-0.70021351236106322</v>
      </c>
    </row>
    <row r="6274" spans="32:40">
      <c r="AF6274" s="25">
        <v>6273</v>
      </c>
      <c r="AG6274" s="25"/>
      <c r="AJ6274" s="25"/>
      <c r="AL6274" s="5">
        <v>6273</v>
      </c>
      <c r="AM6274" s="25">
        <v>160642488.152601</v>
      </c>
      <c r="AN6274" s="5">
        <v>1.8821620463633983</v>
      </c>
    </row>
    <row r="6275" spans="32:40">
      <c r="AF6275" s="25">
        <v>6274</v>
      </c>
      <c r="AG6275" s="25"/>
      <c r="AJ6275" s="25"/>
      <c r="AL6275" s="5">
        <v>6274</v>
      </c>
      <c r="AM6275" s="25">
        <v>-224256179.25861526</v>
      </c>
      <c r="AN6275" s="5">
        <v>-7.7658830881393581E-2</v>
      </c>
    </row>
    <row r="6276" spans="32:40">
      <c r="AF6276" s="25">
        <v>6275</v>
      </c>
      <c r="AG6276" s="25"/>
      <c r="AJ6276" s="25"/>
      <c r="AL6276" s="5">
        <v>6275</v>
      </c>
      <c r="AM6276" s="25">
        <v>-264926151.03280282</v>
      </c>
      <c r="AN6276" s="5">
        <v>-0.47088114129832498</v>
      </c>
    </row>
    <row r="6277" spans="32:40">
      <c r="AF6277" s="25">
        <v>6276</v>
      </c>
      <c r="AG6277" s="25"/>
      <c r="AJ6277" s="25"/>
      <c r="AL6277" s="5">
        <v>6276</v>
      </c>
      <c r="AM6277" s="25">
        <v>-506740948.77517486</v>
      </c>
      <c r="AN6277" s="5">
        <v>-1.0993942529921115</v>
      </c>
    </row>
    <row r="6278" spans="32:40">
      <c r="AF6278" s="25">
        <v>6277</v>
      </c>
      <c r="AG6278" s="25"/>
      <c r="AJ6278" s="25"/>
      <c r="AL6278" s="5">
        <v>6277</v>
      </c>
      <c r="AM6278" s="25">
        <v>62947177.448972821</v>
      </c>
      <c r="AN6278" s="5">
        <v>1.3380746213311254</v>
      </c>
    </row>
    <row r="6279" spans="32:40">
      <c r="AF6279" s="25">
        <v>6278</v>
      </c>
      <c r="AG6279" s="25"/>
      <c r="AJ6279" s="25"/>
      <c r="AL6279" s="5">
        <v>6278</v>
      </c>
      <c r="AM6279" s="25">
        <v>-1438414185.6982133</v>
      </c>
      <c r="AN6279" s="5">
        <v>-7.2828768819071765</v>
      </c>
    </row>
    <row r="6280" spans="32:40">
      <c r="AF6280" s="25">
        <v>6279</v>
      </c>
      <c r="AG6280" s="25"/>
      <c r="AJ6280" s="25"/>
      <c r="AL6280" s="5">
        <v>6279</v>
      </c>
      <c r="AM6280" s="25">
        <v>337457990.44779819</v>
      </c>
      <c r="AN6280" s="5">
        <v>2.8797460374721515</v>
      </c>
    </row>
    <row r="6281" spans="32:40">
      <c r="AF6281" s="25">
        <v>6280</v>
      </c>
      <c r="AG6281" s="25"/>
      <c r="AJ6281" s="25"/>
      <c r="AL6281" s="5">
        <v>6280</v>
      </c>
      <c r="AM6281" s="25">
        <v>-661889631.78289878</v>
      </c>
      <c r="AN6281" s="5">
        <v>-4.3707532712850066</v>
      </c>
    </row>
    <row r="6282" spans="32:40">
      <c r="AF6282" s="25">
        <v>6281</v>
      </c>
      <c r="AG6282" s="25"/>
      <c r="AJ6282" s="25"/>
      <c r="AL6282" s="5">
        <v>6281</v>
      </c>
      <c r="AM6282" s="25">
        <v>-284109229.25314254</v>
      </c>
      <c r="AN6282" s="5">
        <v>-1.2302051434443504</v>
      </c>
    </row>
    <row r="6283" spans="32:40">
      <c r="AF6283" s="25">
        <v>6282</v>
      </c>
      <c r="AG6283" s="25"/>
      <c r="AJ6283" s="25"/>
      <c r="AL6283" s="5">
        <v>6282</v>
      </c>
      <c r="AM6283" s="25">
        <v>-288215662.85048079</v>
      </c>
      <c r="AN6283" s="5">
        <v>-3.0719645699228364</v>
      </c>
    </row>
    <row r="6284" spans="32:40">
      <c r="AF6284" s="25">
        <v>6283</v>
      </c>
      <c r="AG6284" s="25"/>
      <c r="AJ6284" s="25"/>
      <c r="AL6284" s="5">
        <v>6283</v>
      </c>
      <c r="AM6284" s="25">
        <v>-40654228.397283733</v>
      </c>
      <c r="AN6284" s="5">
        <v>0.80816897658946862</v>
      </c>
    </row>
    <row r="6285" spans="32:40">
      <c r="AF6285" s="25">
        <v>6284</v>
      </c>
      <c r="AG6285" s="25"/>
      <c r="AJ6285" s="25"/>
      <c r="AL6285" s="5">
        <v>6284</v>
      </c>
      <c r="AM6285" s="25">
        <v>266399243.56129369</v>
      </c>
      <c r="AN6285" s="5">
        <v>2.4780020117436909</v>
      </c>
    </row>
    <row r="6286" spans="32:40">
      <c r="AF6286" s="25">
        <v>6285</v>
      </c>
      <c r="AG6286" s="25"/>
      <c r="AJ6286" s="25"/>
      <c r="AL6286" s="5">
        <v>6285</v>
      </c>
      <c r="AM6286" s="25">
        <v>-1054041985.5818713</v>
      </c>
      <c r="AN6286" s="5">
        <v>-3.168188026294291</v>
      </c>
    </row>
    <row r="6287" spans="32:40">
      <c r="AF6287" s="25">
        <v>6286</v>
      </c>
      <c r="AG6287" s="25"/>
      <c r="AJ6287" s="25"/>
      <c r="AL6287" s="5">
        <v>6286</v>
      </c>
      <c r="AM6287" s="25">
        <v>-696263157.09919357</v>
      </c>
      <c r="AN6287" s="5">
        <v>-1.6479828857862899</v>
      </c>
    </row>
    <row r="6288" spans="32:40">
      <c r="AF6288" s="25">
        <v>6287</v>
      </c>
      <c r="AG6288" s="25"/>
      <c r="AJ6288" s="25"/>
      <c r="AL6288" s="5">
        <v>6287</v>
      </c>
      <c r="AM6288" s="25">
        <v>-249188465.87688962</v>
      </c>
      <c r="AN6288" s="5">
        <v>-1.1814144927914343</v>
      </c>
    </row>
    <row r="6289" spans="32:40">
      <c r="AF6289" s="25">
        <v>6288</v>
      </c>
      <c r="AG6289" s="25"/>
      <c r="AJ6289" s="25"/>
      <c r="AL6289" s="5">
        <v>6288</v>
      </c>
      <c r="AM6289" s="25">
        <v>31806459.763602495</v>
      </c>
      <c r="AN6289" s="5">
        <v>1.2891894738473557</v>
      </c>
    </row>
    <row r="6290" spans="32:40">
      <c r="AF6290" s="25">
        <v>6289</v>
      </c>
      <c r="AG6290" s="25"/>
      <c r="AJ6290" s="25"/>
      <c r="AL6290" s="5">
        <v>6289</v>
      </c>
      <c r="AM6290" s="25">
        <v>-263554269.02188438</v>
      </c>
      <c r="AN6290" s="5">
        <v>-1.9133322473265217</v>
      </c>
    </row>
    <row r="6291" spans="32:40">
      <c r="AF6291" s="25">
        <v>6290</v>
      </c>
      <c r="AG6291" s="25"/>
      <c r="AJ6291" s="25"/>
      <c r="AL6291" s="5">
        <v>6290</v>
      </c>
      <c r="AM6291" s="25">
        <v>-735977177.4375993</v>
      </c>
      <c r="AN6291" s="5">
        <v>-9.6160885110523413</v>
      </c>
    </row>
    <row r="6292" spans="32:40">
      <c r="AF6292" s="25">
        <v>6291</v>
      </c>
      <c r="AG6292" s="25"/>
      <c r="AJ6292" s="25"/>
      <c r="AL6292" s="5">
        <v>6291</v>
      </c>
      <c r="AM6292" s="25">
        <v>680193477.01933694</v>
      </c>
      <c r="AN6292" s="5">
        <v>5.8379453583985885</v>
      </c>
    </row>
    <row r="6293" spans="32:40">
      <c r="AF6293" s="25">
        <v>6292</v>
      </c>
      <c r="AG6293" s="25"/>
      <c r="AJ6293" s="25"/>
      <c r="AL6293" s="5">
        <v>6292</v>
      </c>
      <c r="AM6293" s="25">
        <v>-894530613.77709496</v>
      </c>
      <c r="AN6293" s="5">
        <v>-2.4887368868535078</v>
      </c>
    </row>
    <row r="6294" spans="32:40">
      <c r="AF6294" s="25">
        <v>6293</v>
      </c>
      <c r="AG6294" s="25"/>
      <c r="AJ6294" s="25"/>
      <c r="AL6294" s="5">
        <v>6293</v>
      </c>
      <c r="AM6294" s="25">
        <v>79890156.647646487</v>
      </c>
      <c r="AN6294" s="5">
        <v>1.5125218071477229</v>
      </c>
    </row>
    <row r="6295" spans="32:40">
      <c r="AF6295" s="25">
        <v>6294</v>
      </c>
      <c r="AG6295" s="25"/>
      <c r="AJ6295" s="25"/>
      <c r="AL6295" s="5">
        <v>6294</v>
      </c>
      <c r="AM6295" s="25">
        <v>-54819385.837963998</v>
      </c>
      <c r="AN6295" s="5">
        <v>0.7480407757678571</v>
      </c>
    </row>
    <row r="6296" spans="32:40">
      <c r="AF6296" s="25">
        <v>6295</v>
      </c>
      <c r="AG6296" s="25"/>
      <c r="AJ6296" s="25"/>
      <c r="AL6296" s="5">
        <v>6295</v>
      </c>
      <c r="AM6296" s="25">
        <v>-1539393967.0606079</v>
      </c>
      <c r="AN6296" s="5">
        <v>-5.6986032243320608</v>
      </c>
    </row>
    <row r="6297" spans="32:40">
      <c r="AF6297" s="25">
        <v>6296</v>
      </c>
      <c r="AG6297" s="25"/>
      <c r="AJ6297" s="25"/>
      <c r="AL6297" s="5">
        <v>6296</v>
      </c>
      <c r="AM6297" s="25">
        <v>-296863169.97626138</v>
      </c>
      <c r="AN6297" s="5">
        <v>-0.22517800182030473</v>
      </c>
    </row>
    <row r="6298" spans="32:40">
      <c r="AF6298" s="25">
        <v>6297</v>
      </c>
      <c r="AG6298" s="25"/>
      <c r="AJ6298" s="25"/>
      <c r="AL6298" s="5">
        <v>6297</v>
      </c>
      <c r="AM6298" s="25">
        <v>-1358944366.9358015</v>
      </c>
      <c r="AN6298" s="5">
        <v>-10.318992733959011</v>
      </c>
    </row>
    <row r="6299" spans="32:40">
      <c r="AF6299" s="25">
        <v>6298</v>
      </c>
      <c r="AG6299" s="25"/>
      <c r="AJ6299" s="25"/>
      <c r="AL6299" s="5">
        <v>6298</v>
      </c>
      <c r="AM6299" s="25">
        <v>-157668630.4570463</v>
      </c>
      <c r="AN6299" s="5">
        <v>0.30700187855288696</v>
      </c>
    </row>
    <row r="6300" spans="32:40">
      <c r="AF6300" s="25">
        <v>6299</v>
      </c>
      <c r="AG6300" s="25"/>
      <c r="AJ6300" s="25"/>
      <c r="AL6300" s="5">
        <v>6299</v>
      </c>
      <c r="AM6300" s="25">
        <v>965430606.29549563</v>
      </c>
      <c r="AN6300" s="5">
        <v>7.5229190560584156</v>
      </c>
    </row>
    <row r="6301" spans="32:40">
      <c r="AF6301" s="25">
        <v>6300</v>
      </c>
      <c r="AG6301" s="25"/>
      <c r="AJ6301" s="25"/>
      <c r="AL6301" s="5">
        <v>6300</v>
      </c>
      <c r="AM6301" s="25">
        <v>-726515783.31731725</v>
      </c>
      <c r="AN6301" s="5">
        <v>-3.6446848007623798</v>
      </c>
    </row>
    <row r="6302" spans="32:40">
      <c r="AF6302" s="25">
        <v>6301</v>
      </c>
      <c r="AG6302" s="25"/>
      <c r="AJ6302" s="25"/>
      <c r="AL6302" s="5">
        <v>6301</v>
      </c>
      <c r="AM6302" s="25">
        <v>-467076827.97491932</v>
      </c>
      <c r="AN6302" s="5">
        <v>-2.6083097013797096</v>
      </c>
    </row>
    <row r="6303" spans="32:40">
      <c r="AF6303" s="25">
        <v>6302</v>
      </c>
      <c r="AG6303" s="25"/>
      <c r="AJ6303" s="25"/>
      <c r="AL6303" s="5">
        <v>6302</v>
      </c>
      <c r="AM6303" s="25">
        <v>525427964.85085976</v>
      </c>
      <c r="AN6303" s="5">
        <v>4.769823249312128</v>
      </c>
    </row>
    <row r="6304" spans="32:40">
      <c r="AF6304" s="25">
        <v>6303</v>
      </c>
      <c r="AG6304" s="25"/>
      <c r="AJ6304" s="25"/>
      <c r="AL6304" s="5">
        <v>6303</v>
      </c>
      <c r="AM6304" s="25">
        <v>122379172.28596741</v>
      </c>
      <c r="AN6304" s="5">
        <v>2.7070228133033019</v>
      </c>
    </row>
    <row r="6305" spans="32:40">
      <c r="AF6305" s="25">
        <v>6304</v>
      </c>
      <c r="AG6305" s="25"/>
      <c r="AJ6305" s="25"/>
      <c r="AL6305" s="5">
        <v>6304</v>
      </c>
      <c r="AM6305" s="25">
        <v>-422826451.46385181</v>
      </c>
      <c r="AN6305" s="5">
        <v>-3.5386648043923801</v>
      </c>
    </row>
    <row r="6306" spans="32:40">
      <c r="AF6306" s="25">
        <v>6305</v>
      </c>
      <c r="AG6306" s="25"/>
      <c r="AJ6306" s="25"/>
      <c r="AL6306" s="5">
        <v>6305</v>
      </c>
      <c r="AM6306" s="25">
        <v>-122941711.55407447</v>
      </c>
      <c r="AN6306" s="5">
        <v>0.34105451646208651</v>
      </c>
    </row>
    <row r="6307" spans="32:40">
      <c r="AF6307" s="25">
        <v>6306</v>
      </c>
      <c r="AG6307" s="25"/>
      <c r="AJ6307" s="25"/>
      <c r="AL6307" s="5">
        <v>6306</v>
      </c>
      <c r="AM6307" s="25">
        <v>743045415.63100719</v>
      </c>
      <c r="AN6307" s="5">
        <v>7.4065015395569604</v>
      </c>
    </row>
    <row r="6308" spans="32:40">
      <c r="AF6308" s="25">
        <v>6307</v>
      </c>
      <c r="AG6308" s="25"/>
      <c r="AJ6308" s="25"/>
      <c r="AL6308" s="5">
        <v>6307</v>
      </c>
      <c r="AM6308" s="25">
        <v>943208386.21374393</v>
      </c>
      <c r="AN6308" s="5">
        <v>5.5943713835620787</v>
      </c>
    </row>
    <row r="6309" spans="32:40">
      <c r="AF6309" s="25">
        <v>6308</v>
      </c>
      <c r="AG6309" s="25"/>
      <c r="AJ6309" s="25"/>
      <c r="AL6309" s="5">
        <v>6308</v>
      </c>
      <c r="AM6309" s="25">
        <v>-222295019.15172452</v>
      </c>
      <c r="AN6309" s="5">
        <v>-0.16603665505833676</v>
      </c>
    </row>
    <row r="6310" spans="32:40">
      <c r="AF6310" s="25">
        <v>6309</v>
      </c>
      <c r="AG6310" s="25"/>
      <c r="AJ6310" s="25"/>
      <c r="AL6310" s="5">
        <v>6309</v>
      </c>
      <c r="AM6310" s="25">
        <v>-896012402.54005527</v>
      </c>
      <c r="AN6310" s="5">
        <v>-3.1044611933432851</v>
      </c>
    </row>
    <row r="6311" spans="32:40">
      <c r="AF6311" s="25">
        <v>6310</v>
      </c>
      <c r="AG6311" s="25"/>
      <c r="AJ6311" s="25"/>
      <c r="AL6311" s="5">
        <v>6310</v>
      </c>
      <c r="AM6311" s="25">
        <v>515985300.47916347</v>
      </c>
      <c r="AN6311" s="5">
        <v>3.9576308601472667</v>
      </c>
    </row>
    <row r="6312" spans="32:40">
      <c r="AF6312" s="25">
        <v>6311</v>
      </c>
      <c r="AG6312" s="25"/>
      <c r="AJ6312" s="25"/>
      <c r="AL6312" s="5">
        <v>6311</v>
      </c>
      <c r="AM6312" s="25">
        <v>-295537914.80599499</v>
      </c>
      <c r="AN6312" s="5">
        <v>-0.97557509447914836</v>
      </c>
    </row>
    <row r="6313" spans="32:40">
      <c r="AF6313" s="25">
        <v>6312</v>
      </c>
      <c r="AG6313" s="25"/>
      <c r="AJ6313" s="25"/>
      <c r="AL6313" s="5">
        <v>6312</v>
      </c>
      <c r="AM6313" s="25">
        <v>218456214.7489323</v>
      </c>
      <c r="AN6313" s="5">
        <v>3.8101657071332413</v>
      </c>
    </row>
    <row r="6314" spans="32:40">
      <c r="AF6314" s="25">
        <v>6313</v>
      </c>
      <c r="AG6314" s="25"/>
      <c r="AJ6314" s="25"/>
      <c r="AL6314" s="5">
        <v>6313</v>
      </c>
      <c r="AM6314" s="25">
        <v>51197.361808776855</v>
      </c>
      <c r="AN6314" s="5">
        <v>1.000205595852397</v>
      </c>
    </row>
    <row r="6315" spans="32:40">
      <c r="AF6315" s="25">
        <v>6314</v>
      </c>
      <c r="AG6315" s="25"/>
      <c r="AJ6315" s="25"/>
      <c r="AL6315" s="5">
        <v>6314</v>
      </c>
      <c r="AM6315" s="25">
        <v>234940412.22219473</v>
      </c>
      <c r="AN6315" s="5">
        <v>2.9875973387911881</v>
      </c>
    </row>
    <row r="6316" spans="32:40">
      <c r="AF6316" s="25">
        <v>6315</v>
      </c>
      <c r="AG6316" s="25"/>
      <c r="AJ6316" s="25"/>
      <c r="AL6316" s="5">
        <v>6315</v>
      </c>
      <c r="AM6316" s="25">
        <v>-17606337.716827303</v>
      </c>
      <c r="AN6316" s="5">
        <v>0.85825413528596795</v>
      </c>
    </row>
    <row r="6317" spans="32:40">
      <c r="AF6317" s="25">
        <v>6316</v>
      </c>
      <c r="AG6317" s="25"/>
      <c r="AJ6317" s="25"/>
      <c r="AL6317" s="5">
        <v>6316</v>
      </c>
      <c r="AM6317" s="25">
        <v>-866327627.01889598</v>
      </c>
      <c r="AN6317" s="5">
        <v>-6.7719876923249513</v>
      </c>
    </row>
    <row r="6318" spans="32:40">
      <c r="AF6318" s="25">
        <v>6317</v>
      </c>
      <c r="AG6318" s="25"/>
      <c r="AJ6318" s="25"/>
      <c r="AL6318" s="5">
        <v>6317</v>
      </c>
      <c r="AM6318" s="25">
        <v>-76819841.387986422</v>
      </c>
      <c r="AN6318" s="5">
        <v>1.5431670967777854E-2</v>
      </c>
    </row>
    <row r="6319" spans="32:40">
      <c r="AF6319" s="25">
        <v>6318</v>
      </c>
      <c r="AG6319" s="25"/>
      <c r="AJ6319" s="25"/>
      <c r="AL6319" s="5">
        <v>6318</v>
      </c>
      <c r="AM6319" s="25">
        <v>-451578250.4910022</v>
      </c>
      <c r="AN6319" s="5">
        <v>-1.6739432145982645</v>
      </c>
    </row>
    <row r="6320" spans="32:40">
      <c r="AF6320" s="25">
        <v>6319</v>
      </c>
      <c r="AG6320" s="25"/>
      <c r="AJ6320" s="25"/>
      <c r="AL6320" s="5">
        <v>6319</v>
      </c>
      <c r="AM6320" s="25">
        <v>-484925274.59200948</v>
      </c>
      <c r="AN6320" s="5">
        <v>-3.0739856547013571</v>
      </c>
    </row>
    <row r="6321" spans="32:40">
      <c r="AF6321" s="25">
        <v>6320</v>
      </c>
      <c r="AG6321" s="25"/>
      <c r="AJ6321" s="25"/>
      <c r="AL6321" s="5">
        <v>6320</v>
      </c>
      <c r="AM6321" s="25">
        <v>-276003619.56491095</v>
      </c>
      <c r="AN6321" s="5">
        <v>-0.42059610308978912</v>
      </c>
    </row>
    <row r="6322" spans="32:40">
      <c r="AF6322" s="25">
        <v>6321</v>
      </c>
      <c r="AG6322" s="25"/>
      <c r="AJ6322" s="25"/>
      <c r="AL6322" s="5">
        <v>6321</v>
      </c>
      <c r="AM6322" s="25">
        <v>244286445.96588609</v>
      </c>
      <c r="AN6322" s="5">
        <v>4.7613866135169873</v>
      </c>
    </row>
    <row r="6323" spans="32:40">
      <c r="AF6323" s="25">
        <v>6322</v>
      </c>
      <c r="AG6323" s="25"/>
      <c r="AJ6323" s="25"/>
      <c r="AL6323" s="5">
        <v>6322</v>
      </c>
      <c r="AM6323" s="25">
        <v>-143894668.81199944</v>
      </c>
      <c r="AN6323" s="5">
        <v>0.42406605451781748</v>
      </c>
    </row>
    <row r="6324" spans="32:40">
      <c r="AF6324" s="25">
        <v>6323</v>
      </c>
      <c r="AG6324" s="25"/>
      <c r="AJ6324" s="25"/>
      <c r="AL6324" s="5">
        <v>6323</v>
      </c>
      <c r="AM6324" s="25">
        <v>-32179585.436146826</v>
      </c>
      <c r="AN6324" s="5">
        <v>0.57726525168919041</v>
      </c>
    </row>
    <row r="6325" spans="32:40">
      <c r="AF6325" s="25">
        <v>6324</v>
      </c>
      <c r="AG6325" s="25"/>
      <c r="AJ6325" s="25"/>
      <c r="AL6325" s="5">
        <v>6324</v>
      </c>
      <c r="AM6325" s="25">
        <v>-709508191.49161398</v>
      </c>
      <c r="AN6325" s="5">
        <v>-4.1785018730349339</v>
      </c>
    </row>
    <row r="6326" spans="32:40">
      <c r="AF6326" s="25">
        <v>6325</v>
      </c>
      <c r="AG6326" s="25"/>
      <c r="AJ6326" s="25"/>
      <c r="AL6326" s="5">
        <v>6325</v>
      </c>
      <c r="AM6326" s="25">
        <v>-337147086.39455569</v>
      </c>
      <c r="AN6326" s="5">
        <v>-0.57870829552386127</v>
      </c>
    </row>
    <row r="6327" spans="32:40">
      <c r="AF6327" s="25">
        <v>6326</v>
      </c>
      <c r="AG6327" s="25"/>
      <c r="AJ6327" s="25"/>
      <c r="AL6327" s="5">
        <v>6326</v>
      </c>
      <c r="AM6327" s="25">
        <v>9636898.1473097801</v>
      </c>
      <c r="AN6327" s="5">
        <v>1.0467289441211067</v>
      </c>
    </row>
    <row r="6328" spans="32:40">
      <c r="AF6328" s="25">
        <v>6327</v>
      </c>
      <c r="AG6328" s="25"/>
      <c r="AJ6328" s="25"/>
      <c r="AL6328" s="5">
        <v>6327</v>
      </c>
      <c r="AM6328" s="25">
        <v>-751375110.12890506</v>
      </c>
      <c r="AN6328" s="5">
        <v>-3.3507562074408725</v>
      </c>
    </row>
    <row r="6329" spans="32:40">
      <c r="AF6329" s="25">
        <v>6328</v>
      </c>
      <c r="AG6329" s="25"/>
      <c r="AJ6329" s="25"/>
      <c r="AL6329" s="5">
        <v>6328</v>
      </c>
      <c r="AM6329" s="25">
        <v>28667459.662825286</v>
      </c>
      <c r="AN6329" s="5">
        <v>1.1624722965103853</v>
      </c>
    </row>
    <row r="6330" spans="32:40">
      <c r="AF6330" s="25">
        <v>6329</v>
      </c>
      <c r="AG6330" s="25"/>
      <c r="AJ6330" s="25"/>
      <c r="AL6330" s="5">
        <v>6329</v>
      </c>
      <c r="AM6330" s="25">
        <v>410970583.80453062</v>
      </c>
      <c r="AN6330" s="5">
        <v>3.8693724475932947</v>
      </c>
    </row>
    <row r="6331" spans="32:40">
      <c r="AF6331" s="25">
        <v>6330</v>
      </c>
      <c r="AG6331" s="25"/>
      <c r="AJ6331" s="25"/>
      <c r="AL6331" s="5">
        <v>6330</v>
      </c>
      <c r="AM6331" s="25">
        <v>1374708497.935576</v>
      </c>
      <c r="AN6331" s="5">
        <v>9.1369403219382264</v>
      </c>
    </row>
    <row r="6332" spans="32:40">
      <c r="AF6332" s="25">
        <v>6331</v>
      </c>
      <c r="AG6332" s="25"/>
      <c r="AJ6332" s="25"/>
      <c r="AL6332" s="5">
        <v>6331</v>
      </c>
      <c r="AM6332" s="25">
        <v>-166212126.81962931</v>
      </c>
      <c r="AN6332" s="5">
        <v>-0.77007358935347525</v>
      </c>
    </row>
    <row r="6333" spans="32:40">
      <c r="AF6333" s="25">
        <v>6332</v>
      </c>
      <c r="AG6333" s="25"/>
      <c r="AJ6333" s="25"/>
      <c r="AL6333" s="5">
        <v>6332</v>
      </c>
      <c r="AM6333" s="25">
        <v>-1044034319.3609287</v>
      </c>
      <c r="AN6333" s="5">
        <v>-7.8646713191138691</v>
      </c>
    </row>
    <row r="6334" spans="32:40">
      <c r="AF6334" s="25">
        <v>6333</v>
      </c>
      <c r="AG6334" s="25"/>
      <c r="AJ6334" s="25"/>
      <c r="AL6334" s="5">
        <v>6333</v>
      </c>
      <c r="AM6334" s="25">
        <v>-1057429306.611238</v>
      </c>
      <c r="AN6334" s="5">
        <v>-6.6542096749631696</v>
      </c>
    </row>
    <row r="6335" spans="32:40">
      <c r="AF6335" s="25">
        <v>6334</v>
      </c>
      <c r="AG6335" s="25"/>
      <c r="AJ6335" s="25"/>
      <c r="AL6335" s="5">
        <v>6334</v>
      </c>
      <c r="AM6335" s="25">
        <v>-814663280.68032265</v>
      </c>
      <c r="AN6335" s="5">
        <v>-3.4259693027161582</v>
      </c>
    </row>
    <row r="6336" spans="32:40">
      <c r="AF6336" s="25">
        <v>6335</v>
      </c>
      <c r="AG6336" s="25"/>
      <c r="AJ6336" s="25"/>
      <c r="AL6336" s="5">
        <v>6335</v>
      </c>
      <c r="AM6336" s="25">
        <v>228921749.50667709</v>
      </c>
      <c r="AN6336" s="5">
        <v>1.9400651226374244</v>
      </c>
    </row>
    <row r="6337" spans="32:40">
      <c r="AF6337" s="25">
        <v>6336</v>
      </c>
      <c r="AG6337" s="25"/>
      <c r="AJ6337" s="25"/>
      <c r="AL6337" s="5">
        <v>6336</v>
      </c>
      <c r="AM6337" s="25">
        <v>-531978152.07987499</v>
      </c>
      <c r="AN6337" s="5">
        <v>-4.6590669075124946</v>
      </c>
    </row>
    <row r="6338" spans="32:40">
      <c r="AF6338" s="25">
        <v>6337</v>
      </c>
      <c r="AG6338" s="25"/>
      <c r="AJ6338" s="25"/>
      <c r="AL6338" s="5">
        <v>6337</v>
      </c>
      <c r="AM6338" s="25">
        <v>-1007108924.455183</v>
      </c>
      <c r="AN6338" s="5">
        <v>-4.0513210955478067</v>
      </c>
    </row>
    <row r="6339" spans="32:40">
      <c r="AF6339" s="25">
        <v>6338</v>
      </c>
      <c r="AG6339" s="25"/>
      <c r="AJ6339" s="25"/>
      <c r="AL6339" s="5">
        <v>6338</v>
      </c>
      <c r="AM6339" s="25">
        <v>57693713.776450396</v>
      </c>
      <c r="AN6339" s="5">
        <v>1.2943752738819361</v>
      </c>
    </row>
    <row r="6340" spans="32:40">
      <c r="AF6340" s="25">
        <v>6339</v>
      </c>
      <c r="AG6340" s="25"/>
      <c r="AJ6340" s="25"/>
      <c r="AL6340" s="5">
        <v>6339</v>
      </c>
      <c r="AM6340" s="25">
        <v>-33016281.133786783</v>
      </c>
      <c r="AN6340" s="5">
        <v>0.67022415451893969</v>
      </c>
    </row>
    <row r="6341" spans="32:40">
      <c r="AF6341" s="25">
        <v>6340</v>
      </c>
      <c r="AG6341" s="25"/>
      <c r="AJ6341" s="25"/>
      <c r="AL6341" s="5">
        <v>6340</v>
      </c>
      <c r="AM6341" s="25">
        <v>274370182.24699414</v>
      </c>
      <c r="AN6341" s="5">
        <v>2.9600240622108043</v>
      </c>
    </row>
    <row r="6342" spans="32:40">
      <c r="AF6342" s="25">
        <v>6341</v>
      </c>
      <c r="AG6342" s="25"/>
      <c r="AJ6342" s="25"/>
      <c r="AL6342" s="5">
        <v>6341</v>
      </c>
      <c r="AM6342" s="25">
        <v>-1137046590.5989695</v>
      </c>
      <c r="AN6342" s="5">
        <v>-8.4647355377516842</v>
      </c>
    </row>
    <row r="6343" spans="32:40">
      <c r="AF6343" s="25">
        <v>6342</v>
      </c>
      <c r="AG6343" s="25"/>
      <c r="AJ6343" s="25"/>
      <c r="AL6343" s="5">
        <v>6342</v>
      </c>
      <c r="AM6343" s="25">
        <v>-295977674.41014618</v>
      </c>
      <c r="AN6343" s="5">
        <v>-0.72523012126350339</v>
      </c>
    </row>
    <row r="6344" spans="32:40">
      <c r="AF6344" s="25">
        <v>6343</v>
      </c>
      <c r="AG6344" s="25"/>
      <c r="AJ6344" s="25"/>
      <c r="AL6344" s="5">
        <v>6343</v>
      </c>
      <c r="AM6344" s="25">
        <v>-792552516.28352165</v>
      </c>
      <c r="AN6344" s="5">
        <v>-3.0313299830864047</v>
      </c>
    </row>
    <row r="6345" spans="32:40">
      <c r="AF6345" s="25">
        <v>6344</v>
      </c>
      <c r="AG6345" s="25"/>
      <c r="AJ6345" s="25"/>
      <c r="AL6345" s="5">
        <v>6344</v>
      </c>
      <c r="AM6345" s="25">
        <v>667587552.89625525</v>
      </c>
      <c r="AN6345" s="5">
        <v>9.2073884825808054</v>
      </c>
    </row>
    <row r="6346" spans="32:40">
      <c r="AF6346" s="25">
        <v>6345</v>
      </c>
      <c r="AG6346" s="25"/>
      <c r="AJ6346" s="25"/>
      <c r="AL6346" s="5">
        <v>6345</v>
      </c>
      <c r="AM6346" s="25">
        <v>-697104698.60799456</v>
      </c>
      <c r="AN6346" s="5">
        <v>-4.6305601128320708</v>
      </c>
    </row>
    <row r="6347" spans="32:40">
      <c r="AF6347" s="25">
        <v>6346</v>
      </c>
      <c r="AG6347" s="25"/>
      <c r="AJ6347" s="25"/>
      <c r="AL6347" s="5">
        <v>6346</v>
      </c>
      <c r="AM6347" s="25">
        <v>-484190902.95634419</v>
      </c>
      <c r="AN6347" s="5">
        <v>-1.8118972266854356</v>
      </c>
    </row>
    <row r="6348" spans="32:40">
      <c r="AF6348" s="25">
        <v>6347</v>
      </c>
      <c r="AG6348" s="25"/>
      <c r="AJ6348" s="25"/>
      <c r="AL6348" s="5">
        <v>6347</v>
      </c>
      <c r="AM6348" s="25">
        <v>84700177.119065493</v>
      </c>
      <c r="AN6348" s="5">
        <v>1.4656494665638427</v>
      </c>
    </row>
    <row r="6349" spans="32:40">
      <c r="AF6349" s="25">
        <v>6348</v>
      </c>
      <c r="AG6349" s="25"/>
      <c r="AJ6349" s="25"/>
      <c r="AL6349" s="5">
        <v>6348</v>
      </c>
      <c r="AM6349" s="25">
        <v>-836989080.73448598</v>
      </c>
      <c r="AN6349" s="5">
        <v>-2.2667391694845902</v>
      </c>
    </row>
    <row r="6350" spans="32:40">
      <c r="AF6350" s="25">
        <v>6349</v>
      </c>
      <c r="AG6350" s="25"/>
      <c r="AJ6350" s="25"/>
      <c r="AL6350" s="5">
        <v>6349</v>
      </c>
      <c r="AM6350" s="25">
        <v>-1345075726.8182018</v>
      </c>
      <c r="AN6350" s="5">
        <v>-5.5007393322062823</v>
      </c>
    </row>
    <row r="6351" spans="32:40">
      <c r="AF6351" s="25">
        <v>6350</v>
      </c>
      <c r="AG6351" s="25"/>
      <c r="AJ6351" s="25"/>
      <c r="AL6351" s="5">
        <v>6350</v>
      </c>
      <c r="AM6351" s="25">
        <v>102570882.46601245</v>
      </c>
      <c r="AN6351" s="5">
        <v>1.612449791245989</v>
      </c>
    </row>
    <row r="6352" spans="32:40">
      <c r="AF6352" s="25">
        <v>6351</v>
      </c>
      <c r="AG6352" s="25"/>
      <c r="AJ6352" s="25"/>
      <c r="AL6352" s="5">
        <v>6351</v>
      </c>
      <c r="AM6352" s="25">
        <v>-1080037519.9387579</v>
      </c>
      <c r="AN6352" s="5">
        <v>-3.2331576606400549</v>
      </c>
    </row>
    <row r="6353" spans="32:40">
      <c r="AF6353" s="25">
        <v>6352</v>
      </c>
      <c r="AG6353" s="25"/>
      <c r="AJ6353" s="25"/>
      <c r="AL6353" s="5">
        <v>6352</v>
      </c>
      <c r="AM6353" s="25">
        <v>3750176.0431470275</v>
      </c>
      <c r="AN6353" s="5">
        <v>1.0168407819054066</v>
      </c>
    </row>
    <row r="6354" spans="32:40">
      <c r="AF6354" s="25">
        <v>6353</v>
      </c>
      <c r="AG6354" s="25"/>
      <c r="AJ6354" s="25"/>
      <c r="AL6354" s="5">
        <v>6353</v>
      </c>
      <c r="AM6354" s="25">
        <v>-266524407.01098487</v>
      </c>
      <c r="AN6354" s="5">
        <v>-1.6067532269857487</v>
      </c>
    </row>
    <row r="6355" spans="32:40">
      <c r="AF6355" s="25">
        <v>6354</v>
      </c>
      <c r="AG6355" s="25"/>
      <c r="AJ6355" s="25"/>
      <c r="AL6355" s="5">
        <v>6354</v>
      </c>
      <c r="AM6355" s="25">
        <v>-1681625050.8241444</v>
      </c>
      <c r="AN6355" s="5">
        <v>-5.9547853389594927</v>
      </c>
    </row>
    <row r="6356" spans="32:40">
      <c r="AF6356" s="25">
        <v>6355</v>
      </c>
      <c r="AG6356" s="25"/>
      <c r="AJ6356" s="25"/>
      <c r="AL6356" s="5">
        <v>6355</v>
      </c>
      <c r="AM6356" s="25">
        <v>875375115.66715884</v>
      </c>
      <c r="AN6356" s="5">
        <v>8.4451138102968599</v>
      </c>
    </row>
    <row r="6357" spans="32:40">
      <c r="AF6357" s="25">
        <v>6356</v>
      </c>
      <c r="AG6357" s="25"/>
      <c r="AJ6357" s="25"/>
      <c r="AL6357" s="5">
        <v>6356</v>
      </c>
      <c r="AM6357" s="25">
        <v>783912813.72861385</v>
      </c>
      <c r="AN6357" s="5">
        <v>5.6162961197778989</v>
      </c>
    </row>
    <row r="6358" spans="32:40">
      <c r="AF6358" s="25">
        <v>6357</v>
      </c>
      <c r="AG6358" s="25"/>
      <c r="AJ6358" s="25"/>
      <c r="AL6358" s="5">
        <v>6357</v>
      </c>
      <c r="AM6358" s="25">
        <v>-1283373921.1623023</v>
      </c>
      <c r="AN6358" s="5">
        <v>-5.6653433962946762</v>
      </c>
    </row>
    <row r="6359" spans="32:40">
      <c r="AF6359" s="25">
        <v>6358</v>
      </c>
      <c r="AG6359" s="25"/>
      <c r="AJ6359" s="25"/>
      <c r="AL6359" s="5">
        <v>6358</v>
      </c>
      <c r="AM6359" s="25">
        <v>583177867.3572247</v>
      </c>
      <c r="AN6359" s="5">
        <v>4.0056228901906881</v>
      </c>
    </row>
    <row r="6360" spans="32:40">
      <c r="AF6360" s="25">
        <v>6359</v>
      </c>
      <c r="AG6360" s="25"/>
      <c r="AJ6360" s="25"/>
      <c r="AL6360" s="5">
        <v>6359</v>
      </c>
      <c r="AM6360" s="25">
        <v>-456765919.23102885</v>
      </c>
      <c r="AN6360" s="5">
        <v>-0.80822469375308881</v>
      </c>
    </row>
    <row r="6361" spans="32:40">
      <c r="AF6361" s="25">
        <v>6360</v>
      </c>
      <c r="AG6361" s="25"/>
      <c r="AJ6361" s="25"/>
      <c r="AL6361" s="5">
        <v>6360</v>
      </c>
      <c r="AM6361" s="25">
        <v>-1075217354.1697574</v>
      </c>
      <c r="AN6361" s="5">
        <v>-4.5580712336552303</v>
      </c>
    </row>
    <row r="6362" spans="32:40">
      <c r="AF6362" s="25">
        <v>6361</v>
      </c>
      <c r="AG6362" s="25"/>
      <c r="AJ6362" s="25"/>
      <c r="AL6362" s="5">
        <v>6361</v>
      </c>
      <c r="AM6362" s="25">
        <v>94022162.351311028</v>
      </c>
      <c r="AN6362" s="5">
        <v>1.4584904315870719</v>
      </c>
    </row>
    <row r="6363" spans="32:40">
      <c r="AF6363" s="25">
        <v>6362</v>
      </c>
      <c r="AG6363" s="25"/>
      <c r="AJ6363" s="25"/>
      <c r="AL6363" s="5">
        <v>6362</v>
      </c>
      <c r="AM6363" s="25">
        <v>-1064387843.3025222</v>
      </c>
      <c r="AN6363" s="5">
        <v>-4.6547558607684012</v>
      </c>
    </row>
    <row r="6364" spans="32:40">
      <c r="AF6364" s="25">
        <v>6363</v>
      </c>
      <c r="AG6364" s="25"/>
      <c r="AJ6364" s="25"/>
      <c r="AL6364" s="5">
        <v>6363</v>
      </c>
      <c r="AM6364" s="25">
        <v>408030318.62086284</v>
      </c>
      <c r="AN6364" s="5">
        <v>6.6449745511830693</v>
      </c>
    </row>
    <row r="6365" spans="32:40">
      <c r="AF6365" s="25">
        <v>6364</v>
      </c>
      <c r="AG6365" s="25"/>
      <c r="AJ6365" s="25"/>
      <c r="AL6365" s="5">
        <v>6364</v>
      </c>
      <c r="AM6365" s="25">
        <v>-108443058.48240924</v>
      </c>
      <c r="AN6365" s="5">
        <v>1.8897573038787689E-2</v>
      </c>
    </row>
    <row r="6366" spans="32:40">
      <c r="AF6366" s="25">
        <v>6365</v>
      </c>
      <c r="AG6366" s="25"/>
      <c r="AJ6366" s="25"/>
      <c r="AL6366" s="5">
        <v>6365</v>
      </c>
      <c r="AM6366" s="25">
        <v>-673969473.17383373</v>
      </c>
      <c r="AN6366" s="5">
        <v>-6.7687188388531156</v>
      </c>
    </row>
    <row r="6367" spans="32:40">
      <c r="AF6367" s="25">
        <v>6366</v>
      </c>
      <c r="AG6367" s="25"/>
      <c r="AJ6367" s="25"/>
      <c r="AL6367" s="5">
        <v>6366</v>
      </c>
      <c r="AM6367" s="25">
        <v>175793156.52555621</v>
      </c>
      <c r="AN6367" s="5">
        <v>1.7990926155110687</v>
      </c>
    </row>
    <row r="6368" spans="32:40">
      <c r="AF6368" s="25">
        <v>6367</v>
      </c>
      <c r="AG6368" s="25"/>
      <c r="AJ6368" s="25"/>
      <c r="AL6368" s="5">
        <v>6367</v>
      </c>
      <c r="AM6368" s="25">
        <v>-472942422.48441505</v>
      </c>
      <c r="AN6368" s="5">
        <v>-1.0434344339757864</v>
      </c>
    </row>
    <row r="6369" spans="32:40">
      <c r="AF6369" s="25">
        <v>6368</v>
      </c>
      <c r="AG6369" s="25"/>
      <c r="AJ6369" s="25"/>
      <c r="AL6369" s="5">
        <v>6368</v>
      </c>
      <c r="AM6369" s="25">
        <v>-790710752.4250015</v>
      </c>
      <c r="AN6369" s="5">
        <v>-3.5087651860801339</v>
      </c>
    </row>
    <row r="6370" spans="32:40">
      <c r="AF6370" s="25">
        <v>6369</v>
      </c>
      <c r="AG6370" s="25"/>
      <c r="AJ6370" s="25"/>
      <c r="AL6370" s="5">
        <v>6369</v>
      </c>
      <c r="AM6370" s="25">
        <v>181913396.08262134</v>
      </c>
      <c r="AN6370" s="5">
        <v>1.8439636962774248</v>
      </c>
    </row>
    <row r="6371" spans="32:40">
      <c r="AF6371" s="25">
        <v>6370</v>
      </c>
      <c r="AG6371" s="25"/>
      <c r="AJ6371" s="25"/>
      <c r="AL6371" s="5">
        <v>6370</v>
      </c>
      <c r="AM6371" s="25">
        <v>-372416412.24360728</v>
      </c>
      <c r="AN6371" s="5">
        <v>-0.63580653358580019</v>
      </c>
    </row>
    <row r="6372" spans="32:40">
      <c r="AF6372" s="25">
        <v>6371</v>
      </c>
      <c r="AG6372" s="25"/>
      <c r="AJ6372" s="25"/>
      <c r="AL6372" s="5">
        <v>6371</v>
      </c>
      <c r="AM6372" s="25">
        <v>711455222.59112668</v>
      </c>
      <c r="AN6372" s="5">
        <v>4.8154018447182843</v>
      </c>
    </row>
    <row r="6373" spans="32:40">
      <c r="AF6373" s="25">
        <v>6372</v>
      </c>
      <c r="AG6373" s="25"/>
      <c r="AJ6373" s="25"/>
      <c r="AL6373" s="5">
        <v>6372</v>
      </c>
      <c r="AM6373" s="25">
        <v>947018705.25911069</v>
      </c>
      <c r="AN6373" s="5">
        <v>4.7756216911738933</v>
      </c>
    </row>
    <row r="6374" spans="32:40">
      <c r="AF6374" s="25">
        <v>6373</v>
      </c>
      <c r="AG6374" s="25"/>
      <c r="AJ6374" s="25"/>
      <c r="AL6374" s="5">
        <v>6373</v>
      </c>
      <c r="AM6374" s="25">
        <v>-1115538357.4977593</v>
      </c>
      <c r="AN6374" s="5">
        <v>-5.5208050806167535</v>
      </c>
    </row>
    <row r="6375" spans="32:40">
      <c r="AF6375" s="25">
        <v>6374</v>
      </c>
      <c r="AG6375" s="25"/>
      <c r="AJ6375" s="25"/>
      <c r="AL6375" s="5">
        <v>6374</v>
      </c>
      <c r="AM6375" s="25">
        <v>191408654.10375324</v>
      </c>
      <c r="AN6375" s="5">
        <v>2.8167446306984973</v>
      </c>
    </row>
    <row r="6376" spans="32:40">
      <c r="AF6376" s="25">
        <v>6375</v>
      </c>
      <c r="AG6376" s="25"/>
      <c r="AJ6376" s="25"/>
      <c r="AL6376" s="5">
        <v>6375</v>
      </c>
      <c r="AM6376" s="25">
        <v>1307293356.9285686</v>
      </c>
      <c r="AN6376" s="5">
        <v>13.920745319784954</v>
      </c>
    </row>
    <row r="6377" spans="32:40">
      <c r="AF6377" s="25">
        <v>6376</v>
      </c>
      <c r="AG6377" s="25"/>
      <c r="AJ6377" s="25"/>
      <c r="AL6377" s="5">
        <v>6376</v>
      </c>
      <c r="AM6377" s="25">
        <v>-657412506.35719275</v>
      </c>
      <c r="AN6377" s="5">
        <v>-1.7094284308363872</v>
      </c>
    </row>
    <row r="6378" spans="32:40">
      <c r="AF6378" s="25">
        <v>6377</v>
      </c>
      <c r="AG6378" s="25"/>
      <c r="AJ6378" s="25"/>
      <c r="AL6378" s="5">
        <v>6377</v>
      </c>
      <c r="AM6378" s="25">
        <v>592759399.51150012</v>
      </c>
      <c r="AN6378" s="5">
        <v>5.7260434966522187</v>
      </c>
    </row>
    <row r="6379" spans="32:40">
      <c r="AF6379" s="25">
        <v>6378</v>
      </c>
      <c r="AG6379" s="25"/>
      <c r="AJ6379" s="25"/>
      <c r="AL6379" s="5">
        <v>6378</v>
      </c>
      <c r="AM6379" s="25">
        <v>445051042.11605132</v>
      </c>
      <c r="AN6379" s="5">
        <v>3.0070408594426086</v>
      </c>
    </row>
    <row r="6380" spans="32:40">
      <c r="AF6380" s="25">
        <v>6379</v>
      </c>
      <c r="AG6380" s="25"/>
      <c r="AJ6380" s="25"/>
      <c r="AL6380" s="5">
        <v>6379</v>
      </c>
      <c r="AM6380" s="25">
        <v>-185155604.40145063</v>
      </c>
      <c r="AN6380" s="5">
        <v>2.9387352063576299E-2</v>
      </c>
    </row>
    <row r="6381" spans="32:40">
      <c r="AF6381" s="25">
        <v>6380</v>
      </c>
      <c r="AG6381" s="25"/>
      <c r="AJ6381" s="25"/>
      <c r="AL6381" s="5">
        <v>6380</v>
      </c>
      <c r="AM6381" s="25">
        <v>-245226918.48914254</v>
      </c>
      <c r="AN6381" s="5">
        <v>-0.41956414979766876</v>
      </c>
    </row>
    <row r="6382" spans="32:40">
      <c r="AF6382" s="25">
        <v>6381</v>
      </c>
      <c r="AG6382" s="25"/>
      <c r="AJ6382" s="25"/>
      <c r="AL6382" s="5">
        <v>6381</v>
      </c>
      <c r="AM6382" s="25">
        <v>-463106337.45034277</v>
      </c>
      <c r="AN6382" s="5">
        <v>-1.356532645152756</v>
      </c>
    </row>
    <row r="6383" spans="32:40">
      <c r="AF6383" s="25">
        <v>6382</v>
      </c>
      <c r="AG6383" s="25"/>
      <c r="AJ6383" s="25"/>
      <c r="AL6383" s="5">
        <v>6382</v>
      </c>
      <c r="AM6383" s="25">
        <v>-209162384.23223388</v>
      </c>
      <c r="AN6383" s="5">
        <v>-1.5689151636026726E-2</v>
      </c>
    </row>
    <row r="6384" spans="32:40">
      <c r="AF6384" s="25">
        <v>6383</v>
      </c>
      <c r="AG6384" s="25"/>
      <c r="AJ6384" s="25"/>
      <c r="AL6384" s="5">
        <v>6383</v>
      </c>
      <c r="AM6384" s="25">
        <v>410253680.92365539</v>
      </c>
      <c r="AN6384" s="5">
        <v>5.6928097790284422</v>
      </c>
    </row>
    <row r="6385" spans="32:40">
      <c r="AF6385" s="25">
        <v>6384</v>
      </c>
      <c r="AG6385" s="25"/>
      <c r="AJ6385" s="25"/>
      <c r="AL6385" s="5">
        <v>6384</v>
      </c>
      <c r="AM6385" s="25">
        <v>871153165.09841371</v>
      </c>
      <c r="AN6385" s="5">
        <v>8.381089612301583</v>
      </c>
    </row>
    <row r="6386" spans="32:40">
      <c r="AF6386" s="25">
        <v>6385</v>
      </c>
      <c r="AG6386" s="25"/>
      <c r="AJ6386" s="25"/>
      <c r="AL6386" s="5">
        <v>6385</v>
      </c>
      <c r="AM6386" s="25">
        <v>-274222124.1991359</v>
      </c>
      <c r="AN6386" s="5">
        <v>-1.3357565170022818</v>
      </c>
    </row>
    <row r="6387" spans="32:40">
      <c r="AF6387" s="25">
        <v>6386</v>
      </c>
      <c r="AG6387" s="25"/>
      <c r="AJ6387" s="25"/>
      <c r="AL6387" s="5">
        <v>6386</v>
      </c>
      <c r="AM6387" s="25">
        <v>-4663697.4032907188</v>
      </c>
      <c r="AN6387" s="5">
        <v>0.96715676212759083</v>
      </c>
    </row>
    <row r="6388" spans="32:40">
      <c r="AF6388" s="25">
        <v>6387</v>
      </c>
      <c r="AG6388" s="25"/>
      <c r="AJ6388" s="25"/>
      <c r="AL6388" s="5">
        <v>6387</v>
      </c>
      <c r="AM6388" s="25">
        <v>206355202.99143705</v>
      </c>
      <c r="AN6388" s="5">
        <v>1.8216291220278822</v>
      </c>
    </row>
    <row r="6389" spans="32:40">
      <c r="AF6389" s="25">
        <v>6388</v>
      </c>
      <c r="AG6389" s="25"/>
      <c r="AJ6389" s="25"/>
      <c r="AL6389" s="5">
        <v>6388</v>
      </c>
      <c r="AM6389" s="25">
        <v>-1014019638.5838982</v>
      </c>
      <c r="AN6389" s="5">
        <v>-4.645853163765854</v>
      </c>
    </row>
    <row r="6390" spans="32:40">
      <c r="AF6390" s="25">
        <v>6389</v>
      </c>
      <c r="AG6390" s="25"/>
      <c r="AJ6390" s="25"/>
      <c r="AL6390" s="5">
        <v>6389</v>
      </c>
      <c r="AM6390" s="25">
        <v>-819528500.51077616</v>
      </c>
      <c r="AN6390" s="5">
        <v>-2.3346768543474794</v>
      </c>
    </row>
    <row r="6391" spans="32:40">
      <c r="AF6391" s="25">
        <v>6390</v>
      </c>
      <c r="AG6391" s="25"/>
      <c r="AJ6391" s="25"/>
      <c r="AL6391" s="5">
        <v>6390</v>
      </c>
      <c r="AM6391" s="25">
        <v>873993062.63655972</v>
      </c>
      <c r="AN6391" s="5">
        <v>4.7901876366856877</v>
      </c>
    </row>
    <row r="6392" spans="32:40">
      <c r="AF6392" s="25">
        <v>6391</v>
      </c>
      <c r="AG6392" s="25"/>
      <c r="AJ6392" s="25"/>
      <c r="AL6392" s="5">
        <v>6391</v>
      </c>
      <c r="AM6392" s="25">
        <v>50128633.795608163</v>
      </c>
      <c r="AN6392" s="5">
        <v>1.3470479616378146</v>
      </c>
    </row>
    <row r="6393" spans="32:40">
      <c r="AF6393" s="25">
        <v>6392</v>
      </c>
      <c r="AG6393" s="25"/>
      <c r="AJ6393" s="25"/>
      <c r="AL6393" s="5">
        <v>6392</v>
      </c>
      <c r="AM6393" s="25">
        <v>-303074038.32444882</v>
      </c>
      <c r="AN6393" s="5">
        <v>-0.76297523022640623</v>
      </c>
    </row>
    <row r="6394" spans="32:40">
      <c r="AF6394" s="25">
        <v>6393</v>
      </c>
      <c r="AG6394" s="25"/>
      <c r="AJ6394" s="25"/>
      <c r="AL6394" s="5">
        <v>6393</v>
      </c>
      <c r="AM6394" s="25">
        <v>264156392.31572855</v>
      </c>
      <c r="AN6394" s="5">
        <v>2.8801990816272887</v>
      </c>
    </row>
    <row r="6395" spans="32:40">
      <c r="AF6395" s="25">
        <v>6394</v>
      </c>
      <c r="AG6395" s="25"/>
      <c r="AJ6395" s="25"/>
      <c r="AL6395" s="5">
        <v>6394</v>
      </c>
      <c r="AM6395" s="25">
        <v>642972977.62876427</v>
      </c>
      <c r="AN6395" s="5">
        <v>3.6987982367330363</v>
      </c>
    </row>
    <row r="6396" spans="32:40">
      <c r="AF6396" s="25">
        <v>6395</v>
      </c>
      <c r="AG6396" s="25"/>
      <c r="AJ6396" s="25"/>
      <c r="AL6396" s="5">
        <v>6395</v>
      </c>
      <c r="AM6396" s="25">
        <v>-1023639685.7042246</v>
      </c>
      <c r="AN6396" s="5">
        <v>-3.3419474206306954</v>
      </c>
    </row>
    <row r="6397" spans="32:40">
      <c r="AF6397" s="25">
        <v>6396</v>
      </c>
      <c r="AG6397" s="25"/>
      <c r="AJ6397" s="25"/>
      <c r="AL6397" s="5">
        <v>6396</v>
      </c>
      <c r="AM6397" s="25">
        <v>-1230755908.4940782</v>
      </c>
      <c r="AN6397" s="5">
        <v>-4.28206662112723</v>
      </c>
    </row>
    <row r="6398" spans="32:40">
      <c r="AF6398" s="25">
        <v>6397</v>
      </c>
      <c r="AG6398" s="25"/>
      <c r="AJ6398" s="25"/>
      <c r="AL6398" s="5">
        <v>6397</v>
      </c>
      <c r="AM6398" s="25">
        <v>-84182473.012414038</v>
      </c>
      <c r="AN6398" s="5">
        <v>0.64450070079071886</v>
      </c>
    </row>
    <row r="6399" spans="32:40">
      <c r="AF6399" s="25">
        <v>6398</v>
      </c>
      <c r="AG6399" s="25"/>
      <c r="AJ6399" s="25"/>
      <c r="AL6399" s="5">
        <v>6398</v>
      </c>
      <c r="AM6399" s="25">
        <v>375711031.85546827</v>
      </c>
      <c r="AN6399" s="5">
        <v>4.8977624305448488</v>
      </c>
    </row>
    <row r="6400" spans="32:40">
      <c r="AF6400" s="25">
        <v>6399</v>
      </c>
      <c r="AG6400" s="25"/>
      <c r="AJ6400" s="25"/>
      <c r="AL6400" s="5">
        <v>6399</v>
      </c>
      <c r="AM6400" s="25">
        <v>93375791.022609174</v>
      </c>
      <c r="AN6400" s="5">
        <v>1.4915803693263787</v>
      </c>
    </row>
    <row r="6401" spans="32:40">
      <c r="AF6401" s="25">
        <v>6400</v>
      </c>
      <c r="AG6401" s="25"/>
      <c r="AJ6401" s="25"/>
      <c r="AL6401" s="5">
        <v>6400</v>
      </c>
      <c r="AM6401" s="25">
        <v>-1085517551.4395099</v>
      </c>
      <c r="AN6401" s="5">
        <v>-4.3220129790052066</v>
      </c>
    </row>
    <row r="6402" spans="32:40">
      <c r="AF6402" s="25">
        <v>6401</v>
      </c>
      <c r="AG6402" s="25"/>
      <c r="AJ6402" s="25"/>
      <c r="AL6402" s="5">
        <v>6401</v>
      </c>
      <c r="AM6402" s="25">
        <v>-498370947.91078198</v>
      </c>
      <c r="AN6402" s="5">
        <v>-1.9150847538462086</v>
      </c>
    </row>
    <row r="6403" spans="32:40">
      <c r="AF6403" s="25">
        <v>6402</v>
      </c>
      <c r="AG6403" s="25"/>
      <c r="AJ6403" s="25"/>
      <c r="AL6403" s="5">
        <v>6402</v>
      </c>
      <c r="AM6403" s="25">
        <v>-358967645.18227613</v>
      </c>
      <c r="AN6403" s="5">
        <v>-3.3900085583841846</v>
      </c>
    </row>
    <row r="6404" spans="32:40">
      <c r="AF6404" s="25">
        <v>6403</v>
      </c>
      <c r="AG6404" s="25"/>
      <c r="AJ6404" s="25"/>
      <c r="AL6404" s="5">
        <v>6403</v>
      </c>
      <c r="AM6404" s="25">
        <v>571069204.4465363</v>
      </c>
      <c r="AN6404" s="5">
        <v>3.3900114930787364</v>
      </c>
    </row>
    <row r="6405" spans="32:40">
      <c r="AF6405" s="25">
        <v>6404</v>
      </c>
      <c r="AG6405" s="25"/>
      <c r="AJ6405" s="25"/>
      <c r="AL6405" s="5">
        <v>6404</v>
      </c>
      <c r="AM6405" s="25">
        <v>-688946385.88600814</v>
      </c>
      <c r="AN6405" s="5">
        <v>-4.7055695286692218</v>
      </c>
    </row>
    <row r="6406" spans="32:40">
      <c r="AF6406" s="25">
        <v>6405</v>
      </c>
      <c r="AG6406" s="25"/>
      <c r="AJ6406" s="25"/>
      <c r="AL6406" s="5">
        <v>6405</v>
      </c>
      <c r="AM6406" s="25">
        <v>538993741.93746817</v>
      </c>
      <c r="AN6406" s="5">
        <v>3.8035223179379636</v>
      </c>
    </row>
    <row r="6407" spans="32:40">
      <c r="AF6407" s="25">
        <v>6406</v>
      </c>
      <c r="AG6407" s="25"/>
      <c r="AJ6407" s="25"/>
      <c r="AL6407" s="5">
        <v>6406</v>
      </c>
      <c r="AM6407" s="25">
        <v>-1147580963.5415754</v>
      </c>
      <c r="AN6407" s="5">
        <v>-15.206739991526012</v>
      </c>
    </row>
    <row r="6408" spans="32:40">
      <c r="AF6408" s="25">
        <v>6407</v>
      </c>
      <c r="AG6408" s="25"/>
      <c r="AJ6408" s="25"/>
      <c r="AL6408" s="5">
        <v>6407</v>
      </c>
      <c r="AM6408" s="25">
        <v>-261604636.87498873</v>
      </c>
      <c r="AN6408" s="5">
        <v>-0.98687740654632428</v>
      </c>
    </row>
    <row r="6409" spans="32:40">
      <c r="AF6409" s="25">
        <v>6408</v>
      </c>
      <c r="AG6409" s="25"/>
      <c r="AJ6409" s="25"/>
      <c r="AL6409" s="5">
        <v>6408</v>
      </c>
      <c r="AM6409" s="25">
        <v>-841356620.18993092</v>
      </c>
      <c r="AN6409" s="5">
        <v>-8.3427206691326408</v>
      </c>
    </row>
    <row r="6410" spans="32:40">
      <c r="AF6410" s="25">
        <v>6409</v>
      </c>
      <c r="AG6410" s="25"/>
      <c r="AJ6410" s="25"/>
      <c r="AL6410" s="5">
        <v>6409</v>
      </c>
      <c r="AM6410" s="25">
        <v>-1467367393.7440572</v>
      </c>
      <c r="AN6410" s="5">
        <v>-9.4708538639892854</v>
      </c>
    </row>
    <row r="6411" spans="32:40">
      <c r="AF6411" s="25">
        <v>6410</v>
      </c>
      <c r="AG6411" s="25"/>
      <c r="AJ6411" s="25"/>
      <c r="AL6411" s="5">
        <v>6410</v>
      </c>
      <c r="AM6411" s="25">
        <v>-11684850.282896399</v>
      </c>
      <c r="AN6411" s="5">
        <v>0.9018114733170326</v>
      </c>
    </row>
    <row r="6412" spans="32:40">
      <c r="AF6412" s="25">
        <v>6411</v>
      </c>
      <c r="AG6412" s="25"/>
      <c r="AJ6412" s="25"/>
      <c r="AL6412" s="5">
        <v>6411</v>
      </c>
      <c r="AM6412" s="25">
        <v>-609166100.6887362</v>
      </c>
      <c r="AN6412" s="5">
        <v>-2.5786882044397696</v>
      </c>
    </row>
    <row r="6413" spans="32:40">
      <c r="AF6413" s="25">
        <v>6412</v>
      </c>
      <c r="AG6413" s="25"/>
      <c r="AJ6413" s="25"/>
      <c r="AL6413" s="5">
        <v>6412</v>
      </c>
      <c r="AM6413" s="25">
        <v>-8460775.561460346</v>
      </c>
      <c r="AN6413" s="5">
        <v>0.95889568940138326</v>
      </c>
    </row>
    <row r="6414" spans="32:40">
      <c r="AF6414" s="25">
        <v>6413</v>
      </c>
      <c r="AG6414" s="25"/>
      <c r="AJ6414" s="25"/>
      <c r="AL6414" s="5">
        <v>6413</v>
      </c>
      <c r="AM6414" s="25">
        <v>-1743174874.1578202</v>
      </c>
      <c r="AN6414" s="5">
        <v>-11.605910191090517</v>
      </c>
    </row>
    <row r="6415" spans="32:40">
      <c r="AF6415" s="25">
        <v>6414</v>
      </c>
      <c r="AG6415" s="25"/>
      <c r="AJ6415" s="25"/>
      <c r="AL6415" s="5">
        <v>6414</v>
      </c>
      <c r="AM6415" s="25">
        <v>-464813341.64169532</v>
      </c>
      <c r="AN6415" s="5">
        <v>-1.9308139339812567</v>
      </c>
    </row>
    <row r="6416" spans="32:40">
      <c r="AF6416" s="25">
        <v>6415</v>
      </c>
      <c r="AG6416" s="25"/>
      <c r="AJ6416" s="25"/>
      <c r="AL6416" s="5">
        <v>6415</v>
      </c>
      <c r="AM6416" s="25">
        <v>817520245.00146747</v>
      </c>
      <c r="AN6416" s="5">
        <v>5.2772999357330788</v>
      </c>
    </row>
    <row r="6417" spans="32:40">
      <c r="AF6417" s="25">
        <v>6416</v>
      </c>
      <c r="AG6417" s="25"/>
      <c r="AJ6417" s="25"/>
      <c r="AL6417" s="5">
        <v>6416</v>
      </c>
      <c r="AM6417" s="25">
        <v>-671959599.29480147</v>
      </c>
      <c r="AN6417" s="5">
        <v>-4.3697905635320851</v>
      </c>
    </row>
    <row r="6418" spans="32:40">
      <c r="AF6418" s="25">
        <v>6417</v>
      </c>
      <c r="AG6418" s="25"/>
      <c r="AJ6418" s="25"/>
      <c r="AL6418" s="5">
        <v>6417</v>
      </c>
      <c r="AM6418" s="25">
        <v>531862113.30563402</v>
      </c>
      <c r="AN6418" s="5">
        <v>3.3391138606679887</v>
      </c>
    </row>
    <row r="6419" spans="32:40">
      <c r="AF6419" s="25">
        <v>6418</v>
      </c>
      <c r="AG6419" s="25"/>
      <c r="AJ6419" s="25"/>
      <c r="AL6419" s="5">
        <v>6418</v>
      </c>
      <c r="AM6419" s="25">
        <v>-174642319.77853858</v>
      </c>
      <c r="AN6419" s="5">
        <v>0.19938170511467726</v>
      </c>
    </row>
    <row r="6420" spans="32:40">
      <c r="AF6420" s="25">
        <v>6419</v>
      </c>
      <c r="AG6420" s="25"/>
      <c r="AJ6420" s="25"/>
      <c r="AL6420" s="5">
        <v>6419</v>
      </c>
      <c r="AM6420" s="25">
        <v>387606004.0957458</v>
      </c>
      <c r="AN6420" s="5">
        <v>3.8055294834131517</v>
      </c>
    </row>
    <row r="6421" spans="32:40">
      <c r="AF6421" s="25">
        <v>6420</v>
      </c>
      <c r="AG6421" s="25"/>
      <c r="AJ6421" s="25"/>
      <c r="AL6421" s="5">
        <v>6420</v>
      </c>
      <c r="AM6421" s="25">
        <v>-1188357264.8423886</v>
      </c>
      <c r="AN6421" s="5">
        <v>-4.3818459699917529</v>
      </c>
    </row>
    <row r="6422" spans="32:40">
      <c r="AF6422" s="25">
        <v>6421</v>
      </c>
      <c r="AG6422" s="25"/>
      <c r="AJ6422" s="25"/>
      <c r="AL6422" s="5">
        <v>6421</v>
      </c>
      <c r="AM6422" s="25">
        <v>-1375947346.004739</v>
      </c>
      <c r="AN6422" s="5">
        <v>-5.6746619003871981</v>
      </c>
    </row>
    <row r="6423" spans="32:40">
      <c r="AF6423" s="25">
        <v>6422</v>
      </c>
      <c r="AG6423" s="25"/>
      <c r="AJ6423" s="25"/>
      <c r="AL6423" s="5">
        <v>6422</v>
      </c>
      <c r="AM6423" s="25">
        <v>-476464319.85318995</v>
      </c>
      <c r="AN6423" s="5">
        <v>-2.3608952026306156</v>
      </c>
    </row>
    <row r="6424" spans="32:40">
      <c r="AF6424" s="25">
        <v>6423</v>
      </c>
      <c r="AG6424" s="25"/>
      <c r="AJ6424" s="25"/>
      <c r="AL6424" s="5">
        <v>6423</v>
      </c>
      <c r="AM6424" s="25">
        <v>257129412.86607254</v>
      </c>
      <c r="AN6424" s="5">
        <v>2.1755176779182159</v>
      </c>
    </row>
    <row r="6425" spans="32:40">
      <c r="AF6425" s="25">
        <v>6424</v>
      </c>
      <c r="AG6425" s="25"/>
      <c r="AJ6425" s="25"/>
      <c r="AL6425" s="5">
        <v>6424</v>
      </c>
      <c r="AM6425" s="25">
        <v>522400351.18356806</v>
      </c>
      <c r="AN6425" s="5">
        <v>4.2891630821317897</v>
      </c>
    </row>
    <row r="6426" spans="32:40">
      <c r="AF6426" s="25">
        <v>6425</v>
      </c>
      <c r="AG6426" s="25"/>
      <c r="AJ6426" s="25"/>
      <c r="AL6426" s="5">
        <v>6425</v>
      </c>
      <c r="AM6426" s="25">
        <v>1062451463.8173923</v>
      </c>
      <c r="AN6426" s="5">
        <v>6.9765716923813592</v>
      </c>
    </row>
    <row r="6427" spans="32:40">
      <c r="AF6427" s="25">
        <v>6426</v>
      </c>
      <c r="AG6427" s="25"/>
      <c r="AJ6427" s="25"/>
      <c r="AL6427" s="5">
        <v>6426</v>
      </c>
      <c r="AM6427" s="25">
        <v>6872340.6258255243</v>
      </c>
      <c r="AN6427" s="5">
        <v>1.0678837798346781</v>
      </c>
    </row>
    <row r="6428" spans="32:40">
      <c r="AF6428" s="25">
        <v>6427</v>
      </c>
      <c r="AG6428" s="25"/>
      <c r="AJ6428" s="25"/>
      <c r="AL6428" s="5">
        <v>6427</v>
      </c>
      <c r="AM6428" s="25">
        <v>96583584.641069621</v>
      </c>
      <c r="AN6428" s="5">
        <v>2.2524961546569666</v>
      </c>
    </row>
    <row r="6429" spans="32:40">
      <c r="AF6429" s="25">
        <v>6428</v>
      </c>
      <c r="AG6429" s="25"/>
      <c r="AJ6429" s="25"/>
      <c r="AL6429" s="5">
        <v>6428</v>
      </c>
      <c r="AM6429" s="25">
        <v>-1085191449.2485387</v>
      </c>
      <c r="AN6429" s="5">
        <v>-5.6218668308064972</v>
      </c>
    </row>
    <row r="6430" spans="32:40">
      <c r="AF6430" s="25">
        <v>6429</v>
      </c>
      <c r="AG6430" s="25"/>
      <c r="AJ6430" s="25"/>
      <c r="AL6430" s="5">
        <v>6429</v>
      </c>
      <c r="AM6430" s="25">
        <v>-834251595.45145857</v>
      </c>
      <c r="AN6430" s="5">
        <v>-3.5581720705996345</v>
      </c>
    </row>
    <row r="6431" spans="32:40">
      <c r="AF6431" s="25">
        <v>6430</v>
      </c>
      <c r="AG6431" s="25"/>
      <c r="AJ6431" s="25"/>
      <c r="AL6431" s="5">
        <v>6430</v>
      </c>
      <c r="AM6431" s="25">
        <v>-539761578.72019291</v>
      </c>
      <c r="AN6431" s="5">
        <v>-1.4955289654580255</v>
      </c>
    </row>
    <row r="6432" spans="32:40">
      <c r="AF6432" s="25">
        <v>6431</v>
      </c>
      <c r="AG6432" s="25"/>
      <c r="AJ6432" s="25"/>
      <c r="AL6432" s="5">
        <v>6431</v>
      </c>
      <c r="AM6432" s="25">
        <v>-432600645.36008698</v>
      </c>
      <c r="AN6432" s="5">
        <v>-1.0207379186823407</v>
      </c>
    </row>
    <row r="6433" spans="32:40">
      <c r="AF6433" s="25">
        <v>6432</v>
      </c>
      <c r="AG6433" s="25"/>
      <c r="AJ6433" s="25"/>
      <c r="AL6433" s="5">
        <v>6432</v>
      </c>
      <c r="AM6433" s="25">
        <v>-1545638158.2514791</v>
      </c>
      <c r="AN6433" s="5">
        <v>-5.448512389227953</v>
      </c>
    </row>
    <row r="6434" spans="32:40">
      <c r="AF6434" s="25">
        <v>6433</v>
      </c>
      <c r="AG6434" s="25"/>
      <c r="AJ6434" s="25"/>
      <c r="AL6434" s="5">
        <v>6433</v>
      </c>
      <c r="AM6434" s="25">
        <v>-345433600.29496926</v>
      </c>
      <c r="AN6434" s="5">
        <v>-0.34341980065769434</v>
      </c>
    </row>
    <row r="6435" spans="32:40">
      <c r="AF6435" s="25">
        <v>6434</v>
      </c>
      <c r="AG6435" s="25"/>
      <c r="AJ6435" s="25"/>
      <c r="AL6435" s="5">
        <v>6434</v>
      </c>
      <c r="AM6435" s="25">
        <v>-76440365.002219617</v>
      </c>
      <c r="AN6435" s="5">
        <v>0.31922218594071494</v>
      </c>
    </row>
    <row r="6436" spans="32:40">
      <c r="AF6436" s="25">
        <v>6435</v>
      </c>
      <c r="AG6436" s="25"/>
      <c r="AJ6436" s="25"/>
      <c r="AL6436" s="5">
        <v>6435</v>
      </c>
      <c r="AM6436" s="25">
        <v>1569342676.0504344</v>
      </c>
      <c r="AN6436" s="5">
        <v>14.904319325561206</v>
      </c>
    </row>
    <row r="6437" spans="32:40">
      <c r="AF6437" s="25">
        <v>6436</v>
      </c>
      <c r="AG6437" s="25"/>
      <c r="AJ6437" s="25"/>
      <c r="AL6437" s="5">
        <v>6436</v>
      </c>
      <c r="AM6437" s="25">
        <v>-1171276755.1169057</v>
      </c>
      <c r="AN6437" s="5">
        <v>-4.7323034140111782</v>
      </c>
    </row>
    <row r="6438" spans="32:40">
      <c r="AF6438" s="25">
        <v>6437</v>
      </c>
      <c r="AG6438" s="25"/>
      <c r="AJ6438" s="25"/>
      <c r="AL6438" s="5">
        <v>6437</v>
      </c>
      <c r="AM6438" s="25">
        <v>-98009017.261668503</v>
      </c>
      <c r="AN6438" s="5">
        <v>0.51005263797632516</v>
      </c>
    </row>
    <row r="6439" spans="32:40">
      <c r="AF6439" s="25">
        <v>6438</v>
      </c>
      <c r="AG6439" s="25"/>
      <c r="AJ6439" s="25"/>
      <c r="AL6439" s="5">
        <v>6438</v>
      </c>
      <c r="AM6439" s="25">
        <v>-573959757.11744666</v>
      </c>
      <c r="AN6439" s="5">
        <v>-2.115410734578945</v>
      </c>
    </row>
    <row r="6440" spans="32:40">
      <c r="AF6440" s="25">
        <v>6439</v>
      </c>
      <c r="AG6440" s="25"/>
      <c r="AJ6440" s="25"/>
      <c r="AL6440" s="5">
        <v>6439</v>
      </c>
      <c r="AM6440" s="25">
        <v>-384460583.34577382</v>
      </c>
      <c r="AN6440" s="5">
        <v>-4.0323469341404596</v>
      </c>
    </row>
    <row r="6441" spans="32:40">
      <c r="AF6441" s="25">
        <v>6440</v>
      </c>
      <c r="AG6441" s="25"/>
      <c r="AJ6441" s="25"/>
      <c r="AL6441" s="5">
        <v>6440</v>
      </c>
      <c r="AM6441" s="25">
        <v>835611685.62893188</v>
      </c>
      <c r="AN6441" s="5">
        <v>4.8098400633749883</v>
      </c>
    </row>
    <row r="6442" spans="32:40">
      <c r="AF6442" s="25">
        <v>6441</v>
      </c>
      <c r="AG6442" s="25"/>
      <c r="AJ6442" s="25"/>
      <c r="AL6442" s="5">
        <v>6441</v>
      </c>
      <c r="AM6442" s="25">
        <v>-1052861448.5003147</v>
      </c>
      <c r="AN6442" s="5">
        <v>-3.1859091287422756</v>
      </c>
    </row>
    <row r="6443" spans="32:40">
      <c r="AF6443" s="25">
        <v>6442</v>
      </c>
      <c r="AG6443" s="25"/>
      <c r="AJ6443" s="25"/>
      <c r="AL6443" s="5">
        <v>6442</v>
      </c>
      <c r="AM6443" s="25">
        <v>-1859400565.6875546</v>
      </c>
      <c r="AN6443" s="5">
        <v>-6.771183250756752</v>
      </c>
    </row>
    <row r="6444" spans="32:40">
      <c r="AF6444" s="25">
        <v>6443</v>
      </c>
      <c r="AG6444" s="25"/>
      <c r="AJ6444" s="25"/>
      <c r="AL6444" s="5">
        <v>6443</v>
      </c>
      <c r="AM6444" s="25">
        <v>-344194731.47544825</v>
      </c>
      <c r="AN6444" s="5">
        <v>-1.1982036405556884</v>
      </c>
    </row>
    <row r="6445" spans="32:40">
      <c r="AF6445" s="25">
        <v>6444</v>
      </c>
      <c r="AG6445" s="25"/>
      <c r="AJ6445" s="25"/>
      <c r="AL6445" s="5">
        <v>6444</v>
      </c>
      <c r="AM6445" s="25">
        <v>513833896.53436714</v>
      </c>
      <c r="AN6445" s="5">
        <v>4.4062346850659431</v>
      </c>
    </row>
    <row r="6446" spans="32:40">
      <c r="AF6446" s="25">
        <v>6445</v>
      </c>
      <c r="AG6446" s="25"/>
      <c r="AJ6446" s="25"/>
      <c r="AL6446" s="5">
        <v>6445</v>
      </c>
      <c r="AM6446" s="25">
        <v>-1431139975.9964285</v>
      </c>
      <c r="AN6446" s="5">
        <v>-7.5462473350924579</v>
      </c>
    </row>
    <row r="6447" spans="32:40">
      <c r="AF6447" s="25">
        <v>6446</v>
      </c>
      <c r="AG6447" s="25"/>
      <c r="AJ6447" s="25"/>
      <c r="AL6447" s="5">
        <v>6446</v>
      </c>
      <c r="AM6447" s="25">
        <v>-626828644.95911622</v>
      </c>
      <c r="AN6447" s="5">
        <v>-1.5356937121982974</v>
      </c>
    </row>
    <row r="6448" spans="32:40">
      <c r="AF6448" s="25">
        <v>6447</v>
      </c>
      <c r="AG6448" s="25"/>
      <c r="AJ6448" s="25"/>
      <c r="AL6448" s="5">
        <v>6447</v>
      </c>
      <c r="AM6448" s="25">
        <v>-600357624.23473644</v>
      </c>
      <c r="AN6448" s="5">
        <v>-2.7334727137733048</v>
      </c>
    </row>
    <row r="6449" spans="32:40">
      <c r="AF6449" s="25">
        <v>6448</v>
      </c>
      <c r="AG6449" s="25"/>
      <c r="AJ6449" s="25"/>
      <c r="AL6449" s="5">
        <v>6448</v>
      </c>
      <c r="AM6449" s="25">
        <v>-330124720.23316789</v>
      </c>
      <c r="AN6449" s="5">
        <v>-0.46936531234897366</v>
      </c>
    </row>
    <row r="6450" spans="32:40">
      <c r="AF6450" s="25">
        <v>6449</v>
      </c>
      <c r="AG6450" s="25"/>
      <c r="AJ6450" s="25"/>
      <c r="AL6450" s="5">
        <v>6449</v>
      </c>
      <c r="AM6450" s="25">
        <v>-600866712.81624091</v>
      </c>
      <c r="AN6450" s="5">
        <v>-4.616998392541749</v>
      </c>
    </row>
    <row r="6451" spans="32:40">
      <c r="AF6451" s="25">
        <v>6450</v>
      </c>
      <c r="AG6451" s="25"/>
      <c r="AJ6451" s="25"/>
      <c r="AL6451" s="5">
        <v>6450</v>
      </c>
      <c r="AM6451" s="25">
        <v>-956606755.29286897</v>
      </c>
      <c r="AN6451" s="5">
        <v>-5.108547095083555</v>
      </c>
    </row>
    <row r="6452" spans="32:40">
      <c r="AF6452" s="25">
        <v>6451</v>
      </c>
      <c r="AG6452" s="25"/>
      <c r="AJ6452" s="25"/>
      <c r="AL6452" s="5">
        <v>6451</v>
      </c>
      <c r="AM6452" s="25">
        <v>-1085715695.2665367</v>
      </c>
      <c r="AN6452" s="5">
        <v>-6.4923337318499463</v>
      </c>
    </row>
    <row r="6453" spans="32:40">
      <c r="AF6453" s="25">
        <v>6452</v>
      </c>
      <c r="AG6453" s="25"/>
      <c r="AJ6453" s="25"/>
      <c r="AL6453" s="5">
        <v>6452</v>
      </c>
      <c r="AM6453" s="25">
        <v>-580511204.8785758</v>
      </c>
      <c r="AN6453" s="5">
        <v>-4.0952560759832712</v>
      </c>
    </row>
    <row r="6454" spans="32:40">
      <c r="AF6454" s="25">
        <v>6453</v>
      </c>
      <c r="AG6454" s="25"/>
      <c r="AJ6454" s="25"/>
      <c r="AL6454" s="5">
        <v>6453</v>
      </c>
      <c r="AM6454" s="25">
        <v>431095968.42947829</v>
      </c>
      <c r="AN6454" s="5">
        <v>3.2857344297202968</v>
      </c>
    </row>
    <row r="6455" spans="32:40">
      <c r="AF6455" s="25">
        <v>6454</v>
      </c>
      <c r="AG6455" s="25"/>
      <c r="AJ6455" s="25"/>
      <c r="AL6455" s="5">
        <v>6454</v>
      </c>
      <c r="AM6455" s="25">
        <v>-577616965.25265622</v>
      </c>
      <c r="AN6455" s="5">
        <v>-3.0077576446787115</v>
      </c>
    </row>
    <row r="6456" spans="32:40">
      <c r="AF6456" s="25">
        <v>6455</v>
      </c>
      <c r="AG6456" s="25"/>
      <c r="AJ6456" s="25"/>
      <c r="AL6456" s="5">
        <v>6455</v>
      </c>
      <c r="AM6456" s="25">
        <v>-24894939.144099548</v>
      </c>
      <c r="AN6456" s="5">
        <v>0.62649109249261115</v>
      </c>
    </row>
    <row r="6457" spans="32:40">
      <c r="AF6457" s="25">
        <v>6456</v>
      </c>
      <c r="AG6457" s="25"/>
      <c r="AJ6457" s="25"/>
      <c r="AL6457" s="5">
        <v>6456</v>
      </c>
      <c r="AM6457" s="25">
        <v>-157628950.20929456</v>
      </c>
      <c r="AN6457" s="5">
        <v>0.15456802087313462</v>
      </c>
    </row>
    <row r="6458" spans="32:40">
      <c r="AF6458" s="25">
        <v>6457</v>
      </c>
      <c r="AG6458" s="25"/>
      <c r="AJ6458" s="25"/>
      <c r="AL6458" s="5">
        <v>6457</v>
      </c>
      <c r="AM6458" s="25">
        <v>1653978928.2678995</v>
      </c>
      <c r="AN6458" s="5">
        <v>11.465876086968812</v>
      </c>
    </row>
    <row r="6459" spans="32:40">
      <c r="AF6459" s="25">
        <v>6458</v>
      </c>
      <c r="AG6459" s="25"/>
      <c r="AJ6459" s="25"/>
      <c r="AL6459" s="5">
        <v>6458</v>
      </c>
      <c r="AM6459" s="25">
        <v>-439564247.12012196</v>
      </c>
      <c r="AN6459" s="5">
        <v>-2.8031514686599439</v>
      </c>
    </row>
    <row r="6460" spans="32:40">
      <c r="AF6460" s="25">
        <v>6459</v>
      </c>
      <c r="AG6460" s="25"/>
      <c r="AJ6460" s="25"/>
      <c r="AL6460" s="5">
        <v>6459</v>
      </c>
      <c r="AM6460" s="25">
        <v>-213061296.27290678</v>
      </c>
      <c r="AN6460" s="5">
        <v>-1.2120951333986809</v>
      </c>
    </row>
    <row r="6461" spans="32:40">
      <c r="AF6461" s="25">
        <v>6460</v>
      </c>
      <c r="AG6461" s="25"/>
      <c r="AJ6461" s="25"/>
      <c r="AL6461" s="5">
        <v>6460</v>
      </c>
      <c r="AM6461" s="25">
        <v>-1817037705.4098029</v>
      </c>
      <c r="AN6461" s="5">
        <v>-14.61914956663993</v>
      </c>
    </row>
    <row r="6462" spans="32:40">
      <c r="AF6462" s="25">
        <v>6461</v>
      </c>
      <c r="AG6462" s="25"/>
      <c r="AJ6462" s="25"/>
      <c r="AL6462" s="5">
        <v>6461</v>
      </c>
      <c r="AM6462" s="25">
        <v>1194855093.3400729</v>
      </c>
      <c r="AN6462" s="5">
        <v>7.5637992012764927</v>
      </c>
    </row>
    <row r="6463" spans="32:40">
      <c r="AF6463" s="25">
        <v>6462</v>
      </c>
      <c r="AG6463" s="25"/>
      <c r="AJ6463" s="25"/>
      <c r="AL6463" s="5">
        <v>6462</v>
      </c>
      <c r="AM6463" s="25">
        <v>89803138.584430218</v>
      </c>
      <c r="AN6463" s="5">
        <v>1.4564932444739391</v>
      </c>
    </row>
    <row r="6464" spans="32:40">
      <c r="AF6464" s="25">
        <v>6463</v>
      </c>
      <c r="AG6464" s="25"/>
      <c r="AJ6464" s="25"/>
      <c r="AL6464" s="5">
        <v>6463</v>
      </c>
      <c r="AM6464" s="25">
        <v>-2359615827.4124455</v>
      </c>
      <c r="AN6464" s="5">
        <v>-7.9579076648740186</v>
      </c>
    </row>
    <row r="6465" spans="32:40">
      <c r="AF6465" s="25">
        <v>6464</v>
      </c>
      <c r="AG6465" s="25"/>
      <c r="AJ6465" s="25"/>
      <c r="AL6465" s="5">
        <v>6464</v>
      </c>
      <c r="AM6465" s="25">
        <v>-461080533.16300523</v>
      </c>
      <c r="AN6465" s="5">
        <v>-3.3707884931379648</v>
      </c>
    </row>
    <row r="6466" spans="32:40">
      <c r="AF6466" s="25">
        <v>6465</v>
      </c>
      <c r="AG6466" s="25"/>
      <c r="AJ6466" s="25"/>
      <c r="AL6466" s="5">
        <v>6465</v>
      </c>
      <c r="AM6466" s="25">
        <v>119521049.85068679</v>
      </c>
      <c r="AN6466" s="5">
        <v>2.1431480112154873</v>
      </c>
    </row>
    <row r="6467" spans="32:40">
      <c r="AF6467" s="25">
        <v>6466</v>
      </c>
      <c r="AG6467" s="25"/>
      <c r="AJ6467" s="25"/>
      <c r="AL6467" s="5">
        <v>6466</v>
      </c>
      <c r="AM6467" s="25">
        <v>-799698253.23540413</v>
      </c>
      <c r="AN6467" s="5">
        <v>-7.5835002431271334</v>
      </c>
    </row>
    <row r="6468" spans="32:40">
      <c r="AF6468" s="25">
        <v>6467</v>
      </c>
      <c r="AG6468" s="25"/>
      <c r="AJ6468" s="25"/>
      <c r="AL6468" s="5">
        <v>6467</v>
      </c>
      <c r="AM6468" s="25">
        <v>-35696030.621725202</v>
      </c>
      <c r="AN6468" s="5">
        <v>0.78933368140653581</v>
      </c>
    </row>
    <row r="6469" spans="32:40">
      <c r="AF6469" s="25">
        <v>6468</v>
      </c>
      <c r="AG6469" s="25"/>
      <c r="AJ6469" s="25"/>
      <c r="AL6469" s="5">
        <v>6468</v>
      </c>
      <c r="AM6469" s="25">
        <v>-152586428.61243552</v>
      </c>
      <c r="AN6469" s="5">
        <v>-0.40002074515113462</v>
      </c>
    </row>
    <row r="6470" spans="32:40">
      <c r="AF6470" s="25">
        <v>6469</v>
      </c>
      <c r="AG6470" s="25"/>
      <c r="AJ6470" s="25"/>
      <c r="AL6470" s="5">
        <v>6469</v>
      </c>
      <c r="AM6470" s="25">
        <v>402028330.2404809</v>
      </c>
      <c r="AN6470" s="5">
        <v>4.5243365127829485</v>
      </c>
    </row>
    <row r="6471" spans="32:40">
      <c r="AF6471" s="25">
        <v>6470</v>
      </c>
      <c r="AG6471" s="25"/>
      <c r="AJ6471" s="25"/>
      <c r="AL6471" s="5">
        <v>6470</v>
      </c>
      <c r="AM6471" s="25">
        <v>-420311608.40411866</v>
      </c>
      <c r="AN6471" s="5">
        <v>-2.1240217995172035</v>
      </c>
    </row>
    <row r="6472" spans="32:40">
      <c r="AF6472" s="25">
        <v>6471</v>
      </c>
      <c r="AG6472" s="25"/>
      <c r="AJ6472" s="25"/>
      <c r="AL6472" s="5">
        <v>6471</v>
      </c>
      <c r="AM6472" s="25">
        <v>456809664.26868534</v>
      </c>
      <c r="AN6472" s="5">
        <v>4.1737680532083843</v>
      </c>
    </row>
    <row r="6473" spans="32:40">
      <c r="AF6473" s="25">
        <v>6472</v>
      </c>
      <c r="AG6473" s="25"/>
      <c r="AJ6473" s="25"/>
      <c r="AL6473" s="5">
        <v>6472</v>
      </c>
      <c r="AM6473" s="25">
        <v>-153687283.11924028</v>
      </c>
      <c r="AN6473" s="5">
        <v>-0.5303933085008059</v>
      </c>
    </row>
    <row r="6474" spans="32:40">
      <c r="AF6474" s="25">
        <v>6473</v>
      </c>
      <c r="AG6474" s="25"/>
      <c r="AJ6474" s="25"/>
      <c r="AL6474" s="5">
        <v>6473</v>
      </c>
      <c r="AM6474" s="25">
        <v>-325771470.26672244</v>
      </c>
      <c r="AN6474" s="5">
        <v>-1.0195090753597069</v>
      </c>
    </row>
    <row r="6475" spans="32:40">
      <c r="AF6475" s="25">
        <v>6474</v>
      </c>
      <c r="AG6475" s="25"/>
      <c r="AJ6475" s="25"/>
      <c r="AL6475" s="5">
        <v>6474</v>
      </c>
      <c r="AM6475" s="25">
        <v>-262326912.02494022</v>
      </c>
      <c r="AN6475" s="5">
        <v>-0.26477011372723241</v>
      </c>
    </row>
    <row r="6476" spans="32:40">
      <c r="AF6476" s="25">
        <v>6475</v>
      </c>
      <c r="AG6476" s="25"/>
      <c r="AJ6476" s="25"/>
      <c r="AL6476" s="5">
        <v>6475</v>
      </c>
      <c r="AM6476" s="25">
        <v>261458541.8963134</v>
      </c>
      <c r="AN6476" s="5">
        <v>3.5211350193366551</v>
      </c>
    </row>
    <row r="6477" spans="32:40">
      <c r="AF6477" s="25">
        <v>6476</v>
      </c>
      <c r="AG6477" s="25"/>
      <c r="AJ6477" s="25"/>
      <c r="AL6477" s="5">
        <v>6476</v>
      </c>
      <c r="AM6477" s="25">
        <v>-477160202.04661</v>
      </c>
      <c r="AN6477" s="5">
        <v>-1.5470993426414152</v>
      </c>
    </row>
    <row r="6478" spans="32:40">
      <c r="AF6478" s="25">
        <v>6477</v>
      </c>
      <c r="AG6478" s="25"/>
      <c r="AJ6478" s="25"/>
      <c r="AL6478" s="5">
        <v>6477</v>
      </c>
      <c r="AM6478" s="25">
        <v>-505844612.89788687</v>
      </c>
      <c r="AN6478" s="5">
        <v>-2.4564775874440103</v>
      </c>
    </row>
    <row r="6479" spans="32:40">
      <c r="AF6479" s="25">
        <v>6478</v>
      </c>
      <c r="AG6479" s="25"/>
      <c r="AJ6479" s="25"/>
      <c r="AL6479" s="5">
        <v>6478</v>
      </c>
      <c r="AM6479" s="25">
        <v>-195581824.91206723</v>
      </c>
      <c r="AN6479" s="5">
        <v>-0.37099165327830486</v>
      </c>
    </row>
    <row r="6480" spans="32:40">
      <c r="AF6480" s="25">
        <v>6479</v>
      </c>
      <c r="AG6480" s="25"/>
      <c r="AJ6480" s="25"/>
      <c r="AL6480" s="5">
        <v>6479</v>
      </c>
      <c r="AM6480" s="25">
        <v>179678688.88884723</v>
      </c>
      <c r="AN6480" s="5">
        <v>2.3314622052900775</v>
      </c>
    </row>
    <row r="6481" spans="32:40">
      <c r="AF6481" s="25">
        <v>6480</v>
      </c>
      <c r="AG6481" s="25"/>
      <c r="AJ6481" s="25"/>
      <c r="AL6481" s="5">
        <v>6480</v>
      </c>
      <c r="AM6481" s="25">
        <v>-944057892.87268329</v>
      </c>
      <c r="AN6481" s="5">
        <v>-8.1939334196316977</v>
      </c>
    </row>
    <row r="6482" spans="32:40">
      <c r="AF6482" s="25">
        <v>6481</v>
      </c>
      <c r="AG6482" s="25"/>
      <c r="AJ6482" s="25"/>
      <c r="AL6482" s="5">
        <v>6481</v>
      </c>
      <c r="AM6482" s="25">
        <v>-229785657.73723415</v>
      </c>
      <c r="AN6482" s="5">
        <v>-1.4906384609119401</v>
      </c>
    </row>
    <row r="6483" spans="32:40">
      <c r="AF6483" s="25">
        <v>6482</v>
      </c>
      <c r="AG6483" s="25"/>
      <c r="AJ6483" s="25"/>
      <c r="AL6483" s="5">
        <v>6482</v>
      </c>
      <c r="AM6483" s="25">
        <v>-1938452977.2332251</v>
      </c>
      <c r="AN6483" s="5">
        <v>-17.350583585895968</v>
      </c>
    </row>
    <row r="6484" spans="32:40">
      <c r="AF6484" s="25">
        <v>6483</v>
      </c>
      <c r="AG6484" s="25"/>
      <c r="AJ6484" s="25"/>
      <c r="AL6484" s="5">
        <v>6483</v>
      </c>
      <c r="AM6484" s="25">
        <v>-660794798.0792253</v>
      </c>
      <c r="AN6484" s="5">
        <v>-2.2576447081851114</v>
      </c>
    </row>
    <row r="6485" spans="32:40">
      <c r="AF6485" s="25">
        <v>6484</v>
      </c>
      <c r="AG6485" s="25"/>
      <c r="AJ6485" s="25"/>
      <c r="AL6485" s="5">
        <v>6484</v>
      </c>
      <c r="AM6485" s="25">
        <v>-259194187.19245464</v>
      </c>
      <c r="AN6485" s="5">
        <v>-0.53456789555460504</v>
      </c>
    </row>
    <row r="6486" spans="32:40">
      <c r="AF6486" s="25">
        <v>6485</v>
      </c>
      <c r="AG6486" s="25"/>
      <c r="AJ6486" s="25"/>
      <c r="AL6486" s="5">
        <v>6485</v>
      </c>
      <c r="AM6486" s="25">
        <v>-1147629650.2887087</v>
      </c>
      <c r="AN6486" s="5">
        <v>-6.6054927573632947</v>
      </c>
    </row>
    <row r="6487" spans="32:40">
      <c r="AF6487" s="25">
        <v>6486</v>
      </c>
      <c r="AG6487" s="25"/>
      <c r="AJ6487" s="25"/>
      <c r="AL6487" s="5">
        <v>6486</v>
      </c>
      <c r="AM6487" s="25">
        <v>-421818413.11447245</v>
      </c>
      <c r="AN6487" s="5">
        <v>-4.3302270665051887</v>
      </c>
    </row>
    <row r="6488" spans="32:40">
      <c r="AF6488" s="25">
        <v>6487</v>
      </c>
      <c r="AG6488" s="25"/>
      <c r="AJ6488" s="25"/>
      <c r="AL6488" s="5">
        <v>6487</v>
      </c>
      <c r="AM6488" s="25">
        <v>-98507680.967008352</v>
      </c>
      <c r="AN6488" s="5">
        <v>0.59038174836141744</v>
      </c>
    </row>
    <row r="6489" spans="32:40">
      <c r="AF6489" s="25">
        <v>6488</v>
      </c>
      <c r="AG6489" s="25"/>
      <c r="AJ6489" s="25"/>
      <c r="AL6489" s="5">
        <v>6488</v>
      </c>
      <c r="AM6489" s="25">
        <v>-1208484712.5427721</v>
      </c>
      <c r="AN6489" s="5">
        <v>-6.5153850960443283</v>
      </c>
    </row>
    <row r="6490" spans="32:40">
      <c r="AF6490" s="25">
        <v>6489</v>
      </c>
      <c r="AG6490" s="25"/>
      <c r="AJ6490" s="25"/>
      <c r="AL6490" s="5">
        <v>6489</v>
      </c>
      <c r="AM6490" s="25">
        <v>1067598921.7255485</v>
      </c>
      <c r="AN6490" s="5">
        <v>7.9044987046815214</v>
      </c>
    </row>
    <row r="6491" spans="32:40">
      <c r="AF6491" s="25">
        <v>6490</v>
      </c>
      <c r="AG6491" s="25"/>
      <c r="AJ6491" s="25"/>
      <c r="AL6491" s="5">
        <v>6490</v>
      </c>
      <c r="AM6491" s="25">
        <v>-1020554273.8038647</v>
      </c>
      <c r="AN6491" s="5">
        <v>-5.3535833200950638</v>
      </c>
    </row>
    <row r="6492" spans="32:40">
      <c r="AF6492" s="25">
        <v>6491</v>
      </c>
      <c r="AG6492" s="25"/>
      <c r="AJ6492" s="25"/>
      <c r="AL6492" s="5">
        <v>6491</v>
      </c>
      <c r="AM6492" s="25">
        <v>-589240226.75187969</v>
      </c>
      <c r="AN6492" s="5">
        <v>-6.5582814369502067</v>
      </c>
    </row>
    <row r="6493" spans="32:40">
      <c r="AF6493" s="25">
        <v>6492</v>
      </c>
      <c r="AG6493" s="25"/>
      <c r="AJ6493" s="25"/>
      <c r="AL6493" s="5">
        <v>6492</v>
      </c>
      <c r="AM6493" s="25">
        <v>-588207920.8511256</v>
      </c>
      <c r="AN6493" s="5">
        <v>-3.0701969615792724</v>
      </c>
    </row>
    <row r="6494" spans="32:40">
      <c r="AF6494" s="25">
        <v>6493</v>
      </c>
      <c r="AG6494" s="25"/>
      <c r="AJ6494" s="25"/>
      <c r="AL6494" s="5">
        <v>6493</v>
      </c>
      <c r="AM6494" s="25">
        <v>-262990725.98201287</v>
      </c>
      <c r="AN6494" s="5">
        <v>-2.9303143855903224</v>
      </c>
    </row>
    <row r="6495" spans="32:40">
      <c r="AF6495" s="25">
        <v>6494</v>
      </c>
      <c r="AG6495" s="25"/>
      <c r="AJ6495" s="25"/>
      <c r="AL6495" s="5">
        <v>6494</v>
      </c>
      <c r="AM6495" s="25">
        <v>-1061384391.7595227</v>
      </c>
      <c r="AN6495" s="5">
        <v>-9.5840298319490884</v>
      </c>
    </row>
    <row r="6496" spans="32:40">
      <c r="AF6496" s="25">
        <v>6495</v>
      </c>
      <c r="AG6496" s="25"/>
      <c r="AJ6496" s="25"/>
      <c r="AL6496" s="5">
        <v>6495</v>
      </c>
      <c r="AM6496" s="25">
        <v>-198984789.49875736</v>
      </c>
      <c r="AN6496" s="5">
        <v>0.19296464754306633</v>
      </c>
    </row>
    <row r="6497" spans="32:40">
      <c r="AF6497" s="25">
        <v>6496</v>
      </c>
      <c r="AG6497" s="25"/>
      <c r="AJ6497" s="25"/>
      <c r="AL6497" s="5">
        <v>6496</v>
      </c>
      <c r="AM6497" s="25">
        <v>283618532.09932661</v>
      </c>
      <c r="AN6497" s="5">
        <v>2.7389198775157202</v>
      </c>
    </row>
    <row r="6498" spans="32:40">
      <c r="AF6498" s="25">
        <v>6497</v>
      </c>
      <c r="AG6498" s="25"/>
      <c r="AJ6498" s="25"/>
      <c r="AL6498" s="5">
        <v>6497</v>
      </c>
      <c r="AM6498" s="25">
        <v>-1147326507.382308</v>
      </c>
      <c r="AN6498" s="5">
        <v>-3.909856719191299</v>
      </c>
    </row>
    <row r="6499" spans="32:40">
      <c r="AF6499" s="25">
        <v>6498</v>
      </c>
      <c r="AG6499" s="25"/>
      <c r="AJ6499" s="25"/>
      <c r="AL6499" s="5">
        <v>6498</v>
      </c>
      <c r="AM6499" s="25">
        <v>-587636424.8690232</v>
      </c>
      <c r="AN6499" s="5">
        <v>-6.1204792847874661</v>
      </c>
    </row>
    <row r="6500" spans="32:40">
      <c r="AF6500" s="25">
        <v>6499</v>
      </c>
      <c r="AG6500" s="25"/>
      <c r="AJ6500" s="25"/>
      <c r="AL6500" s="5">
        <v>6499</v>
      </c>
      <c r="AM6500" s="25">
        <v>893043668.09764564</v>
      </c>
      <c r="AN6500" s="5">
        <v>4.5682192053776367</v>
      </c>
    </row>
    <row r="6501" spans="32:40">
      <c r="AF6501" s="25">
        <v>6500</v>
      </c>
      <c r="AG6501" s="25"/>
      <c r="AJ6501" s="25"/>
      <c r="AL6501" s="5">
        <v>6500</v>
      </c>
      <c r="AM6501" s="25">
        <v>-7138015.7683881223</v>
      </c>
      <c r="AN6501" s="5">
        <v>0.90969554531169827</v>
      </c>
    </row>
    <row r="6502" spans="32:40">
      <c r="AF6502" s="25">
        <v>6501</v>
      </c>
      <c r="AG6502" s="25"/>
      <c r="AJ6502" s="25"/>
      <c r="AL6502" s="5">
        <v>6501</v>
      </c>
      <c r="AM6502" s="25">
        <v>-1052576332.7526728</v>
      </c>
      <c r="AN6502" s="5">
        <v>-3.2439173835641464</v>
      </c>
    </row>
    <row r="6503" spans="32:40">
      <c r="AF6503" s="25">
        <v>6502</v>
      </c>
      <c r="AG6503" s="25"/>
      <c r="AJ6503" s="25"/>
      <c r="AL6503" s="5">
        <v>6502</v>
      </c>
      <c r="AM6503" s="25">
        <v>-1072570104.6838571</v>
      </c>
      <c r="AN6503" s="5">
        <v>-3.1279365160693033</v>
      </c>
    </row>
    <row r="6504" spans="32:40">
      <c r="AF6504" s="25">
        <v>6503</v>
      </c>
      <c r="AG6504" s="25"/>
      <c r="AJ6504" s="25"/>
      <c r="AL6504" s="5">
        <v>6503</v>
      </c>
      <c r="AM6504" s="25">
        <v>-1269368419.6837778</v>
      </c>
      <c r="AN6504" s="5">
        <v>-7.3935856930800545</v>
      </c>
    </row>
    <row r="6505" spans="32:40">
      <c r="AF6505" s="25">
        <v>6504</v>
      </c>
      <c r="AG6505" s="25"/>
      <c r="AJ6505" s="25"/>
      <c r="AL6505" s="5">
        <v>6504</v>
      </c>
      <c r="AM6505" s="25">
        <v>961961625.35999584</v>
      </c>
      <c r="AN6505" s="5">
        <v>16.606853793000454</v>
      </c>
    </row>
    <row r="6506" spans="32:40">
      <c r="AF6506" s="25">
        <v>6505</v>
      </c>
      <c r="AG6506" s="25"/>
      <c r="AJ6506" s="25"/>
      <c r="AL6506" s="5">
        <v>6505</v>
      </c>
      <c r="AM6506" s="25">
        <v>-432364650.65533358</v>
      </c>
      <c r="AN6506" s="5">
        <v>-1.5276434778504742</v>
      </c>
    </row>
    <row r="6507" spans="32:40">
      <c r="AF6507" s="25">
        <v>6506</v>
      </c>
      <c r="AG6507" s="25"/>
      <c r="AJ6507" s="25"/>
      <c r="AL6507" s="5">
        <v>6506</v>
      </c>
      <c r="AM6507" s="25">
        <v>-22300361.245004773</v>
      </c>
      <c r="AN6507" s="5">
        <v>0.83575331671453046</v>
      </c>
    </row>
    <row r="6508" spans="32:40">
      <c r="AF6508" s="25">
        <v>6507</v>
      </c>
      <c r="AG6508" s="25"/>
      <c r="AJ6508" s="25"/>
      <c r="AL6508" s="5">
        <v>6507</v>
      </c>
      <c r="AM6508" s="25">
        <v>359851745.30175114</v>
      </c>
      <c r="AN6508" s="5">
        <v>3.9866724929160258</v>
      </c>
    </row>
    <row r="6509" spans="32:40">
      <c r="AF6509" s="25">
        <v>6508</v>
      </c>
      <c r="AG6509" s="25"/>
      <c r="AJ6509" s="25"/>
      <c r="AL6509" s="5">
        <v>6508</v>
      </c>
      <c r="AM6509" s="25">
        <v>-262655286.46841928</v>
      </c>
      <c r="AN6509" s="5">
        <v>-1.0907179241986615</v>
      </c>
    </row>
    <row r="6510" spans="32:40">
      <c r="AF6510" s="25">
        <v>6509</v>
      </c>
      <c r="AG6510" s="25"/>
      <c r="AJ6510" s="25"/>
      <c r="AL6510" s="5">
        <v>6509</v>
      </c>
      <c r="AM6510" s="25">
        <v>205836803.71487233</v>
      </c>
      <c r="AN6510" s="5">
        <v>2.0894562387108615</v>
      </c>
    </row>
    <row r="6511" spans="32:40">
      <c r="AF6511" s="25">
        <v>6510</v>
      </c>
      <c r="AG6511" s="25"/>
      <c r="AJ6511" s="25"/>
      <c r="AL6511" s="5">
        <v>6510</v>
      </c>
      <c r="AM6511" s="25">
        <v>-917464889.06253433</v>
      </c>
      <c r="AN6511" s="5">
        <v>-4.0036591894982223</v>
      </c>
    </row>
    <row r="6512" spans="32:40">
      <c r="AF6512" s="25">
        <v>6511</v>
      </c>
      <c r="AG6512" s="25"/>
      <c r="AJ6512" s="25"/>
      <c r="AL6512" s="5">
        <v>6511</v>
      </c>
      <c r="AM6512" s="25">
        <v>539453370.05323875</v>
      </c>
      <c r="AN6512" s="5">
        <v>6.2767457213450353</v>
      </c>
    </row>
    <row r="6513" spans="32:40">
      <c r="AF6513" s="25">
        <v>6512</v>
      </c>
      <c r="AG6513" s="25"/>
      <c r="AJ6513" s="25"/>
      <c r="AL6513" s="5">
        <v>6512</v>
      </c>
      <c r="AM6513" s="25">
        <v>1558180854.0801449</v>
      </c>
      <c r="AN6513" s="5">
        <v>14.713518806513735</v>
      </c>
    </row>
    <row r="6514" spans="32:40">
      <c r="AF6514" s="25">
        <v>6513</v>
      </c>
      <c r="AG6514" s="25"/>
      <c r="AJ6514" s="25"/>
      <c r="AL6514" s="5">
        <v>6513</v>
      </c>
      <c r="AM6514" s="25">
        <v>276865160.52861243</v>
      </c>
      <c r="AN6514" s="5">
        <v>2.5100857629407511</v>
      </c>
    </row>
    <row r="6515" spans="32:40">
      <c r="AF6515" s="25">
        <v>6514</v>
      </c>
      <c r="AG6515" s="25"/>
      <c r="AJ6515" s="25"/>
      <c r="AL6515" s="5">
        <v>6514</v>
      </c>
      <c r="AM6515" s="25">
        <v>-1654643503.092627</v>
      </c>
      <c r="AN6515" s="5">
        <v>-6.3976067475063569</v>
      </c>
    </row>
    <row r="6516" spans="32:40">
      <c r="AF6516" s="25">
        <v>6515</v>
      </c>
      <c r="AG6516" s="25"/>
      <c r="AJ6516" s="25"/>
      <c r="AL6516" s="5">
        <v>6515</v>
      </c>
      <c r="AM6516" s="25">
        <v>-1546243699.6989062</v>
      </c>
      <c r="AN6516" s="5">
        <v>-8.7844783000665529</v>
      </c>
    </row>
    <row r="6517" spans="32:40">
      <c r="AF6517" s="25">
        <v>6516</v>
      </c>
      <c r="AG6517" s="25"/>
      <c r="AJ6517" s="25"/>
      <c r="AL6517" s="5">
        <v>6516</v>
      </c>
      <c r="AM6517" s="25">
        <v>82642770.18764776</v>
      </c>
      <c r="AN6517" s="5">
        <v>2.1803329225631454</v>
      </c>
    </row>
    <row r="6518" spans="32:40">
      <c r="AF6518" s="25">
        <v>6517</v>
      </c>
      <c r="AG6518" s="25"/>
      <c r="AJ6518" s="25"/>
      <c r="AL6518" s="5">
        <v>6517</v>
      </c>
      <c r="AM6518" s="25">
        <v>-766834038.88554752</v>
      </c>
      <c r="AN6518" s="5">
        <v>-2.3020772348641882</v>
      </c>
    </row>
    <row r="6519" spans="32:40">
      <c r="AF6519" s="25">
        <v>6518</v>
      </c>
      <c r="AG6519" s="25"/>
      <c r="AJ6519" s="25"/>
      <c r="AL6519" s="5">
        <v>6518</v>
      </c>
      <c r="AM6519" s="25">
        <v>-806649590.0397861</v>
      </c>
      <c r="AN6519" s="5">
        <v>-2.3538204420507092</v>
      </c>
    </row>
    <row r="6520" spans="32:40">
      <c r="AF6520" s="25">
        <v>6519</v>
      </c>
      <c r="AG6520" s="25"/>
      <c r="AJ6520" s="25"/>
      <c r="AL6520" s="5">
        <v>6519</v>
      </c>
      <c r="AM6520" s="25">
        <v>343813364.72645026</v>
      </c>
      <c r="AN6520" s="5">
        <v>2.5634888641759743</v>
      </c>
    </row>
    <row r="6521" spans="32:40">
      <c r="AF6521" s="25">
        <v>6520</v>
      </c>
      <c r="AG6521" s="25"/>
      <c r="AJ6521" s="25"/>
      <c r="AL6521" s="5">
        <v>6520</v>
      </c>
      <c r="AM6521" s="25">
        <v>-1164773370.9177198</v>
      </c>
      <c r="AN6521" s="5">
        <v>-4.7473244612720276</v>
      </c>
    </row>
    <row r="6522" spans="32:40">
      <c r="AF6522" s="25">
        <v>6521</v>
      </c>
      <c r="AG6522" s="25"/>
      <c r="AJ6522" s="25"/>
      <c r="AL6522" s="5">
        <v>6521</v>
      </c>
      <c r="AM6522" s="25">
        <v>-81798427.819326788</v>
      </c>
      <c r="AN6522" s="5">
        <v>0.52920942877950228</v>
      </c>
    </row>
    <row r="6523" spans="32:40">
      <c r="AF6523" s="25">
        <v>6522</v>
      </c>
      <c r="AG6523" s="25"/>
      <c r="AJ6523" s="25"/>
      <c r="AL6523" s="5">
        <v>6522</v>
      </c>
      <c r="AM6523" s="25">
        <v>-984004224.38470197</v>
      </c>
      <c r="AN6523" s="5">
        <v>-11.676082259747561</v>
      </c>
    </row>
    <row r="6524" spans="32:40">
      <c r="AF6524" s="25">
        <v>6523</v>
      </c>
      <c r="AG6524" s="25"/>
      <c r="AJ6524" s="25"/>
      <c r="AL6524" s="5">
        <v>6523</v>
      </c>
      <c r="AM6524" s="25">
        <v>-1424142885.3370562</v>
      </c>
      <c r="AN6524" s="5">
        <v>-8.4331463787170833</v>
      </c>
    </row>
    <row r="6525" spans="32:40">
      <c r="AF6525" s="25">
        <v>6524</v>
      </c>
      <c r="AG6525" s="25"/>
      <c r="AJ6525" s="25"/>
      <c r="AL6525" s="5">
        <v>6524</v>
      </c>
      <c r="AM6525" s="25">
        <v>-1077612368.0931792</v>
      </c>
      <c r="AN6525" s="5">
        <v>-5.3124792233282214</v>
      </c>
    </row>
    <row r="6526" spans="32:40">
      <c r="AF6526" s="25">
        <v>6525</v>
      </c>
      <c r="AG6526" s="25"/>
      <c r="AJ6526" s="25"/>
      <c r="AL6526" s="5">
        <v>6525</v>
      </c>
      <c r="AM6526" s="25">
        <v>-657170967.53742218</v>
      </c>
      <c r="AN6526" s="5">
        <v>-2.2682748209323615</v>
      </c>
    </row>
    <row r="6527" spans="32:40">
      <c r="AF6527" s="25">
        <v>6526</v>
      </c>
      <c r="AG6527" s="25"/>
      <c r="AJ6527" s="25"/>
      <c r="AL6527" s="5">
        <v>6526</v>
      </c>
      <c r="AM6527" s="25">
        <v>-524075737.19621539</v>
      </c>
      <c r="AN6527" s="5">
        <v>-1.5560994831036474</v>
      </c>
    </row>
    <row r="6528" spans="32:40">
      <c r="AF6528" s="25">
        <v>6527</v>
      </c>
      <c r="AG6528" s="25"/>
      <c r="AJ6528" s="25"/>
      <c r="AL6528" s="5">
        <v>6527</v>
      </c>
      <c r="AM6528" s="25">
        <v>-826039186.37521625</v>
      </c>
      <c r="AN6528" s="5">
        <v>-3.8721976404976961</v>
      </c>
    </row>
    <row r="6529" spans="32:40">
      <c r="AF6529" s="25">
        <v>6528</v>
      </c>
      <c r="AG6529" s="25"/>
      <c r="AJ6529" s="25"/>
      <c r="AL6529" s="5">
        <v>6528</v>
      </c>
      <c r="AM6529" s="25">
        <v>-709489966.10139692</v>
      </c>
      <c r="AN6529" s="5">
        <v>-1.863655485336156</v>
      </c>
    </row>
    <row r="6530" spans="32:40">
      <c r="AF6530" s="25">
        <v>6529</v>
      </c>
      <c r="AG6530" s="25"/>
      <c r="AJ6530" s="25"/>
      <c r="AL6530" s="5">
        <v>6529</v>
      </c>
      <c r="AM6530" s="25">
        <v>-787358739.65626144</v>
      </c>
      <c r="AN6530" s="5">
        <v>-10.734846585243881</v>
      </c>
    </row>
    <row r="6531" spans="32:40">
      <c r="AF6531" s="25">
        <v>6530</v>
      </c>
      <c r="AG6531" s="25"/>
      <c r="AJ6531" s="25"/>
      <c r="AL6531" s="5">
        <v>6530</v>
      </c>
      <c r="AM6531" s="25">
        <v>-542067504.32044137</v>
      </c>
      <c r="AN6531" s="5">
        <v>-3.4435553032240924</v>
      </c>
    </row>
    <row r="6532" spans="32:40">
      <c r="AF6532" s="25">
        <v>6531</v>
      </c>
      <c r="AG6532" s="25"/>
      <c r="AJ6532" s="25"/>
      <c r="AL6532" s="5">
        <v>6531</v>
      </c>
      <c r="AM6532" s="25">
        <v>-1256309714.0703657</v>
      </c>
      <c r="AN6532" s="5">
        <v>-6.2066506498045912</v>
      </c>
    </row>
    <row r="6533" spans="32:40">
      <c r="AF6533" s="25">
        <v>6532</v>
      </c>
      <c r="AG6533" s="25"/>
      <c r="AJ6533" s="25"/>
      <c r="AL6533" s="5">
        <v>6532</v>
      </c>
      <c r="AM6533" s="25">
        <v>864751133.7838614</v>
      </c>
      <c r="AN6533" s="5">
        <v>7.6203910702218733</v>
      </c>
    </row>
    <row r="6534" spans="32:40">
      <c r="AF6534" s="25">
        <v>6533</v>
      </c>
      <c r="AG6534" s="25"/>
      <c r="AJ6534" s="25"/>
      <c r="AL6534" s="5">
        <v>6533</v>
      </c>
      <c r="AM6534" s="25">
        <v>573413391.6324904</v>
      </c>
      <c r="AN6534" s="5">
        <v>5.4786445016649683</v>
      </c>
    </row>
    <row r="6535" spans="32:40">
      <c r="AF6535" s="25">
        <v>6534</v>
      </c>
      <c r="AG6535" s="25"/>
      <c r="AJ6535" s="25"/>
      <c r="AL6535" s="5">
        <v>6534</v>
      </c>
      <c r="AM6535" s="25">
        <v>-431295166.97499299</v>
      </c>
      <c r="AN6535" s="5">
        <v>-1.9463301321975457</v>
      </c>
    </row>
    <row r="6536" spans="32:40">
      <c r="AF6536" s="25">
        <v>6535</v>
      </c>
      <c r="AG6536" s="25"/>
      <c r="AJ6536" s="25"/>
      <c r="AL6536" s="5">
        <v>6535</v>
      </c>
      <c r="AM6536" s="25">
        <v>-617220333.27257717</v>
      </c>
      <c r="AN6536" s="5">
        <v>-1.4064697934603223</v>
      </c>
    </row>
    <row r="6537" spans="32:40">
      <c r="AF6537" s="25">
        <v>6536</v>
      </c>
      <c r="AG6537" s="25"/>
      <c r="AJ6537" s="25"/>
      <c r="AL6537" s="5">
        <v>6536</v>
      </c>
      <c r="AM6537" s="25">
        <v>-456928805.16125196</v>
      </c>
      <c r="AN6537" s="5">
        <v>-0.75560543913260125</v>
      </c>
    </row>
    <row r="6538" spans="32:40">
      <c r="AF6538" s="25">
        <v>6537</v>
      </c>
      <c r="AG6538" s="25"/>
      <c r="AJ6538" s="25"/>
      <c r="AL6538" s="5">
        <v>6537</v>
      </c>
      <c r="AM6538" s="25">
        <v>467174696.40868378</v>
      </c>
      <c r="AN6538" s="5">
        <v>3.1947430184268</v>
      </c>
    </row>
    <row r="6539" spans="32:40">
      <c r="AF6539" s="25">
        <v>6538</v>
      </c>
      <c r="AG6539" s="25"/>
      <c r="AJ6539" s="25"/>
      <c r="AL6539" s="5">
        <v>6538</v>
      </c>
      <c r="AM6539" s="25">
        <v>516492138.65022367</v>
      </c>
      <c r="AN6539" s="5">
        <v>4.6653405407426778</v>
      </c>
    </row>
    <row r="6540" spans="32:40">
      <c r="AF6540" s="25">
        <v>6539</v>
      </c>
      <c r="AG6540" s="25"/>
      <c r="AJ6540" s="25"/>
      <c r="AL6540" s="5">
        <v>6539</v>
      </c>
      <c r="AM6540" s="25">
        <v>2122320574.7480097</v>
      </c>
      <c r="AN6540" s="5">
        <v>30.6550118404259</v>
      </c>
    </row>
    <row r="6541" spans="32:40">
      <c r="AF6541" s="25">
        <v>6540</v>
      </c>
      <c r="AG6541" s="25"/>
      <c r="AJ6541" s="25"/>
      <c r="AL6541" s="5">
        <v>6540</v>
      </c>
      <c r="AM6541" s="25">
        <v>-638499257.08401656</v>
      </c>
      <c r="AN6541" s="5">
        <v>-2.1908027151614622</v>
      </c>
    </row>
    <row r="6542" spans="32:40">
      <c r="AF6542" s="25">
        <v>6541</v>
      </c>
      <c r="AG6542" s="25"/>
      <c r="AJ6542" s="25"/>
      <c r="AL6542" s="5">
        <v>6541</v>
      </c>
      <c r="AM6542" s="25">
        <v>-278185100.40336096</v>
      </c>
      <c r="AN6542" s="5">
        <v>-0.41852918482338419</v>
      </c>
    </row>
    <row r="6543" spans="32:40">
      <c r="AF6543" s="25">
        <v>6542</v>
      </c>
      <c r="AG6543" s="25"/>
      <c r="AJ6543" s="25"/>
      <c r="AL6543" s="5">
        <v>6542</v>
      </c>
      <c r="AM6543" s="25">
        <v>-844786712.45152283</v>
      </c>
      <c r="AN6543" s="5">
        <v>-10.513863299301573</v>
      </c>
    </row>
    <row r="6544" spans="32:40">
      <c r="AF6544" s="25">
        <v>6543</v>
      </c>
      <c r="AG6544" s="25"/>
      <c r="AJ6544" s="25"/>
      <c r="AL6544" s="5">
        <v>6543</v>
      </c>
      <c r="AM6544" s="25">
        <v>-973827378.26282477</v>
      </c>
      <c r="AN6544" s="5">
        <v>-7.9095958668555717</v>
      </c>
    </row>
    <row r="6545" spans="32:40">
      <c r="AF6545" s="25">
        <v>6544</v>
      </c>
      <c r="AG6545" s="25"/>
      <c r="AJ6545" s="25"/>
      <c r="AL6545" s="5">
        <v>6544</v>
      </c>
      <c r="AM6545" s="25">
        <v>-302959607.06537533</v>
      </c>
      <c r="AN6545" s="5">
        <v>-2.5591275751100029</v>
      </c>
    </row>
    <row r="6546" spans="32:40">
      <c r="AF6546" s="25">
        <v>6545</v>
      </c>
      <c r="AG6546" s="25"/>
      <c r="AJ6546" s="25"/>
      <c r="AL6546" s="5">
        <v>6545</v>
      </c>
      <c r="AM6546" s="25">
        <v>1340312549.8408623</v>
      </c>
      <c r="AN6546" s="5">
        <v>6.3032930762317321</v>
      </c>
    </row>
    <row r="6547" spans="32:40">
      <c r="AF6547" s="25">
        <v>6546</v>
      </c>
      <c r="AG6547" s="25"/>
      <c r="AJ6547" s="25"/>
      <c r="AL6547" s="5">
        <v>6546</v>
      </c>
      <c r="AM6547" s="25">
        <v>-367575093.26210082</v>
      </c>
      <c r="AN6547" s="5">
        <v>-3.0054351000231629</v>
      </c>
    </row>
    <row r="6548" spans="32:40">
      <c r="AF6548" s="25">
        <v>6547</v>
      </c>
      <c r="AG6548" s="25"/>
      <c r="AJ6548" s="25"/>
      <c r="AL6548" s="5">
        <v>6547</v>
      </c>
      <c r="AM6548" s="25">
        <v>60616041.828211278</v>
      </c>
      <c r="AN6548" s="5">
        <v>1.5650093545410133</v>
      </c>
    </row>
    <row r="6549" spans="32:40">
      <c r="AF6549" s="25">
        <v>6548</v>
      </c>
      <c r="AG6549" s="25"/>
      <c r="AJ6549" s="25"/>
      <c r="AL6549" s="5">
        <v>6548</v>
      </c>
      <c r="AM6549" s="25">
        <v>-327700456.38752592</v>
      </c>
      <c r="AN6549" s="5">
        <v>-2.484688330801208</v>
      </c>
    </row>
    <row r="6550" spans="32:40">
      <c r="AF6550" s="25">
        <v>6549</v>
      </c>
      <c r="AG6550" s="25"/>
      <c r="AJ6550" s="25"/>
      <c r="AL6550" s="5">
        <v>6549</v>
      </c>
      <c r="AM6550" s="25">
        <v>-291718890.21200794</v>
      </c>
      <c r="AN6550" s="5">
        <v>-0.46707895771986879</v>
      </c>
    </row>
    <row r="6551" spans="32:40">
      <c r="AF6551" s="25">
        <v>6550</v>
      </c>
      <c r="AG6551" s="25"/>
      <c r="AJ6551" s="25"/>
      <c r="AL6551" s="5">
        <v>6550</v>
      </c>
      <c r="AM6551" s="25">
        <v>324311929.50146848</v>
      </c>
      <c r="AN6551" s="5">
        <v>2.7975241055356483</v>
      </c>
    </row>
    <row r="6552" spans="32:40">
      <c r="AF6552" s="25">
        <v>6551</v>
      </c>
      <c r="AG6552" s="25"/>
      <c r="AJ6552" s="25"/>
      <c r="AL6552" s="5">
        <v>6551</v>
      </c>
      <c r="AM6552" s="25">
        <v>-485317200.95018601</v>
      </c>
      <c r="AN6552" s="5">
        <v>-2.0071562180241433</v>
      </c>
    </row>
    <row r="6553" spans="32:40">
      <c r="AF6553" s="25">
        <v>6552</v>
      </c>
      <c r="AG6553" s="25"/>
      <c r="AJ6553" s="25"/>
      <c r="AL6553" s="5">
        <v>6552</v>
      </c>
      <c r="AM6553" s="25">
        <v>274793150.86243427</v>
      </c>
      <c r="AN6553" s="5">
        <v>2.6088314036260027</v>
      </c>
    </row>
    <row r="6554" spans="32:40">
      <c r="AF6554" s="25">
        <v>6553</v>
      </c>
      <c r="AG6554" s="25"/>
      <c r="AJ6554" s="25"/>
      <c r="AL6554" s="5">
        <v>6553</v>
      </c>
      <c r="AM6554" s="25">
        <v>-200857271.75945404</v>
      </c>
      <c r="AN6554" s="5">
        <v>9.6369491384488026E-2</v>
      </c>
    </row>
    <row r="6555" spans="32:40">
      <c r="AF6555" s="25">
        <v>6554</v>
      </c>
      <c r="AG6555" s="25"/>
      <c r="AJ6555" s="25"/>
      <c r="AL6555" s="5">
        <v>6554</v>
      </c>
      <c r="AM6555" s="25">
        <v>-807841237.2490201</v>
      </c>
      <c r="AN6555" s="5">
        <v>-2.6602205044816993</v>
      </c>
    </row>
    <row r="6556" spans="32:40">
      <c r="AF6556" s="25">
        <v>6555</v>
      </c>
      <c r="AG6556" s="25"/>
      <c r="AJ6556" s="25"/>
      <c r="AL6556" s="5">
        <v>6555</v>
      </c>
      <c r="AM6556" s="25">
        <v>173320880.22545123</v>
      </c>
      <c r="AN6556" s="5">
        <v>1.7276908040817682</v>
      </c>
    </row>
    <row r="6557" spans="32:40">
      <c r="AF6557" s="25">
        <v>6556</v>
      </c>
      <c r="AG6557" s="25"/>
      <c r="AJ6557" s="25"/>
      <c r="AL6557" s="5">
        <v>6556</v>
      </c>
      <c r="AM6557" s="25">
        <v>-487192979.31859231</v>
      </c>
      <c r="AN6557" s="5">
        <v>-0.95896920501889915</v>
      </c>
    </row>
    <row r="6558" spans="32:40">
      <c r="AF6558" s="25">
        <v>6557</v>
      </c>
      <c r="AG6558" s="25"/>
      <c r="AJ6558" s="25"/>
      <c r="AL6558" s="5">
        <v>6557</v>
      </c>
      <c r="AM6558" s="25">
        <v>-1165794027.4145577</v>
      </c>
      <c r="AN6558" s="5">
        <v>-5.9329288753436815</v>
      </c>
    </row>
    <row r="6559" spans="32:40">
      <c r="AF6559" s="25">
        <v>6558</v>
      </c>
      <c r="AG6559" s="25"/>
      <c r="AJ6559" s="25"/>
      <c r="AL6559" s="5">
        <v>6558</v>
      </c>
      <c r="AM6559" s="25">
        <v>-311489266.13052857</v>
      </c>
      <c r="AN6559" s="5">
        <v>-1.04971763155544</v>
      </c>
    </row>
    <row r="6560" spans="32:40">
      <c r="AF6560" s="25">
        <v>6559</v>
      </c>
      <c r="AG6560" s="25"/>
      <c r="AJ6560" s="25"/>
      <c r="AL6560" s="5">
        <v>6559</v>
      </c>
      <c r="AM6560" s="25">
        <v>-1229200619.9945824</v>
      </c>
      <c r="AN6560" s="5">
        <v>-4.1528533309473312</v>
      </c>
    </row>
    <row r="6561" spans="32:40">
      <c r="AF6561" s="25">
        <v>6560</v>
      </c>
      <c r="AG6561" s="25"/>
      <c r="AJ6561" s="25"/>
      <c r="AL6561" s="5">
        <v>6560</v>
      </c>
      <c r="AM6561" s="25">
        <v>738694098.07394397</v>
      </c>
      <c r="AN6561" s="5">
        <v>9.8111221391256649</v>
      </c>
    </row>
    <row r="6562" spans="32:40">
      <c r="AF6562" s="25">
        <v>6561</v>
      </c>
      <c r="AG6562" s="25"/>
      <c r="AJ6562" s="25"/>
      <c r="AL6562" s="5">
        <v>6561</v>
      </c>
      <c r="AM6562" s="25">
        <v>110347810.42712021</v>
      </c>
      <c r="AN6562" s="5">
        <v>1.9359132420732148</v>
      </c>
    </row>
    <row r="6563" spans="32:40">
      <c r="AF6563" s="25">
        <v>6562</v>
      </c>
      <c r="AG6563" s="25"/>
      <c r="AJ6563" s="25"/>
      <c r="AL6563" s="5">
        <v>6562</v>
      </c>
      <c r="AM6563" s="25">
        <v>-426494911.59480357</v>
      </c>
      <c r="AN6563" s="5">
        <v>-2.0991246732627782</v>
      </c>
    </row>
    <row r="6564" spans="32:40">
      <c r="AF6564" s="25">
        <v>6563</v>
      </c>
      <c r="AG6564" s="25"/>
      <c r="AJ6564" s="25"/>
      <c r="AL6564" s="5">
        <v>6563</v>
      </c>
      <c r="AM6564" s="25">
        <v>-1270035267.2902505</v>
      </c>
      <c r="AN6564" s="5">
        <v>-4.0984207443180152</v>
      </c>
    </row>
    <row r="6565" spans="32:40">
      <c r="AF6565" s="25">
        <v>6564</v>
      </c>
      <c r="AG6565" s="25"/>
      <c r="AJ6565" s="25"/>
      <c r="AL6565" s="5">
        <v>6564</v>
      </c>
      <c r="AM6565" s="25">
        <v>-481578974.42259604</v>
      </c>
      <c r="AN6565" s="5">
        <v>-1.0810627833962683</v>
      </c>
    </row>
    <row r="6566" spans="32:40">
      <c r="AF6566" s="25">
        <v>6565</v>
      </c>
      <c r="AG6566" s="25"/>
      <c r="AJ6566" s="25"/>
      <c r="AL6566" s="5">
        <v>6565</v>
      </c>
      <c r="AM6566" s="25">
        <v>-924670723.02263629</v>
      </c>
      <c r="AN6566" s="5">
        <v>-12.348916040715853</v>
      </c>
    </row>
    <row r="6567" spans="32:40">
      <c r="AF6567" s="25">
        <v>6566</v>
      </c>
      <c r="AG6567" s="25"/>
      <c r="AJ6567" s="25"/>
      <c r="AL6567" s="5">
        <v>6566</v>
      </c>
      <c r="AM6567" s="25">
        <v>-162050552.6391573</v>
      </c>
      <c r="AN6567" s="5">
        <v>0.31710333678852271</v>
      </c>
    </row>
    <row r="6568" spans="32:40">
      <c r="AF6568" s="25">
        <v>6567</v>
      </c>
      <c r="AG6568" s="25"/>
      <c r="AJ6568" s="25"/>
      <c r="AL6568" s="5">
        <v>6567</v>
      </c>
      <c r="AM6568" s="25">
        <v>-702216010.83997202</v>
      </c>
      <c r="AN6568" s="5">
        <v>-5.2390995350834215</v>
      </c>
    </row>
    <row r="6569" spans="32:40">
      <c r="AF6569" s="25">
        <v>6568</v>
      </c>
      <c r="AG6569" s="25"/>
      <c r="AJ6569" s="25"/>
      <c r="AL6569" s="5">
        <v>6568</v>
      </c>
      <c r="AM6569" s="25">
        <v>1124697200.7001622</v>
      </c>
      <c r="AN6569" s="5">
        <v>10.593074557774738</v>
      </c>
    </row>
    <row r="6570" spans="32:40">
      <c r="AF6570" s="25">
        <v>6569</v>
      </c>
      <c r="AG6570" s="25"/>
      <c r="AJ6570" s="25"/>
      <c r="AL6570" s="5">
        <v>6569</v>
      </c>
      <c r="AM6570" s="25">
        <v>-609956143.79104877</v>
      </c>
      <c r="AN6570" s="5">
        <v>-3.045526907746654</v>
      </c>
    </row>
    <row r="6571" spans="32:40">
      <c r="AF6571" s="25">
        <v>6570</v>
      </c>
      <c r="AG6571" s="25"/>
      <c r="AJ6571" s="25"/>
      <c r="AL6571" s="5">
        <v>6570</v>
      </c>
      <c r="AM6571" s="25">
        <v>-22457483.034936368</v>
      </c>
      <c r="AN6571" s="5">
        <v>0.76975981451050357</v>
      </c>
    </row>
    <row r="6572" spans="32:40">
      <c r="AF6572" s="25">
        <v>6571</v>
      </c>
      <c r="AG6572" s="25"/>
      <c r="AJ6572" s="25"/>
      <c r="AL6572" s="5">
        <v>6571</v>
      </c>
      <c r="AM6572" s="25">
        <v>-1022537465.0991207</v>
      </c>
      <c r="AN6572" s="5">
        <v>-3.0794098717648595</v>
      </c>
    </row>
    <row r="6573" spans="32:40">
      <c r="AF6573" s="25">
        <v>6572</v>
      </c>
      <c r="AG6573" s="25"/>
      <c r="AJ6573" s="25"/>
      <c r="AL6573" s="5">
        <v>6572</v>
      </c>
      <c r="AM6573" s="25">
        <v>-138135258.24064681</v>
      </c>
      <c r="AN6573" s="5">
        <v>-0.69351836101716058</v>
      </c>
    </row>
    <row r="6574" spans="32:40">
      <c r="AF6574" s="25">
        <v>6573</v>
      </c>
      <c r="AG6574" s="25"/>
      <c r="AJ6574" s="25"/>
      <c r="AL6574" s="5">
        <v>6573</v>
      </c>
      <c r="AM6574" s="25">
        <v>196074770.07963151</v>
      </c>
      <c r="AN6574" s="5">
        <v>3.4084289388437004</v>
      </c>
    </row>
    <row r="6575" spans="32:40">
      <c r="AF6575" s="25">
        <v>6574</v>
      </c>
      <c r="AG6575" s="25"/>
      <c r="AJ6575" s="25"/>
      <c r="AL6575" s="5">
        <v>6574</v>
      </c>
      <c r="AM6575" s="25">
        <v>-1022999389.9196138</v>
      </c>
      <c r="AN6575" s="5">
        <v>-3.1995879814396933</v>
      </c>
    </row>
    <row r="6576" spans="32:40">
      <c r="AF6576" s="25">
        <v>6575</v>
      </c>
      <c r="AG6576" s="25"/>
      <c r="AJ6576" s="25"/>
      <c r="AL6576" s="5">
        <v>6575</v>
      </c>
      <c r="AM6576" s="25">
        <v>52240760.809925377</v>
      </c>
      <c r="AN6576" s="5">
        <v>1.685215612677792</v>
      </c>
    </row>
    <row r="6577" spans="32:40">
      <c r="AF6577" s="25">
        <v>6576</v>
      </c>
      <c r="AG6577" s="25"/>
      <c r="AJ6577" s="25"/>
      <c r="AL6577" s="5">
        <v>6576</v>
      </c>
      <c r="AM6577" s="25">
        <v>-811839930.36430991</v>
      </c>
      <c r="AN6577" s="5">
        <v>-6.2423296439230516</v>
      </c>
    </row>
    <row r="6578" spans="32:40">
      <c r="AF6578" s="25">
        <v>6577</v>
      </c>
      <c r="AG6578" s="25"/>
      <c r="AJ6578" s="25"/>
      <c r="AL6578" s="5">
        <v>6577</v>
      </c>
      <c r="AM6578" s="25">
        <v>-1263677867.4466751</v>
      </c>
      <c r="AN6578" s="5">
        <v>-8.2678470477427304</v>
      </c>
    </row>
    <row r="6579" spans="32:40">
      <c r="AF6579" s="25">
        <v>6578</v>
      </c>
      <c r="AG6579" s="25"/>
      <c r="AJ6579" s="25"/>
      <c r="AL6579" s="5">
        <v>6578</v>
      </c>
      <c r="AM6579" s="25">
        <v>-981979805.94686878</v>
      </c>
      <c r="AN6579" s="5">
        <v>-3.2401695876512564</v>
      </c>
    </row>
    <row r="6580" spans="32:40">
      <c r="AF6580" s="25">
        <v>6579</v>
      </c>
      <c r="AG6580" s="25"/>
      <c r="AJ6580" s="25"/>
      <c r="AL6580" s="5">
        <v>6579</v>
      </c>
      <c r="AM6580" s="25">
        <v>294148860.14851987</v>
      </c>
      <c r="AN6580" s="5">
        <v>3.5128832401633145</v>
      </c>
    </row>
    <row r="6581" spans="32:40">
      <c r="AF6581" s="25">
        <v>6580</v>
      </c>
      <c r="AG6581" s="25"/>
      <c r="AJ6581" s="25"/>
      <c r="AL6581" s="5">
        <v>6580</v>
      </c>
      <c r="AM6581" s="25">
        <v>-312464609.54021269</v>
      </c>
      <c r="AN6581" s="5">
        <v>-2.8902521483360468</v>
      </c>
    </row>
    <row r="6582" spans="32:40">
      <c r="AF6582" s="25">
        <v>6581</v>
      </c>
      <c r="AG6582" s="25"/>
      <c r="AJ6582" s="25"/>
      <c r="AL6582" s="5">
        <v>6581</v>
      </c>
      <c r="AM6582" s="25">
        <v>83269751.031437457</v>
      </c>
      <c r="AN6582" s="5">
        <v>1.4595909229318944</v>
      </c>
    </row>
    <row r="6583" spans="32:40">
      <c r="AF6583" s="25">
        <v>6582</v>
      </c>
      <c r="AG6583" s="25"/>
      <c r="AJ6583" s="25"/>
      <c r="AL6583" s="5">
        <v>6582</v>
      </c>
      <c r="AM6583" s="25">
        <v>-1419237358.0226073</v>
      </c>
      <c r="AN6583" s="5">
        <v>-6.2749242254776298</v>
      </c>
    </row>
    <row r="6584" spans="32:40">
      <c r="AF6584" s="25">
        <v>6583</v>
      </c>
      <c r="AG6584" s="25"/>
      <c r="AJ6584" s="25"/>
      <c r="AL6584" s="5">
        <v>6583</v>
      </c>
      <c r="AM6584" s="25">
        <v>197373769.59800392</v>
      </c>
      <c r="AN6584" s="5">
        <v>2.0020356738847123</v>
      </c>
    </row>
    <row r="6585" spans="32:40">
      <c r="AF6585" s="25">
        <v>6584</v>
      </c>
      <c r="AG6585" s="25"/>
      <c r="AJ6585" s="25"/>
      <c r="AL6585" s="5">
        <v>6584</v>
      </c>
      <c r="AM6585" s="25">
        <v>359540168.21688318</v>
      </c>
      <c r="AN6585" s="5">
        <v>3.7185786909129148</v>
      </c>
    </row>
    <row r="6586" spans="32:40">
      <c r="AF6586" s="25">
        <v>6585</v>
      </c>
      <c r="AG6586" s="25"/>
      <c r="AJ6586" s="25"/>
      <c r="AL6586" s="5">
        <v>6585</v>
      </c>
      <c r="AM6586" s="25">
        <v>-96738944.199887007</v>
      </c>
      <c r="AN6586" s="5">
        <v>0.21330163177703176</v>
      </c>
    </row>
    <row r="6587" spans="32:40">
      <c r="AF6587" s="25">
        <v>6586</v>
      </c>
      <c r="AG6587" s="25"/>
      <c r="AJ6587" s="25"/>
      <c r="AL6587" s="5">
        <v>6586</v>
      </c>
      <c r="AM6587" s="25">
        <v>-1915197628.3484733</v>
      </c>
      <c r="AN6587" s="5">
        <v>-8.5644657901834496</v>
      </c>
    </row>
    <row r="6588" spans="32:40">
      <c r="AF6588" s="25">
        <v>6587</v>
      </c>
      <c r="AG6588" s="25"/>
      <c r="AJ6588" s="25"/>
      <c r="AL6588" s="5">
        <v>6587</v>
      </c>
      <c r="AM6588" s="25">
        <v>894189068.31656623</v>
      </c>
      <c r="AN6588" s="5">
        <v>13.666315964146058</v>
      </c>
    </row>
    <row r="6589" spans="32:40">
      <c r="AF6589" s="25">
        <v>6588</v>
      </c>
      <c r="AG6589" s="25"/>
      <c r="AJ6589" s="25"/>
      <c r="AL6589" s="5">
        <v>6588</v>
      </c>
      <c r="AM6589" s="25">
        <v>-376870823.94183075</v>
      </c>
      <c r="AN6589" s="5">
        <v>-1.8339206158573447</v>
      </c>
    </row>
    <row r="6590" spans="32:40">
      <c r="AF6590" s="25">
        <v>6589</v>
      </c>
      <c r="AG6590" s="25"/>
      <c r="AJ6590" s="25"/>
      <c r="AL6590" s="5">
        <v>6589</v>
      </c>
      <c r="AM6590" s="25">
        <v>-1307814264.0339303</v>
      </c>
      <c r="AN6590" s="5">
        <v>-15.073431774030922</v>
      </c>
    </row>
    <row r="6591" spans="32:40">
      <c r="AF6591" s="25">
        <v>6590</v>
      </c>
      <c r="AG6591" s="25"/>
      <c r="AJ6591" s="25"/>
      <c r="AL6591" s="5">
        <v>6590</v>
      </c>
      <c r="AM6591" s="25">
        <v>-908212581.702981</v>
      </c>
      <c r="AN6591" s="5">
        <v>-3.089142456156289</v>
      </c>
    </row>
    <row r="6592" spans="32:40">
      <c r="AF6592" s="25">
        <v>6591</v>
      </c>
      <c r="AG6592" s="25"/>
      <c r="AJ6592" s="25"/>
      <c r="AL6592" s="5">
        <v>6591</v>
      </c>
      <c r="AM6592" s="25">
        <v>-48910969.597481251</v>
      </c>
      <c r="AN6592" s="5">
        <v>0.76687343964361065</v>
      </c>
    </row>
    <row r="6593" spans="32:40">
      <c r="AF6593" s="25">
        <v>6592</v>
      </c>
      <c r="AG6593" s="25"/>
      <c r="AJ6593" s="25"/>
      <c r="AL6593" s="5">
        <v>6592</v>
      </c>
      <c r="AM6593" s="25">
        <v>-931525200.70630574</v>
      </c>
      <c r="AN6593" s="5">
        <v>-3.6663867692684602</v>
      </c>
    </row>
    <row r="6594" spans="32:40">
      <c r="AF6594" s="25">
        <v>6593</v>
      </c>
      <c r="AG6594" s="25"/>
      <c r="AJ6594" s="25"/>
      <c r="AL6594" s="5">
        <v>6593</v>
      </c>
      <c r="AM6594" s="25">
        <v>-188686144.3533701</v>
      </c>
      <c r="AN6594" s="5">
        <v>-1.0675323250939472</v>
      </c>
    </row>
    <row r="6595" spans="32:40">
      <c r="AF6595" s="25">
        <v>6594</v>
      </c>
      <c r="AG6595" s="25"/>
      <c r="AJ6595" s="25"/>
      <c r="AL6595" s="5">
        <v>6594</v>
      </c>
      <c r="AM6595" s="25">
        <v>-4805694.2672770321</v>
      </c>
      <c r="AN6595" s="5">
        <v>0.93409661248342957</v>
      </c>
    </row>
    <row r="6596" spans="32:40">
      <c r="AF6596" s="25">
        <v>6595</v>
      </c>
      <c r="AG6596" s="25"/>
      <c r="AJ6596" s="25"/>
      <c r="AL6596" s="5">
        <v>6595</v>
      </c>
      <c r="AM6596" s="25">
        <v>-61068341.503437519</v>
      </c>
      <c r="AN6596" s="5">
        <v>0.44957823285743576</v>
      </c>
    </row>
    <row r="6597" spans="32:40">
      <c r="AF6597" s="25">
        <v>6596</v>
      </c>
      <c r="AG6597" s="25"/>
      <c r="AJ6597" s="25"/>
      <c r="AL6597" s="5">
        <v>6596</v>
      </c>
      <c r="AM6597" s="25">
        <v>723615276.40414882</v>
      </c>
      <c r="AN6597" s="5">
        <v>10.822582366155308</v>
      </c>
    </row>
    <row r="6598" spans="32:40">
      <c r="AF6598" s="25">
        <v>6597</v>
      </c>
      <c r="AG6598" s="25"/>
      <c r="AJ6598" s="25"/>
      <c r="AL6598" s="5">
        <v>6597</v>
      </c>
      <c r="AM6598" s="25">
        <v>-703941160.60258663</v>
      </c>
      <c r="AN6598" s="5">
        <v>-4.0123382344322023</v>
      </c>
    </row>
    <row r="6599" spans="32:40">
      <c r="AF6599" s="25">
        <v>6598</v>
      </c>
      <c r="AG6599" s="25"/>
      <c r="AJ6599" s="25"/>
      <c r="AL6599" s="5">
        <v>6598</v>
      </c>
      <c r="AM6599" s="25">
        <v>746579520.10820186</v>
      </c>
      <c r="AN6599" s="5">
        <v>10.844405528120468</v>
      </c>
    </row>
    <row r="6600" spans="32:40">
      <c r="AF6600" s="25">
        <v>6599</v>
      </c>
      <c r="AG6600" s="25"/>
      <c r="AJ6600" s="25"/>
      <c r="AL6600" s="5">
        <v>6599</v>
      </c>
      <c r="AM6600" s="25">
        <v>-248413775.36604297</v>
      </c>
      <c r="AN6600" s="5">
        <v>-1.2180443396255374</v>
      </c>
    </row>
    <row r="6601" spans="32:40">
      <c r="AF6601" s="25">
        <v>6600</v>
      </c>
      <c r="AG6601" s="25"/>
      <c r="AJ6601" s="25"/>
      <c r="AL6601" s="5">
        <v>6600</v>
      </c>
      <c r="AM6601" s="25">
        <v>-1198237672.3094869</v>
      </c>
      <c r="AN6601" s="5">
        <v>-5.2496097842173448</v>
      </c>
    </row>
    <row r="6602" spans="32:40">
      <c r="AF6602" s="25">
        <v>6601</v>
      </c>
      <c r="AG6602" s="25"/>
      <c r="AJ6602" s="25"/>
      <c r="AL6602" s="5">
        <v>6601</v>
      </c>
      <c r="AM6602" s="25">
        <v>603518062.88718462</v>
      </c>
      <c r="AN6602" s="5">
        <v>4.2555168611347716</v>
      </c>
    </row>
    <row r="6603" spans="32:40">
      <c r="AF6603" s="25">
        <v>6602</v>
      </c>
      <c r="AG6603" s="25"/>
      <c r="AJ6603" s="25"/>
      <c r="AL6603" s="5">
        <v>6602</v>
      </c>
      <c r="AM6603" s="25">
        <v>80635555.631892174</v>
      </c>
      <c r="AN6603" s="5">
        <v>1.9905399560105506</v>
      </c>
    </row>
    <row r="6604" spans="32:40">
      <c r="AF6604" s="25">
        <v>6603</v>
      </c>
      <c r="AG6604" s="25"/>
      <c r="AJ6604" s="25"/>
      <c r="AL6604" s="5">
        <v>6603</v>
      </c>
      <c r="AM6604" s="25">
        <v>-90247998.753869236</v>
      </c>
      <c r="AN6604" s="5">
        <v>0.64649641428165072</v>
      </c>
    </row>
    <row r="6605" spans="32:40">
      <c r="AF6605" s="25">
        <v>6604</v>
      </c>
      <c r="AG6605" s="25"/>
      <c r="AJ6605" s="25"/>
      <c r="AL6605" s="5">
        <v>6604</v>
      </c>
      <c r="AM6605" s="25">
        <v>544625287.77879882</v>
      </c>
      <c r="AN6605" s="5">
        <v>7.4431868363503613</v>
      </c>
    </row>
    <row r="6606" spans="32:40">
      <c r="AF6606" s="25">
        <v>6605</v>
      </c>
      <c r="AG6606" s="25"/>
      <c r="AJ6606" s="25"/>
      <c r="AL6606" s="5">
        <v>6605</v>
      </c>
      <c r="AM6606" s="25">
        <v>-355754307.65473002</v>
      </c>
      <c r="AN6606" s="5">
        <v>-0.48803888547911578</v>
      </c>
    </row>
    <row r="6607" spans="32:40">
      <c r="AF6607" s="25">
        <v>6606</v>
      </c>
      <c r="AG6607" s="25"/>
      <c r="AJ6607" s="25"/>
      <c r="AL6607" s="5">
        <v>6606</v>
      </c>
      <c r="AM6607" s="25">
        <v>407061686.10740721</v>
      </c>
      <c r="AN6607" s="5">
        <v>3.9941238738895208</v>
      </c>
    </row>
    <row r="6608" spans="32:40">
      <c r="AF6608" s="25">
        <v>6607</v>
      </c>
      <c r="AG6608" s="25"/>
      <c r="AJ6608" s="25"/>
      <c r="AL6608" s="5">
        <v>6607</v>
      </c>
      <c r="AM6608" s="25">
        <v>-605065383.83392835</v>
      </c>
      <c r="AN6608" s="5">
        <v>-3.123617268854356</v>
      </c>
    </row>
    <row r="6609" spans="32:40">
      <c r="AF6609" s="25">
        <v>6608</v>
      </c>
      <c r="AG6609" s="25"/>
      <c r="AJ6609" s="25"/>
      <c r="AL6609" s="5">
        <v>6608</v>
      </c>
      <c r="AM6609" s="25">
        <v>-676461750.84576106</v>
      </c>
      <c r="AN6609" s="5">
        <v>-8.5909528890331543</v>
      </c>
    </row>
    <row r="6610" spans="32:40">
      <c r="AF6610" s="25">
        <v>6609</v>
      </c>
      <c r="AG6610" s="25"/>
      <c r="AJ6610" s="25"/>
      <c r="AL6610" s="5">
        <v>6609</v>
      </c>
      <c r="AM6610" s="25">
        <v>-409994648.72805458</v>
      </c>
      <c r="AN6610" s="5">
        <v>-0.81346270911178098</v>
      </c>
    </row>
    <row r="6611" spans="32:40">
      <c r="AF6611" s="25">
        <v>6610</v>
      </c>
      <c r="AG6611" s="25"/>
      <c r="AJ6611" s="25"/>
      <c r="AL6611" s="5">
        <v>6610</v>
      </c>
      <c r="AM6611" s="25">
        <v>1090091389.5979791</v>
      </c>
      <c r="AN6611" s="5">
        <v>10.828343355884488</v>
      </c>
    </row>
    <row r="6612" spans="32:40">
      <c r="AF6612" s="25">
        <v>6611</v>
      </c>
      <c r="AG6612" s="25"/>
      <c r="AJ6612" s="25"/>
      <c r="AL6612" s="5">
        <v>6611</v>
      </c>
      <c r="AM6612" s="25">
        <v>-568510392.52199829</v>
      </c>
      <c r="AN6612" s="5">
        <v>-4.8474385691028887</v>
      </c>
    </row>
    <row r="6613" spans="32:40">
      <c r="AF6613" s="25">
        <v>6612</v>
      </c>
      <c r="AG6613" s="25"/>
      <c r="AJ6613" s="25"/>
      <c r="AL6613" s="5">
        <v>6612</v>
      </c>
      <c r="AM6613" s="25">
        <v>-567520452.52046418</v>
      </c>
      <c r="AN6613" s="5">
        <v>-6.1412602549904483</v>
      </c>
    </row>
    <row r="6614" spans="32:40">
      <c r="AF6614" s="25">
        <v>6613</v>
      </c>
      <c r="AG6614" s="25"/>
      <c r="AJ6614" s="25"/>
      <c r="AL6614" s="5">
        <v>6613</v>
      </c>
      <c r="AM6614" s="25">
        <v>1189502926.8430874</v>
      </c>
      <c r="AN6614" s="5">
        <v>9.8509765009789145</v>
      </c>
    </row>
    <row r="6615" spans="32:40">
      <c r="AF6615" s="25">
        <v>6614</v>
      </c>
      <c r="AG6615" s="25"/>
      <c r="AJ6615" s="25"/>
      <c r="AL6615" s="5">
        <v>6614</v>
      </c>
      <c r="AM6615" s="25">
        <v>-743484873.38190365</v>
      </c>
      <c r="AN6615" s="5">
        <v>-2.9155280612155896</v>
      </c>
    </row>
    <row r="6616" spans="32:40">
      <c r="AF6616" s="25">
        <v>6615</v>
      </c>
      <c r="AG6616" s="25"/>
      <c r="AJ6616" s="25"/>
      <c r="AL6616" s="5">
        <v>6615</v>
      </c>
      <c r="AM6616" s="25">
        <v>-137221365.06361347</v>
      </c>
      <c r="AN6616" s="5">
        <v>0.15347861001113747</v>
      </c>
    </row>
    <row r="6617" spans="32:40">
      <c r="AF6617" s="25">
        <v>6616</v>
      </c>
      <c r="AG6617" s="25"/>
      <c r="AJ6617" s="25"/>
      <c r="AL6617" s="5">
        <v>6616</v>
      </c>
      <c r="AM6617" s="25">
        <v>-1054137028.8164374</v>
      </c>
      <c r="AN6617" s="5">
        <v>-3.2820632722553484</v>
      </c>
    </row>
    <row r="6618" spans="32:40">
      <c r="AF6618" s="25">
        <v>6617</v>
      </c>
      <c r="AG6618" s="25"/>
      <c r="AJ6618" s="25"/>
      <c r="AL6618" s="5">
        <v>6617</v>
      </c>
      <c r="AM6618" s="25">
        <v>-528973674.03824544</v>
      </c>
      <c r="AN6618" s="5">
        <v>-2.6650336463348663</v>
      </c>
    </row>
    <row r="6619" spans="32:40">
      <c r="AF6619" s="25">
        <v>6618</v>
      </c>
      <c r="AG6619" s="25"/>
      <c r="AJ6619" s="25"/>
      <c r="AL6619" s="5">
        <v>6618</v>
      </c>
      <c r="AM6619" s="25">
        <v>443556347.94860464</v>
      </c>
      <c r="AN6619" s="5">
        <v>3.0981067942508376</v>
      </c>
    </row>
    <row r="6620" spans="32:40">
      <c r="AF6620" s="25">
        <v>6619</v>
      </c>
      <c r="AG6620" s="25"/>
      <c r="AJ6620" s="25"/>
      <c r="AL6620" s="5">
        <v>6619</v>
      </c>
      <c r="AM6620" s="25">
        <v>-1300952214.5229979</v>
      </c>
      <c r="AN6620" s="5">
        <v>-5.422543498783174</v>
      </c>
    </row>
    <row r="6621" spans="32:40">
      <c r="AF6621" s="25">
        <v>6620</v>
      </c>
      <c r="AG6621" s="25"/>
      <c r="AJ6621" s="25"/>
      <c r="AL6621" s="5">
        <v>6620</v>
      </c>
      <c r="AM6621" s="25">
        <v>-967715987.3317008</v>
      </c>
      <c r="AN6621" s="5">
        <v>-5.9589386744185218</v>
      </c>
    </row>
    <row r="6622" spans="32:40">
      <c r="AF6622" s="25">
        <v>6621</v>
      </c>
      <c r="AG6622" s="25"/>
      <c r="AJ6622" s="25"/>
      <c r="AL6622" s="5">
        <v>6621</v>
      </c>
      <c r="AM6622" s="25">
        <v>812129031.97113717</v>
      </c>
      <c r="AN6622" s="5">
        <v>4.2022085346133204</v>
      </c>
    </row>
    <row r="6623" spans="32:40">
      <c r="AF6623" s="25">
        <v>6622</v>
      </c>
      <c r="AG6623" s="25"/>
      <c r="AJ6623" s="25"/>
      <c r="AL6623" s="5">
        <v>6622</v>
      </c>
      <c r="AM6623" s="25">
        <v>-127360438.07441977</v>
      </c>
      <c r="AN6623" s="5">
        <v>0.47780483264314705</v>
      </c>
    </row>
    <row r="6624" spans="32:40">
      <c r="AF6624" s="25">
        <v>6623</v>
      </c>
      <c r="AG6624" s="25"/>
      <c r="AJ6624" s="25"/>
      <c r="AL6624" s="5">
        <v>6623</v>
      </c>
      <c r="AM6624" s="25">
        <v>290861473.14498287</v>
      </c>
      <c r="AN6624" s="5">
        <v>2.7853478516587717</v>
      </c>
    </row>
    <row r="6625" spans="32:40">
      <c r="AF6625" s="25">
        <v>6624</v>
      </c>
      <c r="AG6625" s="25"/>
      <c r="AJ6625" s="25"/>
      <c r="AL6625" s="5">
        <v>6624</v>
      </c>
      <c r="AM6625" s="25">
        <v>334175949.03754216</v>
      </c>
      <c r="AN6625" s="5">
        <v>2.3320840780277976</v>
      </c>
    </row>
    <row r="6626" spans="32:40">
      <c r="AF6626" s="25">
        <v>6625</v>
      </c>
      <c r="AG6626" s="25"/>
      <c r="AJ6626" s="25"/>
      <c r="AL6626" s="5">
        <v>6625</v>
      </c>
      <c r="AM6626" s="25">
        <v>-274822525.61217713</v>
      </c>
      <c r="AN6626" s="5">
        <v>-0.65366628606529742</v>
      </c>
    </row>
    <row r="6627" spans="32:40">
      <c r="AF6627" s="25">
        <v>6626</v>
      </c>
      <c r="AG6627" s="25"/>
      <c r="AJ6627" s="25"/>
      <c r="AL6627" s="5">
        <v>6626</v>
      </c>
      <c r="AM6627" s="25">
        <v>-681064555.12548947</v>
      </c>
      <c r="AN6627" s="5">
        <v>-3.7239186907894308</v>
      </c>
    </row>
    <row r="6628" spans="32:40">
      <c r="AF6628" s="25">
        <v>6627</v>
      </c>
      <c r="AG6628" s="25"/>
      <c r="AJ6628" s="25"/>
      <c r="AL6628" s="5">
        <v>6627</v>
      </c>
      <c r="AM6628" s="25">
        <v>-1596211160.6584272</v>
      </c>
      <c r="AN6628" s="5">
        <v>-8.628158275130847</v>
      </c>
    </row>
    <row r="6629" spans="32:40">
      <c r="AF6629" s="25">
        <v>6628</v>
      </c>
      <c r="AG6629" s="25"/>
      <c r="AJ6629" s="25"/>
      <c r="AL6629" s="5">
        <v>6628</v>
      </c>
      <c r="AM6629" s="25">
        <v>243617405.65038303</v>
      </c>
      <c r="AN6629" s="5">
        <v>4.3097305136174056</v>
      </c>
    </row>
    <row r="6630" spans="32:40">
      <c r="AF6630" s="25">
        <v>6629</v>
      </c>
      <c r="AG6630" s="25"/>
      <c r="AJ6630" s="25"/>
      <c r="AL6630" s="5">
        <v>6629</v>
      </c>
      <c r="AM6630" s="25">
        <v>107724309.27471641</v>
      </c>
      <c r="AN6630" s="5">
        <v>2.307449655152479</v>
      </c>
    </row>
    <row r="6631" spans="32:40">
      <c r="AF6631" s="25">
        <v>6630</v>
      </c>
      <c r="AG6631" s="25"/>
      <c r="AJ6631" s="25"/>
      <c r="AL6631" s="5">
        <v>6630</v>
      </c>
      <c r="AM6631" s="25">
        <v>-790778945.82573426</v>
      </c>
      <c r="AN6631" s="5">
        <v>-2.6999261290253536</v>
      </c>
    </row>
    <row r="6632" spans="32:40">
      <c r="AF6632" s="25">
        <v>6631</v>
      </c>
      <c r="AG6632" s="25"/>
      <c r="AJ6632" s="25"/>
      <c r="AL6632" s="5">
        <v>6631</v>
      </c>
      <c r="AM6632" s="25">
        <v>-30138263.25717634</v>
      </c>
      <c r="AN6632" s="5">
        <v>0.61614438769552871</v>
      </c>
    </row>
    <row r="6633" spans="32:40">
      <c r="AF6633" s="25">
        <v>6632</v>
      </c>
      <c r="AG6633" s="25"/>
      <c r="AJ6633" s="25"/>
      <c r="AL6633" s="5">
        <v>6632</v>
      </c>
      <c r="AM6633" s="25">
        <v>-517162475.2234832</v>
      </c>
      <c r="AN6633" s="5">
        <v>-1.1642769504445616</v>
      </c>
    </row>
    <row r="6634" spans="32:40">
      <c r="AF6634" s="25">
        <v>6633</v>
      </c>
      <c r="AG6634" s="25"/>
      <c r="AJ6634" s="25"/>
      <c r="AL6634" s="5">
        <v>6633</v>
      </c>
      <c r="AM6634" s="25">
        <v>-340679903.48559976</v>
      </c>
      <c r="AN6634" s="5">
        <v>-0.72975188490599519</v>
      </c>
    </row>
    <row r="6635" spans="32:40">
      <c r="AF6635" s="25">
        <v>6634</v>
      </c>
      <c r="AG6635" s="25"/>
      <c r="AJ6635" s="25"/>
      <c r="AL6635" s="5">
        <v>6634</v>
      </c>
      <c r="AM6635" s="25">
        <v>477629203.49010026</v>
      </c>
      <c r="AN6635" s="5">
        <v>4.1666132327013896</v>
      </c>
    </row>
    <row r="6636" spans="32:40">
      <c r="AF6636" s="25">
        <v>6635</v>
      </c>
      <c r="AG6636" s="25"/>
      <c r="AJ6636" s="25"/>
      <c r="AL6636" s="5">
        <v>6635</v>
      </c>
      <c r="AM6636" s="25">
        <v>-91354078.527115256</v>
      </c>
      <c r="AN6636" s="5">
        <v>-0.25422582458819043</v>
      </c>
    </row>
    <row r="6637" spans="32:40">
      <c r="AF6637" s="25">
        <v>6636</v>
      </c>
      <c r="AG6637" s="25"/>
      <c r="AJ6637" s="25"/>
      <c r="AL6637" s="5">
        <v>6636</v>
      </c>
      <c r="AM6637" s="25">
        <v>132695043.15489572</v>
      </c>
      <c r="AN6637" s="5">
        <v>2.3135411893855364</v>
      </c>
    </row>
    <row r="6638" spans="32:40">
      <c r="AF6638" s="25">
        <v>6637</v>
      </c>
      <c r="AG6638" s="25"/>
      <c r="AJ6638" s="25"/>
      <c r="AL6638" s="5">
        <v>6637</v>
      </c>
      <c r="AM6638" s="25">
        <v>-839533111.24478805</v>
      </c>
      <c r="AN6638" s="5">
        <v>-5.6478422310173384</v>
      </c>
    </row>
    <row r="6639" spans="32:40">
      <c r="AF6639" s="25">
        <v>6638</v>
      </c>
      <c r="AG6639" s="25"/>
      <c r="AJ6639" s="25"/>
      <c r="AL6639" s="5">
        <v>6638</v>
      </c>
      <c r="AM6639" s="25">
        <v>179445119.86331075</v>
      </c>
      <c r="AN6639" s="5">
        <v>2.0157451493883212</v>
      </c>
    </row>
    <row r="6640" spans="32:40">
      <c r="AF6640" s="25">
        <v>6639</v>
      </c>
      <c r="AG6640" s="25"/>
      <c r="AJ6640" s="25"/>
      <c r="AL6640" s="5">
        <v>6639</v>
      </c>
      <c r="AM6640" s="25">
        <v>-442503133.99505889</v>
      </c>
      <c r="AN6640" s="5">
        <v>-1.216864757888545</v>
      </c>
    </row>
    <row r="6641" spans="32:40">
      <c r="AF6641" s="25">
        <v>6640</v>
      </c>
      <c r="AG6641" s="25"/>
      <c r="AJ6641" s="25"/>
      <c r="AL6641" s="5">
        <v>6640</v>
      </c>
      <c r="AM6641" s="25">
        <v>-342909683.96255684</v>
      </c>
      <c r="AN6641" s="5">
        <v>-0.36047859823670769</v>
      </c>
    </row>
    <row r="6642" spans="32:40">
      <c r="AF6642" s="25">
        <v>6641</v>
      </c>
      <c r="AG6642" s="25"/>
      <c r="AJ6642" s="25"/>
      <c r="AL6642" s="5">
        <v>6641</v>
      </c>
      <c r="AM6642" s="25">
        <v>149762486.82355502</v>
      </c>
      <c r="AN6642" s="5">
        <v>1.9610675115432281</v>
      </c>
    </row>
    <row r="6643" spans="32:40">
      <c r="AF6643" s="25">
        <v>6642</v>
      </c>
      <c r="AG6643" s="25"/>
      <c r="AJ6643" s="25"/>
      <c r="AL6643" s="5">
        <v>6642</v>
      </c>
      <c r="AM6643" s="25">
        <v>-479124255.90882146</v>
      </c>
      <c r="AN6643" s="5">
        <v>-3.9733692003538197</v>
      </c>
    </row>
    <row r="6644" spans="32:40">
      <c r="AF6644" s="25">
        <v>6643</v>
      </c>
      <c r="AG6644" s="25"/>
      <c r="AJ6644" s="25"/>
      <c r="AL6644" s="5">
        <v>6643</v>
      </c>
      <c r="AM6644" s="25">
        <v>31276630.020102918</v>
      </c>
      <c r="AN6644" s="5">
        <v>1.1333195047476701</v>
      </c>
    </row>
    <row r="6645" spans="32:40">
      <c r="AF6645" s="25">
        <v>6644</v>
      </c>
      <c r="AG6645" s="25"/>
      <c r="AJ6645" s="25"/>
      <c r="AL6645" s="5">
        <v>6644</v>
      </c>
      <c r="AM6645" s="25">
        <v>-876603540.77139544</v>
      </c>
      <c r="AN6645" s="5">
        <v>-2.6416912136323853</v>
      </c>
    </row>
    <row r="6646" spans="32:40">
      <c r="AF6646" s="25">
        <v>6645</v>
      </c>
      <c r="AG6646" s="25"/>
      <c r="AJ6646" s="25"/>
      <c r="AL6646" s="5">
        <v>6645</v>
      </c>
      <c r="AM6646" s="25">
        <v>-318862212.33113247</v>
      </c>
      <c r="AN6646" s="5">
        <v>-1.1922159058835302</v>
      </c>
    </row>
    <row r="6647" spans="32:40">
      <c r="AF6647" s="25">
        <v>6646</v>
      </c>
      <c r="AG6647" s="25"/>
      <c r="AJ6647" s="25"/>
      <c r="AL6647" s="5">
        <v>6646</v>
      </c>
      <c r="AM6647" s="25">
        <v>-382002416.62425071</v>
      </c>
      <c r="AN6647" s="5">
        <v>-0.91543028448614139</v>
      </c>
    </row>
    <row r="6648" spans="32:40">
      <c r="AF6648" s="25">
        <v>6647</v>
      </c>
      <c r="AG6648" s="25"/>
      <c r="AJ6648" s="25"/>
      <c r="AL6648" s="5">
        <v>6647</v>
      </c>
      <c r="AM6648" s="25">
        <v>-238047952.37938052</v>
      </c>
      <c r="AN6648" s="5">
        <v>-1.2424466963817384</v>
      </c>
    </row>
    <row r="6649" spans="32:40">
      <c r="AF6649" s="25">
        <v>6648</v>
      </c>
      <c r="AG6649" s="25"/>
      <c r="AJ6649" s="25"/>
      <c r="AL6649" s="5">
        <v>6648</v>
      </c>
      <c r="AM6649" s="25">
        <v>-1388254681.9855406</v>
      </c>
      <c r="AN6649" s="5">
        <v>-6.9824686457730012</v>
      </c>
    </row>
    <row r="6650" spans="32:40">
      <c r="AF6650" s="25">
        <v>6649</v>
      </c>
      <c r="AG6650" s="25"/>
      <c r="AJ6650" s="25"/>
      <c r="AL6650" s="5">
        <v>6649</v>
      </c>
      <c r="AM6650" s="25">
        <v>-1298187898.0911033</v>
      </c>
      <c r="AN6650" s="5">
        <v>-7.388841367494102</v>
      </c>
    </row>
    <row r="6651" spans="32:40">
      <c r="AF6651" s="25">
        <v>6650</v>
      </c>
      <c r="AG6651" s="25"/>
      <c r="AJ6651" s="25"/>
      <c r="AL6651" s="5">
        <v>6650</v>
      </c>
      <c r="AM6651" s="25">
        <v>522572838.51651895</v>
      </c>
      <c r="AN6651" s="5">
        <v>3.5517669192367989</v>
      </c>
    </row>
    <row r="6652" spans="32:40">
      <c r="AF6652" s="25">
        <v>6651</v>
      </c>
      <c r="AG6652" s="25"/>
      <c r="AJ6652" s="25"/>
      <c r="AL6652" s="5">
        <v>6651</v>
      </c>
      <c r="AM6652" s="25">
        <v>-454207592.84024346</v>
      </c>
      <c r="AN6652" s="5">
        <v>-0.81798927148388545</v>
      </c>
    </row>
    <row r="6653" spans="32:40">
      <c r="AF6653" s="25">
        <v>6652</v>
      </c>
      <c r="AG6653" s="25"/>
      <c r="AJ6653" s="25"/>
      <c r="AL6653" s="5">
        <v>6652</v>
      </c>
      <c r="AM6653" s="25">
        <v>-41566996.113486707</v>
      </c>
      <c r="AN6653" s="5">
        <v>0.783174132388056</v>
      </c>
    </row>
    <row r="6654" spans="32:40">
      <c r="AF6654" s="25">
        <v>6653</v>
      </c>
      <c r="AG6654" s="25"/>
      <c r="AJ6654" s="25"/>
      <c r="AL6654" s="5">
        <v>6653</v>
      </c>
      <c r="AM6654" s="25">
        <v>-174339575.55656892</v>
      </c>
      <c r="AN6654" s="5">
        <v>-6.3579237272202882E-2</v>
      </c>
    </row>
    <row r="6655" spans="32:40">
      <c r="AF6655" s="25">
        <v>6654</v>
      </c>
      <c r="AG6655" s="25"/>
      <c r="AJ6655" s="25"/>
      <c r="AL6655" s="5">
        <v>6654</v>
      </c>
      <c r="AM6655" s="25">
        <v>-331150373.09603554</v>
      </c>
      <c r="AN6655" s="5">
        <v>-2.0128927457961763</v>
      </c>
    </row>
    <row r="6656" spans="32:40">
      <c r="AF6656" s="25">
        <v>6655</v>
      </c>
      <c r="AG6656" s="25"/>
      <c r="AJ6656" s="25"/>
      <c r="AL6656" s="5">
        <v>6655</v>
      </c>
      <c r="AM6656" s="25">
        <v>164654012.95191407</v>
      </c>
      <c r="AN6656" s="5">
        <v>2.5333652076213453</v>
      </c>
    </row>
    <row r="6657" spans="32:40">
      <c r="AF6657" s="25">
        <v>6656</v>
      </c>
      <c r="AG6657" s="25"/>
      <c r="AJ6657" s="25"/>
      <c r="AL6657" s="5">
        <v>6656</v>
      </c>
      <c r="AM6657" s="25">
        <v>712602379.39169204</v>
      </c>
      <c r="AN6657" s="5">
        <v>7.2449172612152841</v>
      </c>
    </row>
    <row r="6658" spans="32:40">
      <c r="AF6658" s="25">
        <v>6657</v>
      </c>
      <c r="AG6658" s="25"/>
      <c r="AJ6658" s="25"/>
      <c r="AL6658" s="5">
        <v>6657</v>
      </c>
      <c r="AM6658" s="25">
        <v>-359157593.4404676</v>
      </c>
      <c r="AN6658" s="5">
        <v>-1.0206986873811263</v>
      </c>
    </row>
    <row r="6659" spans="32:40">
      <c r="AF6659" s="25">
        <v>6658</v>
      </c>
      <c r="AG6659" s="25"/>
      <c r="AJ6659" s="25"/>
      <c r="AL6659" s="5">
        <v>6658</v>
      </c>
      <c r="AM6659" s="25">
        <v>31713024.972024262</v>
      </c>
      <c r="AN6659" s="5">
        <v>1.210370324953246</v>
      </c>
    </row>
    <row r="6660" spans="32:40">
      <c r="AF6660" s="25">
        <v>6659</v>
      </c>
      <c r="AG6660" s="25"/>
      <c r="AJ6660" s="25"/>
      <c r="AL6660" s="5">
        <v>6659</v>
      </c>
      <c r="AM6660" s="25">
        <v>-931416533.42763615</v>
      </c>
      <c r="AN6660" s="5">
        <v>-3.6975010730118876</v>
      </c>
    </row>
    <row r="6661" spans="32:40">
      <c r="AF6661" s="25">
        <v>6660</v>
      </c>
      <c r="AG6661" s="25"/>
      <c r="AJ6661" s="25"/>
      <c r="AL6661" s="5">
        <v>6660</v>
      </c>
      <c r="AM6661" s="25">
        <v>-1093999966.6321018</v>
      </c>
      <c r="AN6661" s="5">
        <v>-4.2044888102504538</v>
      </c>
    </row>
    <row r="6662" spans="32:40">
      <c r="AF6662" s="25">
        <v>6661</v>
      </c>
      <c r="AG6662" s="25"/>
      <c r="AJ6662" s="25"/>
      <c r="AL6662" s="5">
        <v>6661</v>
      </c>
      <c r="AM6662" s="25">
        <v>599395571.11333632</v>
      </c>
      <c r="AN6662" s="5">
        <v>6.703817075912375</v>
      </c>
    </row>
    <row r="6663" spans="32:40">
      <c r="AF6663" s="25">
        <v>6662</v>
      </c>
      <c r="AG6663" s="25"/>
      <c r="AJ6663" s="25"/>
      <c r="AL6663" s="5">
        <v>6662</v>
      </c>
      <c r="AM6663" s="25">
        <v>-53044439.059942245</v>
      </c>
      <c r="AN6663" s="5">
        <v>0.49233747223082808</v>
      </c>
    </row>
    <row r="6664" spans="32:40">
      <c r="AF6664" s="25">
        <v>6663</v>
      </c>
      <c r="AG6664" s="25"/>
      <c r="AJ6664" s="25"/>
      <c r="AL6664" s="5">
        <v>6663</v>
      </c>
      <c r="AM6664" s="25">
        <v>-624195806.06767154</v>
      </c>
      <c r="AN6664" s="5">
        <v>-4.9545324951936669</v>
      </c>
    </row>
    <row r="6665" spans="32:40">
      <c r="AF6665" s="25">
        <v>6664</v>
      </c>
      <c r="AG6665" s="25"/>
      <c r="AJ6665" s="25"/>
      <c r="AL6665" s="5">
        <v>6664</v>
      </c>
      <c r="AM6665" s="25">
        <v>-881311816.46142304</v>
      </c>
      <c r="AN6665" s="5">
        <v>-2.3856954616872099</v>
      </c>
    </row>
    <row r="6666" spans="32:40">
      <c r="AF6666" s="25">
        <v>6665</v>
      </c>
      <c r="AG6666" s="25"/>
      <c r="AJ6666" s="25"/>
      <c r="AL6666" s="5">
        <v>6665</v>
      </c>
      <c r="AM6666" s="25">
        <v>-1355010469.360806</v>
      </c>
      <c r="AN6666" s="5">
        <v>-4.3366368613585369</v>
      </c>
    </row>
    <row r="6667" spans="32:40">
      <c r="AF6667" s="25">
        <v>6666</v>
      </c>
      <c r="AG6667" s="25"/>
      <c r="AJ6667" s="25"/>
      <c r="AL6667" s="5">
        <v>6666</v>
      </c>
      <c r="AM6667" s="25">
        <v>-1036222829.415053</v>
      </c>
      <c r="AN6667" s="5">
        <v>-6.0127229759014771</v>
      </c>
    </row>
    <row r="6668" spans="32:40">
      <c r="AF6668" s="25">
        <v>6667</v>
      </c>
      <c r="AG6668" s="25"/>
      <c r="AJ6668" s="25"/>
      <c r="AL6668" s="5">
        <v>6667</v>
      </c>
      <c r="AM6668" s="25">
        <v>-1891658579.5591521</v>
      </c>
      <c r="AN6668" s="5">
        <v>-10.377769380764812</v>
      </c>
    </row>
    <row r="6669" spans="32:40">
      <c r="AF6669" s="25">
        <v>6668</v>
      </c>
      <c r="AG6669" s="25"/>
      <c r="AJ6669" s="25"/>
      <c r="AL6669" s="5">
        <v>6668</v>
      </c>
      <c r="AM6669" s="25">
        <v>-210125706.23766634</v>
      </c>
      <c r="AN6669" s="5">
        <v>-1.0881066665503294</v>
      </c>
    </row>
    <row r="6670" spans="32:40">
      <c r="AF6670" s="25">
        <v>6669</v>
      </c>
      <c r="AG6670" s="25"/>
      <c r="AJ6670" s="25"/>
      <c r="AL6670" s="5">
        <v>6669</v>
      </c>
      <c r="AM6670" s="25">
        <v>377425280.03611356</v>
      </c>
      <c r="AN6670" s="5">
        <v>2.4437735113388959</v>
      </c>
    </row>
    <row r="6671" spans="32:40">
      <c r="AF6671" s="25">
        <v>6670</v>
      </c>
      <c r="AG6671" s="25"/>
      <c r="AJ6671" s="25"/>
      <c r="AL6671" s="5">
        <v>6670</v>
      </c>
      <c r="AM6671" s="25">
        <v>325884859.03023386</v>
      </c>
      <c r="AN6671" s="5">
        <v>5.8546928497804158</v>
      </c>
    </row>
    <row r="6672" spans="32:40">
      <c r="AF6672" s="25">
        <v>6671</v>
      </c>
      <c r="AG6672" s="25"/>
      <c r="AJ6672" s="25"/>
      <c r="AL6672" s="5">
        <v>6671</v>
      </c>
      <c r="AM6672" s="25">
        <v>-343341357.27925241</v>
      </c>
      <c r="AN6672" s="5">
        <v>-1.7482745547424821</v>
      </c>
    </row>
    <row r="6673" spans="32:40">
      <c r="AF6673" s="25">
        <v>6672</v>
      </c>
      <c r="AG6673" s="25"/>
      <c r="AJ6673" s="25"/>
      <c r="AL6673" s="5">
        <v>6672</v>
      </c>
      <c r="AM6673" s="25">
        <v>1066646994.1637566</v>
      </c>
      <c r="AN6673" s="5">
        <v>5.1039675048846034</v>
      </c>
    </row>
    <row r="6674" spans="32:40">
      <c r="AF6674" s="25">
        <v>6673</v>
      </c>
      <c r="AG6674" s="25"/>
      <c r="AJ6674" s="25"/>
      <c r="AL6674" s="5">
        <v>6673</v>
      </c>
      <c r="AM6674" s="25">
        <v>467779193.78357011</v>
      </c>
      <c r="AN6674" s="5">
        <v>3.2405688830038435</v>
      </c>
    </row>
    <row r="6675" spans="32:40">
      <c r="AF6675" s="25">
        <v>6674</v>
      </c>
      <c r="AG6675" s="25"/>
      <c r="AJ6675" s="25"/>
      <c r="AL6675" s="5">
        <v>6674</v>
      </c>
      <c r="AM6675" s="25">
        <v>-157731591.50096333</v>
      </c>
      <c r="AN6675" s="5">
        <v>0.3292172807242395</v>
      </c>
    </row>
    <row r="6676" spans="32:40">
      <c r="AF6676" s="25">
        <v>6675</v>
      </c>
      <c r="AG6676" s="25"/>
      <c r="AJ6676" s="25"/>
      <c r="AL6676" s="5">
        <v>6675</v>
      </c>
      <c r="AM6676" s="25">
        <v>-1014841595.002069</v>
      </c>
      <c r="AN6676" s="5">
        <v>-5.2607767536310712</v>
      </c>
    </row>
    <row r="6677" spans="32:40">
      <c r="AF6677" s="25">
        <v>6676</v>
      </c>
      <c r="AG6677" s="25"/>
      <c r="AJ6677" s="25"/>
      <c r="AL6677" s="5">
        <v>6676</v>
      </c>
      <c r="AM6677" s="25">
        <v>-530322991.1548633</v>
      </c>
      <c r="AN6677" s="5">
        <v>-1.4695181617137292</v>
      </c>
    </row>
    <row r="6678" spans="32:40">
      <c r="AF6678" s="25">
        <v>6677</v>
      </c>
      <c r="AG6678" s="25"/>
      <c r="AJ6678" s="25"/>
      <c r="AL6678" s="5">
        <v>6677</v>
      </c>
      <c r="AM6678" s="25">
        <v>-204133076.10723627</v>
      </c>
      <c r="AN6678" s="5">
        <v>-0.10980839755060509</v>
      </c>
    </row>
    <row r="6679" spans="32:40">
      <c r="AF6679" s="25">
        <v>6678</v>
      </c>
      <c r="AG6679" s="25"/>
      <c r="AJ6679" s="25"/>
      <c r="AL6679" s="5">
        <v>6678</v>
      </c>
      <c r="AM6679" s="25">
        <v>-191816025.95942456</v>
      </c>
      <c r="AN6679" s="5">
        <v>0.17434519553151018</v>
      </c>
    </row>
    <row r="6680" spans="32:40">
      <c r="AF6680" s="25">
        <v>6679</v>
      </c>
      <c r="AG6680" s="25"/>
      <c r="AJ6680" s="25"/>
      <c r="AL6680" s="5">
        <v>6679</v>
      </c>
      <c r="AM6680" s="25">
        <v>-247700571.38846588</v>
      </c>
      <c r="AN6680" s="5">
        <v>-0.20696611609433371</v>
      </c>
    </row>
    <row r="6681" spans="32:40">
      <c r="AF6681" s="25">
        <v>6680</v>
      </c>
      <c r="AG6681" s="25"/>
      <c r="AJ6681" s="25"/>
      <c r="AL6681" s="5">
        <v>6680</v>
      </c>
      <c r="AM6681" s="25">
        <v>1589272196.390794</v>
      </c>
      <c r="AN6681" s="5">
        <v>11.563087019772773</v>
      </c>
    </row>
    <row r="6682" spans="32:40">
      <c r="AF6682" s="25">
        <v>6681</v>
      </c>
      <c r="AG6682" s="25"/>
      <c r="AJ6682" s="25"/>
      <c r="AL6682" s="5">
        <v>6681</v>
      </c>
      <c r="AM6682" s="25">
        <v>333071453.61496139</v>
      </c>
      <c r="AN6682" s="5">
        <v>4.2692256635481858</v>
      </c>
    </row>
    <row r="6683" spans="32:40">
      <c r="AF6683" s="25">
        <v>6682</v>
      </c>
      <c r="AG6683" s="25"/>
      <c r="AJ6683" s="25"/>
      <c r="AL6683" s="5">
        <v>6682</v>
      </c>
      <c r="AM6683" s="25">
        <v>-789909046.07602453</v>
      </c>
      <c r="AN6683" s="5">
        <v>-2.4074264613101617</v>
      </c>
    </row>
    <row r="6684" spans="32:40">
      <c r="AF6684" s="25">
        <v>6683</v>
      </c>
      <c r="AG6684" s="25"/>
      <c r="AJ6684" s="25"/>
      <c r="AL6684" s="5">
        <v>6683</v>
      </c>
      <c r="AM6684" s="25">
        <v>-1123332683.9529138</v>
      </c>
      <c r="AN6684" s="5">
        <v>-3.3389381317897211</v>
      </c>
    </row>
    <row r="6685" spans="32:40">
      <c r="AF6685" s="25">
        <v>6684</v>
      </c>
      <c r="AG6685" s="25"/>
      <c r="AJ6685" s="25"/>
      <c r="AL6685" s="5">
        <v>6684</v>
      </c>
      <c r="AM6685" s="25">
        <v>-634624870.79899669</v>
      </c>
      <c r="AN6685" s="5">
        <v>-3.5317403600475945</v>
      </c>
    </row>
    <row r="6686" spans="32:40">
      <c r="AF6686" s="25">
        <v>6685</v>
      </c>
      <c r="AG6686" s="25"/>
      <c r="AJ6686" s="25"/>
      <c r="AL6686" s="5">
        <v>6685</v>
      </c>
      <c r="AM6686" s="25">
        <v>944280975.41702271</v>
      </c>
      <c r="AN6686" s="5">
        <v>5.0125378372713056</v>
      </c>
    </row>
    <row r="6687" spans="32:40">
      <c r="AF6687" s="25">
        <v>6686</v>
      </c>
      <c r="AG6687" s="25"/>
      <c r="AJ6687" s="25"/>
      <c r="AL6687" s="5">
        <v>6686</v>
      </c>
      <c r="AM6687" s="25">
        <v>-222692128.55811989</v>
      </c>
      <c r="AN6687" s="5">
        <v>-0.99385320986126213</v>
      </c>
    </row>
    <row r="6688" spans="32:40">
      <c r="AF6688" s="25">
        <v>6687</v>
      </c>
      <c r="AG6688" s="25"/>
      <c r="AJ6688" s="25"/>
      <c r="AL6688" s="5">
        <v>6687</v>
      </c>
      <c r="AM6688" s="25">
        <v>-116405980.53841057</v>
      </c>
      <c r="AN6688" s="5">
        <v>5.580175115681052E-2</v>
      </c>
    </row>
    <row r="6689" spans="32:40">
      <c r="AF6689" s="25">
        <v>6688</v>
      </c>
      <c r="AG6689" s="25"/>
      <c r="AJ6689" s="25"/>
      <c r="AL6689" s="5">
        <v>6688</v>
      </c>
      <c r="AM6689" s="25">
        <v>1055268183.2233689</v>
      </c>
      <c r="AN6689" s="5">
        <v>6.6027882529955209</v>
      </c>
    </row>
    <row r="6690" spans="32:40">
      <c r="AF6690" s="25">
        <v>6689</v>
      </c>
      <c r="AG6690" s="25"/>
      <c r="AJ6690" s="25"/>
      <c r="AL6690" s="5">
        <v>6689</v>
      </c>
      <c r="AM6690" s="25">
        <v>18596667.015474141</v>
      </c>
      <c r="AN6690" s="5">
        <v>1.1089786115216991</v>
      </c>
    </row>
    <row r="6691" spans="32:40">
      <c r="AF6691" s="25">
        <v>6690</v>
      </c>
      <c r="AG6691" s="25"/>
      <c r="AJ6691" s="25"/>
      <c r="AL6691" s="5">
        <v>6690</v>
      </c>
      <c r="AM6691" s="25">
        <v>792280009.96728897</v>
      </c>
      <c r="AN6691" s="5">
        <v>4.2494596088260694</v>
      </c>
    </row>
    <row r="6692" spans="32:40">
      <c r="AF6692" s="25">
        <v>6691</v>
      </c>
      <c r="AG6692" s="25"/>
      <c r="AJ6692" s="25"/>
      <c r="AL6692" s="5">
        <v>6691</v>
      </c>
      <c r="AM6692" s="25">
        <v>1209929907.9968262</v>
      </c>
      <c r="AN6692" s="5">
        <v>9.3746755115238702</v>
      </c>
    </row>
    <row r="6693" spans="32:40">
      <c r="AF6693" s="25">
        <v>6692</v>
      </c>
      <c r="AG6693" s="25"/>
      <c r="AJ6693" s="25"/>
      <c r="AL6693" s="5">
        <v>6692</v>
      </c>
      <c r="AM6693" s="25">
        <v>-1063924891.9537455</v>
      </c>
      <c r="AN6693" s="5">
        <v>-8.575401104279134</v>
      </c>
    </row>
    <row r="6694" spans="32:40">
      <c r="AF6694" s="25">
        <v>6693</v>
      </c>
      <c r="AG6694" s="25"/>
      <c r="AJ6694" s="25"/>
      <c r="AL6694" s="5">
        <v>6693</v>
      </c>
      <c r="AM6694" s="25">
        <v>-869315124.84518778</v>
      </c>
      <c r="AN6694" s="5">
        <v>-2.5482622630861291</v>
      </c>
    </row>
    <row r="6695" spans="32:40">
      <c r="AF6695" s="25">
        <v>6694</v>
      </c>
      <c r="AG6695" s="25"/>
      <c r="AJ6695" s="25"/>
      <c r="AL6695" s="5">
        <v>6694</v>
      </c>
      <c r="AM6695" s="25">
        <v>321515042.30687791</v>
      </c>
      <c r="AN6695" s="5">
        <v>2.5385734419193851</v>
      </c>
    </row>
    <row r="6696" spans="32:40">
      <c r="AF6696" s="25">
        <v>6695</v>
      </c>
      <c r="AG6696" s="25"/>
      <c r="AJ6696" s="25"/>
      <c r="AL6696" s="5">
        <v>6695</v>
      </c>
      <c r="AM6696" s="25">
        <v>-1533802504.0582747</v>
      </c>
      <c r="AN6696" s="5">
        <v>-8.4120735158239075</v>
      </c>
    </row>
    <row r="6697" spans="32:40">
      <c r="AF6697" s="25">
        <v>6696</v>
      </c>
      <c r="AG6697" s="25"/>
      <c r="AJ6697" s="25"/>
      <c r="AL6697" s="5">
        <v>6696</v>
      </c>
      <c r="AM6697" s="25">
        <v>-517702119.02084875</v>
      </c>
      <c r="AN6697" s="5">
        <v>-6.2450047915874443</v>
      </c>
    </row>
    <row r="6698" spans="32:40">
      <c r="AF6698" s="25">
        <v>6697</v>
      </c>
      <c r="AG6698" s="25"/>
      <c r="AJ6698" s="25"/>
      <c r="AL6698" s="5">
        <v>6697</v>
      </c>
      <c r="AM6698" s="25">
        <v>890921992.23618996</v>
      </c>
      <c r="AN6698" s="5">
        <v>8.5634954361775364</v>
      </c>
    </row>
    <row r="6699" spans="32:40">
      <c r="AF6699" s="25">
        <v>6698</v>
      </c>
      <c r="AG6699" s="25"/>
      <c r="AJ6699" s="25"/>
      <c r="AL6699" s="5">
        <v>6698</v>
      </c>
      <c r="AM6699" s="25">
        <v>-1010582527.7666867</v>
      </c>
      <c r="AN6699" s="5">
        <v>-10.650907070288408</v>
      </c>
    </row>
    <row r="6700" spans="32:40">
      <c r="AF6700" s="25">
        <v>6699</v>
      </c>
      <c r="AG6700" s="25"/>
      <c r="AJ6700" s="25"/>
      <c r="AL6700" s="5">
        <v>6699</v>
      </c>
      <c r="AM6700" s="25">
        <v>-721477056.30570126</v>
      </c>
      <c r="AN6700" s="5">
        <v>-5.4792201497012902</v>
      </c>
    </row>
    <row r="6701" spans="32:40">
      <c r="AF6701" s="25">
        <v>6700</v>
      </c>
      <c r="AG6701" s="25"/>
      <c r="AJ6701" s="25"/>
      <c r="AL6701" s="5">
        <v>6700</v>
      </c>
      <c r="AM6701" s="25">
        <v>-453636890.34156102</v>
      </c>
      <c r="AN6701" s="5">
        <v>-0.76491356722167803</v>
      </c>
    </row>
    <row r="6702" spans="32:40">
      <c r="AF6702" s="25">
        <v>6701</v>
      </c>
      <c r="AG6702" s="25"/>
      <c r="AJ6702" s="25"/>
      <c r="AL6702" s="5">
        <v>6701</v>
      </c>
      <c r="AM6702" s="25">
        <v>-1451996966.8513074</v>
      </c>
      <c r="AN6702" s="5">
        <v>-6.7778303808825262</v>
      </c>
    </row>
    <row r="6703" spans="32:40">
      <c r="AF6703" s="25">
        <v>6702</v>
      </c>
      <c r="AG6703" s="25"/>
      <c r="AJ6703" s="25"/>
      <c r="AL6703" s="5">
        <v>6702</v>
      </c>
      <c r="AM6703" s="25">
        <v>-627117005.25428557</v>
      </c>
      <c r="AN6703" s="5">
        <v>-5.7651746424151922</v>
      </c>
    </row>
    <row r="6704" spans="32:40">
      <c r="AF6704" s="25">
        <v>6703</v>
      </c>
      <c r="AG6704" s="25"/>
      <c r="AJ6704" s="25"/>
      <c r="AL6704" s="5">
        <v>6703</v>
      </c>
      <c r="AM6704" s="25">
        <v>-703674528.24759531</v>
      </c>
      <c r="AN6704" s="5">
        <v>-1.863016008117651</v>
      </c>
    </row>
    <row r="6705" spans="32:40">
      <c r="AF6705" s="25">
        <v>6704</v>
      </c>
      <c r="AG6705" s="25"/>
      <c r="AJ6705" s="25"/>
      <c r="AL6705" s="5">
        <v>6704</v>
      </c>
      <c r="AM6705" s="25">
        <v>-778210839.89684188</v>
      </c>
      <c r="AN6705" s="5">
        <v>-2.2633681581300604</v>
      </c>
    </row>
    <row r="6706" spans="32:40">
      <c r="AF6706" s="25">
        <v>6705</v>
      </c>
      <c r="AG6706" s="25"/>
      <c r="AJ6706" s="25"/>
      <c r="AL6706" s="5">
        <v>6705</v>
      </c>
      <c r="AM6706" s="25">
        <v>428555955.03843355</v>
      </c>
      <c r="AN6706" s="5">
        <v>3.2628427256032078</v>
      </c>
    </row>
    <row r="6707" spans="32:40">
      <c r="AF6707" s="25">
        <v>6706</v>
      </c>
      <c r="AG6707" s="25"/>
      <c r="AJ6707" s="25"/>
      <c r="AL6707" s="5">
        <v>6706</v>
      </c>
      <c r="AM6707" s="25">
        <v>-247235305.11419773</v>
      </c>
      <c r="AN6707" s="5">
        <v>-0.72026702364577766</v>
      </c>
    </row>
    <row r="6708" spans="32:40">
      <c r="AF6708" s="25">
        <v>6707</v>
      </c>
      <c r="AG6708" s="25"/>
      <c r="AJ6708" s="25"/>
      <c r="AL6708" s="5">
        <v>6707</v>
      </c>
      <c r="AM6708" s="25">
        <v>-310268569.16715544</v>
      </c>
      <c r="AN6708" s="5">
        <v>-0.71124987121789385</v>
      </c>
    </row>
    <row r="6709" spans="32:40">
      <c r="AF6709" s="25">
        <v>6708</v>
      </c>
      <c r="AG6709" s="25"/>
      <c r="AJ6709" s="25"/>
      <c r="AL6709" s="5">
        <v>6708</v>
      </c>
      <c r="AM6709" s="25">
        <v>-26417670.594436854</v>
      </c>
      <c r="AN6709" s="5">
        <v>0.83855357112940476</v>
      </c>
    </row>
    <row r="6710" spans="32:40">
      <c r="AF6710" s="25">
        <v>6709</v>
      </c>
      <c r="AG6710" s="25"/>
      <c r="AJ6710" s="25"/>
      <c r="AL6710" s="5">
        <v>6709</v>
      </c>
      <c r="AM6710" s="25">
        <v>-183658791.15137997</v>
      </c>
      <c r="AN6710" s="5">
        <v>-0.29957417163067657</v>
      </c>
    </row>
    <row r="6711" spans="32:40">
      <c r="AF6711" s="25">
        <v>6710</v>
      </c>
      <c r="AG6711" s="25"/>
      <c r="AJ6711" s="25"/>
      <c r="AL6711" s="5">
        <v>6710</v>
      </c>
      <c r="AM6711" s="25">
        <v>-886977904.34279335</v>
      </c>
      <c r="AN6711" s="5">
        <v>-4.8133059644710485</v>
      </c>
    </row>
    <row r="6712" spans="32:40">
      <c r="AF6712" s="25">
        <v>6711</v>
      </c>
      <c r="AG6712" s="25"/>
      <c r="AJ6712" s="25"/>
      <c r="AL6712" s="5">
        <v>6711</v>
      </c>
      <c r="AM6712" s="25">
        <v>1548619174.104259</v>
      </c>
      <c r="AN6712" s="5">
        <v>14.180095598341454</v>
      </c>
    </row>
    <row r="6713" spans="32:40">
      <c r="AF6713" s="25">
        <v>6712</v>
      </c>
      <c r="AG6713" s="25"/>
      <c r="AJ6713" s="25"/>
      <c r="AL6713" s="5">
        <v>6712</v>
      </c>
      <c r="AM6713" s="25">
        <v>273748540.60099173</v>
      </c>
      <c r="AN6713" s="5">
        <v>2.7348528568115782</v>
      </c>
    </row>
    <row r="6714" spans="32:40">
      <c r="AF6714" s="25">
        <v>6713</v>
      </c>
      <c r="AG6714" s="25"/>
      <c r="AJ6714" s="25"/>
      <c r="AL6714" s="5">
        <v>6713</v>
      </c>
      <c r="AM6714" s="25">
        <v>552715777.58534312</v>
      </c>
      <c r="AN6714" s="5">
        <v>4.7727665931389645</v>
      </c>
    </row>
    <row r="6715" spans="32:40">
      <c r="AF6715" s="25">
        <v>6714</v>
      </c>
      <c r="AG6715" s="25"/>
      <c r="AJ6715" s="25"/>
      <c r="AL6715" s="5">
        <v>6714</v>
      </c>
      <c r="AM6715" s="25">
        <v>493638592.57132041</v>
      </c>
      <c r="AN6715" s="5">
        <v>2.8862480151602612</v>
      </c>
    </row>
    <row r="6716" spans="32:40">
      <c r="AF6716" s="25">
        <v>6715</v>
      </c>
      <c r="AG6716" s="25"/>
      <c r="AJ6716" s="25"/>
      <c r="AL6716" s="5">
        <v>6715</v>
      </c>
      <c r="AM6716" s="25">
        <v>-753245200.05076098</v>
      </c>
      <c r="AN6716" s="5">
        <v>-3.5965202442015562</v>
      </c>
    </row>
    <row r="6717" spans="32:40">
      <c r="AF6717" s="25">
        <v>6716</v>
      </c>
      <c r="AG6717" s="25"/>
      <c r="AJ6717" s="25"/>
      <c r="AL6717" s="5">
        <v>6716</v>
      </c>
      <c r="AM6717" s="25">
        <v>-1020160579.6884234</v>
      </c>
      <c r="AN6717" s="5">
        <v>-11.774307425886855</v>
      </c>
    </row>
    <row r="6718" spans="32:40">
      <c r="AF6718" s="25">
        <v>6717</v>
      </c>
      <c r="AG6718" s="25"/>
      <c r="AJ6718" s="25"/>
      <c r="AL6718" s="5">
        <v>6717</v>
      </c>
      <c r="AM6718" s="25">
        <v>-970135597.71542168</v>
      </c>
      <c r="AN6718" s="5">
        <v>-3.5857794893803407</v>
      </c>
    </row>
    <row r="6719" spans="32:40">
      <c r="AF6719" s="25">
        <v>6718</v>
      </c>
      <c r="AG6719" s="25"/>
      <c r="AJ6719" s="25"/>
      <c r="AL6719" s="5">
        <v>6718</v>
      </c>
      <c r="AM6719" s="25">
        <v>-972681678.71887624</v>
      </c>
      <c r="AN6719" s="5">
        <v>-3.8079907574893959</v>
      </c>
    </row>
    <row r="6720" spans="32:40">
      <c r="AF6720" s="25">
        <v>6719</v>
      </c>
      <c r="AG6720" s="25"/>
      <c r="AJ6720" s="25"/>
      <c r="AL6720" s="5">
        <v>6719</v>
      </c>
      <c r="AM6720" s="25">
        <v>204224364.05735472</v>
      </c>
      <c r="AN6720" s="5">
        <v>2.0630561035403394</v>
      </c>
    </row>
    <row r="6721" spans="32:40">
      <c r="AF6721" s="25">
        <v>6720</v>
      </c>
      <c r="AG6721" s="25"/>
      <c r="AJ6721" s="25"/>
      <c r="AL6721" s="5">
        <v>6720</v>
      </c>
      <c r="AM6721" s="25">
        <v>-900889236.77462745</v>
      </c>
      <c r="AN6721" s="5">
        <v>-3.53111202705503</v>
      </c>
    </row>
    <row r="6722" spans="32:40">
      <c r="AF6722" s="25">
        <v>6721</v>
      </c>
      <c r="AG6722" s="25"/>
      <c r="AJ6722" s="25"/>
      <c r="AL6722" s="5">
        <v>6721</v>
      </c>
      <c r="AM6722" s="25">
        <v>-445263694.39437848</v>
      </c>
      <c r="AN6722" s="5">
        <v>-0.82506193685398266</v>
      </c>
    </row>
    <row r="6723" spans="32:40">
      <c r="AF6723" s="25">
        <v>6722</v>
      </c>
      <c r="AG6723" s="25"/>
      <c r="AJ6723" s="25"/>
      <c r="AL6723" s="5">
        <v>6722</v>
      </c>
      <c r="AM6723" s="25">
        <v>102648467.2543121</v>
      </c>
      <c r="AN6723" s="5">
        <v>1.5517315133337062</v>
      </c>
    </row>
    <row r="6724" spans="32:40">
      <c r="AF6724" s="25">
        <v>6723</v>
      </c>
      <c r="AG6724" s="25"/>
      <c r="AJ6724" s="25"/>
      <c r="AL6724" s="5">
        <v>6723</v>
      </c>
      <c r="AM6724" s="25">
        <v>-1694171421.8570468</v>
      </c>
      <c r="AN6724" s="5">
        <v>-21.946974718656019</v>
      </c>
    </row>
    <row r="6725" spans="32:40">
      <c r="AF6725" s="25">
        <v>6724</v>
      </c>
      <c r="AG6725" s="25"/>
      <c r="AJ6725" s="25"/>
      <c r="AL6725" s="5">
        <v>6724</v>
      </c>
      <c r="AM6725" s="25">
        <v>-700644486.80988204</v>
      </c>
      <c r="AN6725" s="5">
        <v>-8.7318658303811976</v>
      </c>
    </row>
    <row r="6726" spans="32:40">
      <c r="AF6726" s="25">
        <v>6725</v>
      </c>
      <c r="AG6726" s="25"/>
      <c r="AJ6726" s="25"/>
      <c r="AL6726" s="5">
        <v>6725</v>
      </c>
      <c r="AM6726" s="25">
        <v>-410473981.24719179</v>
      </c>
      <c r="AN6726" s="5">
        <v>-5.4189308583970082</v>
      </c>
    </row>
    <row r="6727" spans="32:40">
      <c r="AF6727" s="25">
        <v>6726</v>
      </c>
      <c r="AG6727" s="25"/>
      <c r="AJ6727" s="25"/>
      <c r="AL6727" s="5">
        <v>6726</v>
      </c>
      <c r="AM6727" s="25">
        <v>-605841478.62738812</v>
      </c>
      <c r="AN6727" s="5">
        <v>-1.3435379963597824</v>
      </c>
    </row>
    <row r="6728" spans="32:40">
      <c r="AF6728" s="25">
        <v>6727</v>
      </c>
      <c r="AG6728" s="25"/>
      <c r="AJ6728" s="25"/>
      <c r="AL6728" s="5">
        <v>6727</v>
      </c>
      <c r="AM6728" s="25">
        <v>-685079309.53864574</v>
      </c>
      <c r="AN6728" s="5">
        <v>-6.521796585052984</v>
      </c>
    </row>
    <row r="6729" spans="32:40">
      <c r="AF6729" s="25">
        <v>6728</v>
      </c>
      <c r="AG6729" s="25"/>
      <c r="AJ6729" s="25"/>
      <c r="AL6729" s="5">
        <v>6728</v>
      </c>
      <c r="AM6729" s="25">
        <v>509753048.36214387</v>
      </c>
      <c r="AN6729" s="5">
        <v>4.1884055436894476</v>
      </c>
    </row>
    <row r="6730" spans="32:40">
      <c r="AF6730" s="25">
        <v>6729</v>
      </c>
      <c r="AG6730" s="25"/>
      <c r="AJ6730" s="25"/>
      <c r="AL6730" s="5">
        <v>6729</v>
      </c>
      <c r="AM6730" s="25">
        <v>-165815799.51965493</v>
      </c>
      <c r="AN6730" s="5">
        <v>0.2694718970752864</v>
      </c>
    </row>
    <row r="6731" spans="32:40">
      <c r="AF6731" s="25">
        <v>6730</v>
      </c>
      <c r="AG6731" s="25"/>
      <c r="AJ6731" s="25"/>
      <c r="AL6731" s="5">
        <v>6730</v>
      </c>
      <c r="AM6731" s="25">
        <v>194325300.19478798</v>
      </c>
      <c r="AN6731" s="5">
        <v>2.5941736170673035</v>
      </c>
    </row>
    <row r="6732" spans="32:40">
      <c r="AF6732" s="25">
        <v>6731</v>
      </c>
      <c r="AG6732" s="25"/>
      <c r="AJ6732" s="25"/>
      <c r="AL6732" s="5">
        <v>6731</v>
      </c>
      <c r="AM6732" s="25">
        <v>-494727522.42014444</v>
      </c>
      <c r="AN6732" s="5">
        <v>-5.2230083653217756</v>
      </c>
    </row>
    <row r="6733" spans="32:40">
      <c r="AF6733" s="25">
        <v>6732</v>
      </c>
      <c r="AG6733" s="25"/>
      <c r="AJ6733" s="25"/>
      <c r="AL6733" s="5">
        <v>6732</v>
      </c>
      <c r="AM6733" s="25">
        <v>-282744555.78682005</v>
      </c>
      <c r="AN6733" s="5">
        <v>-0.26301128938208418</v>
      </c>
    </row>
    <row r="6734" spans="32:40">
      <c r="AF6734" s="25">
        <v>6733</v>
      </c>
      <c r="AG6734" s="25"/>
      <c r="AJ6734" s="25"/>
      <c r="AL6734" s="5">
        <v>6733</v>
      </c>
      <c r="AM6734" s="25">
        <v>-671291489.65231109</v>
      </c>
      <c r="AN6734" s="5">
        <v>-3.7485629018830915</v>
      </c>
    </row>
    <row r="6735" spans="32:40">
      <c r="AF6735" s="25">
        <v>6734</v>
      </c>
      <c r="AG6735" s="25"/>
      <c r="AJ6735" s="25"/>
      <c r="AL6735" s="5">
        <v>6734</v>
      </c>
      <c r="AM6735" s="25">
        <v>-713671683.22339177</v>
      </c>
      <c r="AN6735" s="5">
        <v>-6.3683791524178863</v>
      </c>
    </row>
    <row r="6736" spans="32:40">
      <c r="AF6736" s="25">
        <v>6735</v>
      </c>
      <c r="AG6736" s="25"/>
      <c r="AJ6736" s="25"/>
      <c r="AL6736" s="5">
        <v>6735</v>
      </c>
      <c r="AM6736" s="25">
        <v>238782695.02992883</v>
      </c>
      <c r="AN6736" s="5">
        <v>3.295779881008535</v>
      </c>
    </row>
    <row r="6737" spans="32:40">
      <c r="AF6737" s="25">
        <v>6736</v>
      </c>
      <c r="AG6737" s="25"/>
      <c r="AJ6737" s="25"/>
      <c r="AL6737" s="5">
        <v>6736</v>
      </c>
      <c r="AM6737" s="25">
        <v>-1168099779.8468153</v>
      </c>
      <c r="AN6737" s="5">
        <v>-5.8444654880910125</v>
      </c>
    </row>
    <row r="6738" spans="32:40">
      <c r="AF6738" s="25">
        <v>6737</v>
      </c>
      <c r="AG6738" s="25"/>
      <c r="AJ6738" s="25"/>
      <c r="AL6738" s="5">
        <v>6737</v>
      </c>
      <c r="AM6738" s="25">
        <v>-160598613.28119925</v>
      </c>
      <c r="AN6738" s="5">
        <v>0.10257146728598937</v>
      </c>
    </row>
    <row r="6739" spans="32:40">
      <c r="AF6739" s="25">
        <v>6738</v>
      </c>
      <c r="AG6739" s="25"/>
      <c r="AJ6739" s="25"/>
      <c r="AL6739" s="5">
        <v>6738</v>
      </c>
      <c r="AM6739" s="25">
        <v>119310062.88749605</v>
      </c>
      <c r="AN6739" s="5">
        <v>1.8791899189564574</v>
      </c>
    </row>
    <row r="6740" spans="32:40">
      <c r="AF6740" s="25">
        <v>6739</v>
      </c>
      <c r="AG6740" s="25"/>
      <c r="AJ6740" s="25"/>
      <c r="AL6740" s="5">
        <v>6739</v>
      </c>
      <c r="AM6740" s="25">
        <v>-239463510.50160906</v>
      </c>
      <c r="AN6740" s="5">
        <v>-0.11268531549242906</v>
      </c>
    </row>
    <row r="6741" spans="32:40">
      <c r="AF6741" s="25">
        <v>6740</v>
      </c>
      <c r="AG6741" s="25"/>
      <c r="AJ6741" s="25"/>
      <c r="AL6741" s="5">
        <v>6740</v>
      </c>
      <c r="AM6741" s="25">
        <v>-363535316.73374867</v>
      </c>
      <c r="AN6741" s="5">
        <v>-2.4462068675533741</v>
      </c>
    </row>
    <row r="6742" spans="32:40">
      <c r="AF6742" s="25">
        <v>6741</v>
      </c>
      <c r="AG6742" s="25"/>
      <c r="AJ6742" s="25"/>
      <c r="AL6742" s="5">
        <v>6741</v>
      </c>
      <c r="AM6742" s="25">
        <v>-702395282.66978145</v>
      </c>
      <c r="AN6742" s="5">
        <v>-2.9096132240452324</v>
      </c>
    </row>
    <row r="6743" spans="32:40">
      <c r="AF6743" s="25">
        <v>6742</v>
      </c>
      <c r="AG6743" s="25"/>
      <c r="AJ6743" s="25"/>
      <c r="AL6743" s="5">
        <v>6742</v>
      </c>
      <c r="AM6743" s="25">
        <v>-150274967.22560501</v>
      </c>
      <c r="AN6743" s="5">
        <v>0.31601941634963421</v>
      </c>
    </row>
    <row r="6744" spans="32:40">
      <c r="AF6744" s="25">
        <v>6743</v>
      </c>
      <c r="AG6744" s="25"/>
      <c r="AJ6744" s="25"/>
      <c r="AL6744" s="5">
        <v>6743</v>
      </c>
      <c r="AM6744" s="25">
        <v>-1046065093.4771707</v>
      </c>
      <c r="AN6744" s="5">
        <v>-12.979570129060901</v>
      </c>
    </row>
    <row r="6745" spans="32:40">
      <c r="AF6745" s="25">
        <v>6744</v>
      </c>
      <c r="AG6745" s="25"/>
      <c r="AJ6745" s="25"/>
      <c r="AL6745" s="5">
        <v>6744</v>
      </c>
      <c r="AM6745" s="25">
        <v>-330135533.12128967</v>
      </c>
      <c r="AN6745" s="5">
        <v>-2.6389776712551662</v>
      </c>
    </row>
    <row r="6746" spans="32:40">
      <c r="AF6746" s="25">
        <v>6745</v>
      </c>
      <c r="AG6746" s="25"/>
      <c r="AJ6746" s="25"/>
      <c r="AL6746" s="5">
        <v>6745</v>
      </c>
      <c r="AM6746" s="25">
        <v>490333381.75893945</v>
      </c>
      <c r="AN6746" s="5">
        <v>2.9110490228155665</v>
      </c>
    </row>
    <row r="6747" spans="32:40">
      <c r="AF6747" s="25">
        <v>6746</v>
      </c>
      <c r="AG6747" s="25"/>
      <c r="AJ6747" s="25"/>
      <c r="AL6747" s="5">
        <v>6746</v>
      </c>
      <c r="AM6747" s="25">
        <v>-933887962.27213168</v>
      </c>
      <c r="AN6747" s="5">
        <v>-3.4283087996919956</v>
      </c>
    </row>
    <row r="6748" spans="32:40">
      <c r="AF6748" s="25">
        <v>6747</v>
      </c>
      <c r="AG6748" s="25"/>
      <c r="AJ6748" s="25"/>
      <c r="AL6748" s="5">
        <v>6747</v>
      </c>
      <c r="AM6748" s="25">
        <v>-1226910246.227268</v>
      </c>
      <c r="AN6748" s="5">
        <v>-3.72075632667539</v>
      </c>
    </row>
    <row r="6749" spans="32:40">
      <c r="AF6749" s="25">
        <v>6748</v>
      </c>
      <c r="AG6749" s="25"/>
      <c r="AJ6749" s="25"/>
      <c r="AL6749" s="5">
        <v>6748</v>
      </c>
      <c r="AM6749" s="25">
        <v>367537384.2404424</v>
      </c>
      <c r="AN6749" s="5">
        <v>3.4228277152856905</v>
      </c>
    </row>
    <row r="6750" spans="32:40">
      <c r="AF6750" s="25">
        <v>6749</v>
      </c>
      <c r="AG6750" s="25"/>
      <c r="AJ6750" s="25"/>
      <c r="AL6750" s="5">
        <v>6749</v>
      </c>
      <c r="AM6750" s="25">
        <v>282912280.29179895</v>
      </c>
      <c r="AN6750" s="5">
        <v>2.3252412154248758</v>
      </c>
    </row>
    <row r="6751" spans="32:40">
      <c r="AF6751" s="25">
        <v>6750</v>
      </c>
      <c r="AG6751" s="25"/>
      <c r="AJ6751" s="25"/>
      <c r="AL6751" s="5">
        <v>6750</v>
      </c>
      <c r="AM6751" s="25">
        <v>-369068636.06385666</v>
      </c>
      <c r="AN6751" s="5">
        <v>-0.65112953603558943</v>
      </c>
    </row>
    <row r="6752" spans="32:40">
      <c r="AF6752" s="25">
        <v>6751</v>
      </c>
      <c r="AG6752" s="25"/>
      <c r="AJ6752" s="25"/>
      <c r="AL6752" s="5">
        <v>6751</v>
      </c>
      <c r="AM6752" s="25">
        <v>-2379381958.7948117</v>
      </c>
      <c r="AN6752" s="5">
        <v>-8.1338327387750322</v>
      </c>
    </row>
    <row r="6753" spans="32:40">
      <c r="AF6753" s="25">
        <v>6752</v>
      </c>
      <c r="AG6753" s="25"/>
      <c r="AJ6753" s="25"/>
      <c r="AL6753" s="5">
        <v>6752</v>
      </c>
      <c r="AM6753" s="25">
        <v>745431959.62994659</v>
      </c>
      <c r="AN6753" s="5">
        <v>5.7229139190595752</v>
      </c>
    </row>
    <row r="6754" spans="32:40">
      <c r="AF6754" s="25">
        <v>6753</v>
      </c>
      <c r="AG6754" s="25"/>
      <c r="AJ6754" s="25"/>
      <c r="AL6754" s="5">
        <v>6753</v>
      </c>
      <c r="AM6754" s="25">
        <v>-399964383.19427532</v>
      </c>
      <c r="AN6754" s="5">
        <v>-3.277194622023643</v>
      </c>
    </row>
    <row r="6755" spans="32:40">
      <c r="AF6755" s="25">
        <v>6754</v>
      </c>
      <c r="AG6755" s="25"/>
      <c r="AJ6755" s="25"/>
      <c r="AL6755" s="5">
        <v>6754</v>
      </c>
      <c r="AM6755" s="25">
        <v>-153181345.02208129</v>
      </c>
      <c r="AN6755" s="5">
        <v>0.39025760795394332</v>
      </c>
    </row>
    <row r="6756" spans="32:40">
      <c r="AF6756" s="25">
        <v>6755</v>
      </c>
      <c r="AG6756" s="25"/>
      <c r="AJ6756" s="25"/>
      <c r="AL6756" s="5">
        <v>6755</v>
      </c>
      <c r="AM6756" s="25">
        <v>671677132.97637224</v>
      </c>
      <c r="AN6756" s="5">
        <v>5.960341871530356</v>
      </c>
    </row>
    <row r="6757" spans="32:40">
      <c r="AF6757" s="25">
        <v>6756</v>
      </c>
      <c r="AG6757" s="25"/>
      <c r="AJ6757" s="25"/>
      <c r="AL6757" s="5">
        <v>6756</v>
      </c>
      <c r="AM6757" s="25">
        <v>-411458465.35566199</v>
      </c>
      <c r="AN6757" s="5">
        <v>-3.3967964916281495</v>
      </c>
    </row>
    <row r="6758" spans="32:40">
      <c r="AF6758" s="25">
        <v>6757</v>
      </c>
      <c r="AG6758" s="25"/>
      <c r="AJ6758" s="25"/>
      <c r="AL6758" s="5">
        <v>6757</v>
      </c>
      <c r="AM6758" s="25">
        <v>-103711968.19099462</v>
      </c>
      <c r="AN6758" s="5">
        <v>0.3274752748036156</v>
      </c>
    </row>
    <row r="6759" spans="32:40">
      <c r="AF6759" s="25">
        <v>6758</v>
      </c>
      <c r="AG6759" s="25"/>
      <c r="AJ6759" s="25"/>
      <c r="AL6759" s="5">
        <v>6758</v>
      </c>
      <c r="AM6759" s="25">
        <v>1031181010.6077564</v>
      </c>
      <c r="AN6759" s="5">
        <v>7.3355217644537314</v>
      </c>
    </row>
    <row r="6760" spans="32:40">
      <c r="AF6760" s="25">
        <v>6759</v>
      </c>
      <c r="AG6760" s="25"/>
      <c r="AJ6760" s="25"/>
      <c r="AL6760" s="5">
        <v>6759</v>
      </c>
      <c r="AM6760" s="25">
        <v>765117409.4882524</v>
      </c>
      <c r="AN6760" s="5">
        <v>11.480614974358168</v>
      </c>
    </row>
    <row r="6761" spans="32:40">
      <c r="AF6761" s="25">
        <v>6760</v>
      </c>
      <c r="AG6761" s="25"/>
      <c r="AJ6761" s="25"/>
      <c r="AL6761" s="5">
        <v>6760</v>
      </c>
      <c r="AM6761" s="25">
        <v>1123312215.4149258</v>
      </c>
      <c r="AN6761" s="5">
        <v>7.6836612868149796</v>
      </c>
    </row>
    <row r="6762" spans="32:40">
      <c r="AF6762" s="25">
        <v>6761</v>
      </c>
      <c r="AG6762" s="25"/>
      <c r="AJ6762" s="25"/>
      <c r="AL6762" s="5">
        <v>6761</v>
      </c>
      <c r="AM6762" s="25">
        <v>602618747.27715778</v>
      </c>
      <c r="AN6762" s="5">
        <v>4.7604773247625332</v>
      </c>
    </row>
    <row r="6763" spans="32:40">
      <c r="AF6763" s="25">
        <v>6762</v>
      </c>
      <c r="AG6763" s="25"/>
      <c r="AJ6763" s="25"/>
      <c r="AL6763" s="5">
        <v>6762</v>
      </c>
      <c r="AM6763" s="25">
        <v>-1574964822.7362919</v>
      </c>
      <c r="AN6763" s="5">
        <v>-7.916231521638573</v>
      </c>
    </row>
    <row r="6764" spans="32:40">
      <c r="AF6764" s="25">
        <v>6763</v>
      </c>
      <c r="AG6764" s="25"/>
      <c r="AJ6764" s="25"/>
      <c r="AL6764" s="5">
        <v>6763</v>
      </c>
      <c r="AM6764" s="25">
        <v>-383327784.51997358</v>
      </c>
      <c r="AN6764" s="5">
        <v>-3.3404491415508932</v>
      </c>
    </row>
    <row r="6765" spans="32:40">
      <c r="AF6765" s="25">
        <v>6764</v>
      </c>
      <c r="AG6765" s="25"/>
      <c r="AJ6765" s="25"/>
      <c r="AL6765" s="5">
        <v>6764</v>
      </c>
      <c r="AM6765" s="25">
        <v>-597158682.51523268</v>
      </c>
      <c r="AN6765" s="5">
        <v>-8.0759323735174604</v>
      </c>
    </row>
    <row r="6766" spans="32:40">
      <c r="AF6766" s="25">
        <v>6765</v>
      </c>
      <c r="AG6766" s="25"/>
      <c r="AJ6766" s="25"/>
      <c r="AL6766" s="5">
        <v>6765</v>
      </c>
      <c r="AM6766" s="25">
        <v>1293792936.9229991</v>
      </c>
      <c r="AN6766" s="5">
        <v>8.9603573424370353</v>
      </c>
    </row>
    <row r="6767" spans="32:40">
      <c r="AF6767" s="25">
        <v>6766</v>
      </c>
      <c r="AG6767" s="25"/>
      <c r="AJ6767" s="25"/>
      <c r="AL6767" s="5">
        <v>6766</v>
      </c>
      <c r="AM6767" s="25">
        <v>1025894889.1592815</v>
      </c>
      <c r="AN6767" s="5">
        <v>4.9047747958775103</v>
      </c>
    </row>
    <row r="6768" spans="32:40">
      <c r="AF6768" s="25">
        <v>6767</v>
      </c>
      <c r="AG6768" s="25"/>
      <c r="AJ6768" s="25"/>
      <c r="AL6768" s="5">
        <v>6767</v>
      </c>
      <c r="AM6768" s="25">
        <v>-796983311.70184922</v>
      </c>
      <c r="AN6768" s="5">
        <v>-2.9672545168035511</v>
      </c>
    </row>
    <row r="6769" spans="32:40">
      <c r="AF6769" s="25">
        <v>6768</v>
      </c>
      <c r="AG6769" s="25"/>
      <c r="AJ6769" s="25"/>
      <c r="AL6769" s="5">
        <v>6768</v>
      </c>
      <c r="AM6769" s="25">
        <v>993895279.53051901</v>
      </c>
      <c r="AN6769" s="5">
        <v>7.2062928224874314</v>
      </c>
    </row>
    <row r="6770" spans="32:40">
      <c r="AF6770" s="25">
        <v>6769</v>
      </c>
      <c r="AG6770" s="25"/>
      <c r="AJ6770" s="25"/>
      <c r="AL6770" s="5">
        <v>6769</v>
      </c>
      <c r="AM6770" s="25">
        <v>975010193.74214149</v>
      </c>
      <c r="AN6770" s="5">
        <v>8.8441372225374462</v>
      </c>
    </row>
    <row r="6771" spans="32:40">
      <c r="AF6771" s="25">
        <v>6770</v>
      </c>
      <c r="AG6771" s="25"/>
      <c r="AJ6771" s="25"/>
      <c r="AL6771" s="5">
        <v>6770</v>
      </c>
      <c r="AM6771" s="25">
        <v>906164623.52203965</v>
      </c>
      <c r="AN6771" s="5">
        <v>4.481168718528072</v>
      </c>
    </row>
    <row r="6772" spans="32:40">
      <c r="AF6772" s="25">
        <v>6771</v>
      </c>
      <c r="AG6772" s="25"/>
      <c r="AJ6772" s="25"/>
      <c r="AL6772" s="5">
        <v>6771</v>
      </c>
      <c r="AM6772" s="25">
        <v>-620423958.07162404</v>
      </c>
      <c r="AN6772" s="5">
        <v>-1.4175501757373248</v>
      </c>
    </row>
    <row r="6773" spans="32:40">
      <c r="AF6773" s="25">
        <v>6772</v>
      </c>
      <c r="AG6773" s="25"/>
      <c r="AJ6773" s="25"/>
      <c r="AL6773" s="5">
        <v>6772</v>
      </c>
      <c r="AM6773" s="25">
        <v>293965591.57197189</v>
      </c>
      <c r="AN6773" s="5">
        <v>2.7332172224018572</v>
      </c>
    </row>
    <row r="6774" spans="32:40">
      <c r="AF6774" s="25">
        <v>6773</v>
      </c>
      <c r="AG6774" s="25"/>
      <c r="AJ6774" s="25"/>
      <c r="AL6774" s="5">
        <v>6773</v>
      </c>
      <c r="AM6774" s="25">
        <v>-1289289832.9664059</v>
      </c>
      <c r="AN6774" s="5">
        <v>-4.7245381695951929</v>
      </c>
    </row>
    <row r="6775" spans="32:40">
      <c r="AF6775" s="25">
        <v>6774</v>
      </c>
      <c r="AG6775" s="25"/>
      <c r="AJ6775" s="25"/>
      <c r="AL6775" s="5">
        <v>6774</v>
      </c>
      <c r="AM6775" s="25">
        <v>80129280.388521194</v>
      </c>
      <c r="AN6775" s="5">
        <v>1.4724518602889709</v>
      </c>
    </row>
    <row r="6776" spans="32:40">
      <c r="AF6776" s="25">
        <v>6775</v>
      </c>
      <c r="AG6776" s="25"/>
      <c r="AJ6776" s="25"/>
      <c r="AL6776" s="5">
        <v>6775</v>
      </c>
      <c r="AM6776" s="25">
        <v>562590359.64629519</v>
      </c>
      <c r="AN6776" s="5">
        <v>6.5355896898413484</v>
      </c>
    </row>
    <row r="6777" spans="32:40">
      <c r="AF6777" s="25">
        <v>6776</v>
      </c>
      <c r="AG6777" s="25"/>
      <c r="AJ6777" s="25"/>
      <c r="AL6777" s="5">
        <v>6776</v>
      </c>
      <c r="AM6777" s="25">
        <v>-546000109.8628304</v>
      </c>
      <c r="AN6777" s="5">
        <v>-3.4884356802928687</v>
      </c>
    </row>
    <row r="6778" spans="32:40">
      <c r="AF6778" s="25">
        <v>6777</v>
      </c>
      <c r="AG6778" s="25"/>
      <c r="AJ6778" s="25"/>
      <c r="AL6778" s="5">
        <v>6777</v>
      </c>
      <c r="AM6778" s="25">
        <v>-208615036.81512955</v>
      </c>
      <c r="AN6778" s="5">
        <v>-1.2081169923535964</v>
      </c>
    </row>
    <row r="6779" spans="32:40">
      <c r="AF6779" s="25">
        <v>6778</v>
      </c>
      <c r="AG6779" s="25"/>
      <c r="AJ6779" s="25"/>
      <c r="AL6779" s="5">
        <v>6778</v>
      </c>
      <c r="AM6779" s="25">
        <v>-855336698.24770665</v>
      </c>
      <c r="AN6779" s="5">
        <v>-3.2214449607651012</v>
      </c>
    </row>
    <row r="6780" spans="32:40">
      <c r="AF6780" s="25">
        <v>6779</v>
      </c>
      <c r="AG6780" s="25"/>
      <c r="AJ6780" s="25"/>
      <c r="AL6780" s="5">
        <v>6779</v>
      </c>
      <c r="AM6780" s="25">
        <v>-1152182605.3317704</v>
      </c>
      <c r="AN6780" s="5">
        <v>-8.950878020021193</v>
      </c>
    </row>
    <row r="6781" spans="32:40">
      <c r="AF6781" s="25">
        <v>6780</v>
      </c>
      <c r="AG6781" s="25"/>
      <c r="AJ6781" s="25"/>
      <c r="AL6781" s="5">
        <v>6780</v>
      </c>
      <c r="AM6781" s="25">
        <v>-684465939.80808783</v>
      </c>
      <c r="AN6781" s="5">
        <v>-2.2831803135511355</v>
      </c>
    </row>
    <row r="6782" spans="32:40">
      <c r="AF6782" s="25">
        <v>6781</v>
      </c>
      <c r="AG6782" s="25"/>
      <c r="AJ6782" s="25"/>
      <c r="AL6782" s="5">
        <v>6781</v>
      </c>
      <c r="AM6782" s="25">
        <v>-533166185.08713567</v>
      </c>
      <c r="AN6782" s="5">
        <v>-1.0471506968423525</v>
      </c>
    </row>
    <row r="6783" spans="32:40">
      <c r="AF6783" s="25">
        <v>6782</v>
      </c>
      <c r="AG6783" s="25"/>
      <c r="AJ6783" s="25"/>
      <c r="AL6783" s="5">
        <v>6782</v>
      </c>
      <c r="AM6783" s="25">
        <v>-316537656.86721838</v>
      </c>
      <c r="AN6783" s="5">
        <v>-2.7743963623731416</v>
      </c>
    </row>
    <row r="6784" spans="32:40">
      <c r="AF6784" s="25">
        <v>6783</v>
      </c>
      <c r="AG6784" s="25"/>
      <c r="AJ6784" s="25"/>
      <c r="AL6784" s="5">
        <v>6783</v>
      </c>
      <c r="AM6784" s="25">
        <v>-1546973076.8170056</v>
      </c>
      <c r="AN6784" s="5">
        <v>-5.2818831029859679</v>
      </c>
    </row>
    <row r="6785" spans="32:40">
      <c r="AF6785" s="25">
        <v>6784</v>
      </c>
      <c r="AG6785" s="25"/>
      <c r="AJ6785" s="25"/>
      <c r="AL6785" s="5">
        <v>6784</v>
      </c>
      <c r="AM6785" s="25">
        <v>-143971585.12655205</v>
      </c>
      <c r="AN6785" s="5">
        <v>-4.4940353429445024E-2</v>
      </c>
    </row>
    <row r="6786" spans="32:40">
      <c r="AF6786" s="25">
        <v>6785</v>
      </c>
      <c r="AG6786" s="25"/>
      <c r="AJ6786" s="25"/>
      <c r="AL6786" s="5">
        <v>6785</v>
      </c>
      <c r="AM6786" s="25">
        <v>235436320.62735403</v>
      </c>
      <c r="AN6786" s="5">
        <v>1.9621168140921681</v>
      </c>
    </row>
    <row r="6787" spans="32:40">
      <c r="AF6787" s="25">
        <v>6786</v>
      </c>
      <c r="AG6787" s="25"/>
      <c r="AJ6787" s="25"/>
      <c r="AL6787" s="5">
        <v>6786</v>
      </c>
      <c r="AM6787" s="25">
        <v>374670019.50152194</v>
      </c>
      <c r="AN6787" s="5">
        <v>4.3400104374480968</v>
      </c>
    </row>
    <row r="6788" spans="32:40">
      <c r="AF6788" s="25">
        <v>6787</v>
      </c>
      <c r="AG6788" s="25"/>
      <c r="AJ6788" s="25"/>
      <c r="AL6788" s="5">
        <v>6787</v>
      </c>
      <c r="AM6788" s="25">
        <v>-486041432.06554765</v>
      </c>
      <c r="AN6788" s="5">
        <v>-3.8953948237586609</v>
      </c>
    </row>
    <row r="6789" spans="32:40">
      <c r="AF6789" s="25">
        <v>6788</v>
      </c>
      <c r="AG6789" s="25"/>
      <c r="AJ6789" s="25"/>
      <c r="AL6789" s="5">
        <v>6788</v>
      </c>
      <c r="AM6789" s="25">
        <v>-890777384.70411038</v>
      </c>
      <c r="AN6789" s="5">
        <v>-4.3727725671220377</v>
      </c>
    </row>
    <row r="6790" spans="32:40">
      <c r="AF6790" s="25">
        <v>6789</v>
      </c>
      <c r="AG6790" s="25"/>
      <c r="AJ6790" s="25"/>
      <c r="AL6790" s="5">
        <v>6789</v>
      </c>
      <c r="AM6790" s="25">
        <v>-171684647.75123501</v>
      </c>
      <c r="AN6790" s="5">
        <v>-5.2242179454729233E-2</v>
      </c>
    </row>
    <row r="6791" spans="32:40">
      <c r="AF6791" s="25">
        <v>6790</v>
      </c>
      <c r="AG6791" s="25"/>
      <c r="AJ6791" s="25"/>
      <c r="AL6791" s="5">
        <v>6790</v>
      </c>
      <c r="AM6791" s="25">
        <v>1196299613.2706993</v>
      </c>
      <c r="AN6791" s="5">
        <v>19.370577171116409</v>
      </c>
    </row>
    <row r="6792" spans="32:40">
      <c r="AF6792" s="25">
        <v>6791</v>
      </c>
      <c r="AG6792" s="25"/>
      <c r="AJ6792" s="25"/>
      <c r="AL6792" s="5">
        <v>6791</v>
      </c>
      <c r="AM6792" s="25">
        <v>-125799303.58694422</v>
      </c>
      <c r="AN6792" s="5">
        <v>-0.23005729046936407</v>
      </c>
    </row>
    <row r="6793" spans="32:40">
      <c r="AF6793" s="25">
        <v>6792</v>
      </c>
      <c r="AG6793" s="25"/>
      <c r="AJ6793" s="25"/>
      <c r="AL6793" s="5">
        <v>6792</v>
      </c>
      <c r="AM6793" s="25">
        <v>-1613473007.9072108</v>
      </c>
      <c r="AN6793" s="5">
        <v>-5.3471837317433515</v>
      </c>
    </row>
    <row r="6794" spans="32:40">
      <c r="AF6794" s="25">
        <v>6793</v>
      </c>
      <c r="AG6794" s="25"/>
      <c r="AJ6794" s="25"/>
      <c r="AL6794" s="5">
        <v>6793</v>
      </c>
      <c r="AM6794" s="25">
        <v>777541692.0922209</v>
      </c>
      <c r="AN6794" s="5">
        <v>4.1212352359474069</v>
      </c>
    </row>
    <row r="6795" spans="32:40">
      <c r="AF6795" s="25">
        <v>6794</v>
      </c>
      <c r="AG6795" s="25"/>
      <c r="AJ6795" s="25"/>
      <c r="AL6795" s="5">
        <v>6794</v>
      </c>
      <c r="AM6795" s="25">
        <v>-1059013726.4036402</v>
      </c>
      <c r="AN6795" s="5">
        <v>-3.5986292074736723</v>
      </c>
    </row>
    <row r="6796" spans="32:40">
      <c r="AF6796" s="25">
        <v>6795</v>
      </c>
      <c r="AG6796" s="25"/>
      <c r="AJ6796" s="25"/>
      <c r="AL6796" s="5">
        <v>6795</v>
      </c>
      <c r="AM6796" s="25">
        <v>-10241020.017854065</v>
      </c>
      <c r="AN6796" s="5">
        <v>0.94144682233459176</v>
      </c>
    </row>
    <row r="6797" spans="32:40">
      <c r="AF6797" s="25">
        <v>6796</v>
      </c>
      <c r="AG6797" s="25"/>
      <c r="AJ6797" s="25"/>
      <c r="AL6797" s="5">
        <v>6796</v>
      </c>
      <c r="AM6797" s="25">
        <v>-1293877408.8181133</v>
      </c>
      <c r="AN6797" s="5">
        <v>-5.0802258636841522</v>
      </c>
    </row>
    <row r="6798" spans="32:40">
      <c r="AF6798" s="25">
        <v>6797</v>
      </c>
      <c r="AG6798" s="25"/>
      <c r="AJ6798" s="25"/>
      <c r="AL6798" s="5">
        <v>6797</v>
      </c>
      <c r="AM6798" s="25">
        <v>679925418.35452831</v>
      </c>
      <c r="AN6798" s="5">
        <v>8.751100017801976</v>
      </c>
    </row>
    <row r="6799" spans="32:40">
      <c r="AF6799" s="25">
        <v>6798</v>
      </c>
      <c r="AG6799" s="25"/>
      <c r="AJ6799" s="25"/>
      <c r="AL6799" s="5">
        <v>6798</v>
      </c>
      <c r="AM6799" s="25">
        <v>-881744480.15330493</v>
      </c>
      <c r="AN6799" s="5">
        <v>-6.1449010972413243</v>
      </c>
    </row>
    <row r="6800" spans="32:40">
      <c r="AF6800" s="25">
        <v>6799</v>
      </c>
      <c r="AG6800" s="25"/>
      <c r="AJ6800" s="25"/>
      <c r="AL6800" s="5">
        <v>6799</v>
      </c>
      <c r="AM6800" s="25">
        <v>1432868994.1618586</v>
      </c>
      <c r="AN6800" s="5">
        <v>11.459667929876924</v>
      </c>
    </row>
    <row r="6801" spans="32:40">
      <c r="AF6801" s="25">
        <v>6800</v>
      </c>
      <c r="AG6801" s="25"/>
      <c r="AJ6801" s="25"/>
      <c r="AL6801" s="5">
        <v>6800</v>
      </c>
      <c r="AM6801" s="25">
        <v>-507749497.78245509</v>
      </c>
      <c r="AN6801" s="5">
        <v>-3.2492567771154035</v>
      </c>
    </row>
    <row r="6802" spans="32:40">
      <c r="AF6802" s="25">
        <v>6801</v>
      </c>
      <c r="AG6802" s="25"/>
      <c r="AJ6802" s="25"/>
      <c r="AL6802" s="5">
        <v>6801</v>
      </c>
      <c r="AM6802" s="25">
        <v>686182796.63341713</v>
      </c>
      <c r="AN6802" s="5">
        <v>8.9810006380505598</v>
      </c>
    </row>
    <row r="6803" spans="32:40">
      <c r="AF6803" s="25">
        <v>6802</v>
      </c>
      <c r="AG6803" s="25"/>
      <c r="AJ6803" s="25"/>
      <c r="AL6803" s="5">
        <v>6802</v>
      </c>
      <c r="AM6803" s="25">
        <v>166927794.20731127</v>
      </c>
      <c r="AN6803" s="5">
        <v>2.7890838183317395</v>
      </c>
    </row>
    <row r="6804" spans="32:40">
      <c r="AF6804" s="25">
        <v>6803</v>
      </c>
      <c r="AG6804" s="25"/>
      <c r="AJ6804" s="25"/>
      <c r="AL6804" s="5">
        <v>6803</v>
      </c>
      <c r="AM6804" s="25">
        <v>1079994610.303174</v>
      </c>
      <c r="AN6804" s="5">
        <v>9.1323964363014873</v>
      </c>
    </row>
    <row r="6805" spans="32:40">
      <c r="AF6805" s="25">
        <v>6804</v>
      </c>
      <c r="AG6805" s="25"/>
      <c r="AJ6805" s="25"/>
      <c r="AL6805" s="5">
        <v>6804</v>
      </c>
      <c r="AM6805" s="25">
        <v>-91826182.070095122</v>
      </c>
      <c r="AN6805" s="5">
        <v>-0.17718434002621092</v>
      </c>
    </row>
    <row r="6806" spans="32:40">
      <c r="AF6806" s="25">
        <v>6805</v>
      </c>
      <c r="AG6806" s="25"/>
      <c r="AJ6806" s="25"/>
      <c r="AL6806" s="5">
        <v>6805</v>
      </c>
      <c r="AM6806" s="25">
        <v>-1731783519.4828963</v>
      </c>
      <c r="AN6806" s="5">
        <v>-9.1438899756735346</v>
      </c>
    </row>
    <row r="6807" spans="32:40">
      <c r="AF6807" s="25">
        <v>6806</v>
      </c>
      <c r="AG6807" s="25"/>
      <c r="AJ6807" s="25"/>
      <c r="AL6807" s="5">
        <v>6806</v>
      </c>
      <c r="AM6807" s="25">
        <v>155755930.29022154</v>
      </c>
      <c r="AN6807" s="5">
        <v>2.4728867169848567</v>
      </c>
    </row>
    <row r="6808" spans="32:40">
      <c r="AF6808" s="25">
        <v>6807</v>
      </c>
      <c r="AG6808" s="25"/>
      <c r="AJ6808" s="25"/>
      <c r="AL6808" s="5">
        <v>6807</v>
      </c>
      <c r="AM6808" s="25">
        <v>-16639743.995925173</v>
      </c>
      <c r="AN6808" s="5">
        <v>0.73574263315308874</v>
      </c>
    </row>
    <row r="6809" spans="32:40">
      <c r="AF6809" s="25">
        <v>6808</v>
      </c>
      <c r="AG6809" s="25"/>
      <c r="AJ6809" s="25"/>
      <c r="AL6809" s="5">
        <v>6808</v>
      </c>
      <c r="AM6809" s="25">
        <v>-971232525.26601171</v>
      </c>
      <c r="AN6809" s="5">
        <v>-6.0566100466732271</v>
      </c>
    </row>
    <row r="6810" spans="32:40">
      <c r="AF6810" s="25">
        <v>6809</v>
      </c>
      <c r="AG6810" s="25"/>
      <c r="AJ6810" s="25"/>
      <c r="AL6810" s="5">
        <v>6809</v>
      </c>
      <c r="AM6810" s="25">
        <v>483059004.16015971</v>
      </c>
      <c r="AN6810" s="5">
        <v>4.2993628041628078</v>
      </c>
    </row>
    <row r="6811" spans="32:40">
      <c r="AF6811" s="25">
        <v>6810</v>
      </c>
      <c r="AG6811" s="25"/>
      <c r="AJ6811" s="25"/>
      <c r="AL6811" s="5">
        <v>6810</v>
      </c>
      <c r="AM6811" s="25">
        <v>1977637062.0091603</v>
      </c>
      <c r="AN6811" s="5">
        <v>15.979388375757935</v>
      </c>
    </row>
    <row r="6812" spans="32:40">
      <c r="AF6812" s="25">
        <v>6811</v>
      </c>
      <c r="AG6812" s="25"/>
      <c r="AJ6812" s="25"/>
      <c r="AL6812" s="5">
        <v>6811</v>
      </c>
      <c r="AM6812" s="25">
        <v>-586513186.84642458</v>
      </c>
      <c r="AN6812" s="5">
        <v>-1.4590901710970545</v>
      </c>
    </row>
    <row r="6813" spans="32:40">
      <c r="AF6813" s="25">
        <v>6812</v>
      </c>
      <c r="AG6813" s="25"/>
      <c r="AJ6813" s="25"/>
      <c r="AL6813" s="5">
        <v>6812</v>
      </c>
      <c r="AM6813" s="25">
        <v>-538228480.07784474</v>
      </c>
      <c r="AN6813" s="5">
        <v>-1.5189298933545221</v>
      </c>
    </row>
    <row r="6814" spans="32:40">
      <c r="AF6814" s="25">
        <v>6813</v>
      </c>
      <c r="AG6814" s="25"/>
      <c r="AJ6814" s="25"/>
      <c r="AL6814" s="5">
        <v>6813</v>
      </c>
      <c r="AM6814" s="25">
        <v>-1263766622.4940622</v>
      </c>
      <c r="AN6814" s="5">
        <v>-12.262103710621391</v>
      </c>
    </row>
    <row r="6815" spans="32:40">
      <c r="AF6815" s="25">
        <v>6814</v>
      </c>
      <c r="AG6815" s="25"/>
      <c r="AJ6815" s="25"/>
      <c r="AL6815" s="5">
        <v>6814</v>
      </c>
      <c r="AM6815" s="25">
        <v>-6762833.1305999756</v>
      </c>
      <c r="AN6815" s="5">
        <v>0.95131921347965864</v>
      </c>
    </row>
    <row r="6816" spans="32:40">
      <c r="AF6816" s="25">
        <v>6815</v>
      </c>
      <c r="AG6816" s="25"/>
      <c r="AJ6816" s="25"/>
      <c r="AL6816" s="5">
        <v>6815</v>
      </c>
      <c r="AM6816" s="25">
        <v>-306343409.22459829</v>
      </c>
      <c r="AN6816" s="5">
        <v>-0.63595924709820051</v>
      </c>
    </row>
    <row r="6817" spans="32:40">
      <c r="AF6817" s="25">
        <v>6816</v>
      </c>
      <c r="AG6817" s="25"/>
      <c r="AJ6817" s="25"/>
      <c r="AL6817" s="5">
        <v>6816</v>
      </c>
      <c r="AM6817" s="25">
        <v>-364657928.07974446</v>
      </c>
      <c r="AN6817" s="5">
        <v>-0.92003935060005626</v>
      </c>
    </row>
    <row r="6818" spans="32:40">
      <c r="AF6818" s="25">
        <v>6817</v>
      </c>
      <c r="AG6818" s="25"/>
      <c r="AJ6818" s="25"/>
      <c r="AL6818" s="5">
        <v>6817</v>
      </c>
      <c r="AM6818" s="25">
        <v>-322452752.25130236</v>
      </c>
      <c r="AN6818" s="5">
        <v>-1.8862147327969951</v>
      </c>
    </row>
    <row r="6819" spans="32:40">
      <c r="AF6819" s="25">
        <v>6818</v>
      </c>
      <c r="AG6819" s="25"/>
      <c r="AJ6819" s="25"/>
      <c r="AL6819" s="5">
        <v>6818</v>
      </c>
      <c r="AM6819" s="25">
        <v>-309129066.21802706</v>
      </c>
      <c r="AN6819" s="5">
        <v>-0.39214064913206037</v>
      </c>
    </row>
    <row r="6820" spans="32:40">
      <c r="AF6820" s="25">
        <v>6819</v>
      </c>
      <c r="AG6820" s="25"/>
      <c r="AJ6820" s="25"/>
      <c r="AL6820" s="5">
        <v>6819</v>
      </c>
      <c r="AM6820" s="25">
        <v>-291849738.27880889</v>
      </c>
      <c r="AN6820" s="5">
        <v>-1.9297886219605074</v>
      </c>
    </row>
    <row r="6821" spans="32:40">
      <c r="AF6821" s="25">
        <v>6820</v>
      </c>
      <c r="AG6821" s="25"/>
      <c r="AJ6821" s="25"/>
      <c r="AL6821" s="5">
        <v>6820</v>
      </c>
      <c r="AM6821" s="25">
        <v>-563294455.50119877</v>
      </c>
      <c r="AN6821" s="5">
        <v>-1.792727022676067</v>
      </c>
    </row>
    <row r="6822" spans="32:40">
      <c r="AF6822" s="25">
        <v>6821</v>
      </c>
      <c r="AG6822" s="25"/>
      <c r="AJ6822" s="25"/>
      <c r="AL6822" s="5">
        <v>6821</v>
      </c>
      <c r="AM6822" s="25">
        <v>717071732.5097177</v>
      </c>
      <c r="AN6822" s="5">
        <v>6.1243099889232111</v>
      </c>
    </row>
    <row r="6823" spans="32:40">
      <c r="AF6823" s="25">
        <v>6822</v>
      </c>
      <c r="AG6823" s="25"/>
      <c r="AJ6823" s="25"/>
      <c r="AL6823" s="5">
        <v>6822</v>
      </c>
      <c r="AM6823" s="25">
        <v>-847814853.95102859</v>
      </c>
      <c r="AN6823" s="5">
        <v>-2.6663920315045209</v>
      </c>
    </row>
    <row r="6824" spans="32:40">
      <c r="AF6824" s="25">
        <v>6823</v>
      </c>
      <c r="AG6824" s="25"/>
      <c r="AJ6824" s="25"/>
      <c r="AL6824" s="5">
        <v>6823</v>
      </c>
      <c r="AM6824" s="25">
        <v>-148728797.86916989</v>
      </c>
      <c r="AN6824" s="5">
        <v>-0.12837654581461058</v>
      </c>
    </row>
    <row r="6825" spans="32:40">
      <c r="AF6825" s="25">
        <v>6824</v>
      </c>
      <c r="AG6825" s="25"/>
      <c r="AJ6825" s="25"/>
      <c r="AL6825" s="5">
        <v>6824</v>
      </c>
      <c r="AM6825" s="25">
        <v>-1103067382.6308284</v>
      </c>
      <c r="AN6825" s="5">
        <v>-4.9110359539632027</v>
      </c>
    </row>
    <row r="6826" spans="32:40">
      <c r="AF6826" s="25">
        <v>6825</v>
      </c>
      <c r="AG6826" s="25"/>
      <c r="AJ6826" s="25"/>
      <c r="AL6826" s="5">
        <v>6825</v>
      </c>
      <c r="AM6826" s="25">
        <v>175926560.65027112</v>
      </c>
      <c r="AN6826" s="5">
        <v>1.9810619524114763</v>
      </c>
    </row>
    <row r="6827" spans="32:40">
      <c r="AF6827" s="25">
        <v>6826</v>
      </c>
      <c r="AG6827" s="25"/>
      <c r="AJ6827" s="25"/>
      <c r="AL6827" s="5">
        <v>6826</v>
      </c>
      <c r="AM6827" s="25">
        <v>885737144.88906944</v>
      </c>
      <c r="AN6827" s="5">
        <v>9.8201708564662891</v>
      </c>
    </row>
    <row r="6828" spans="32:40">
      <c r="AF6828" s="25">
        <v>6827</v>
      </c>
      <c r="AG6828" s="25"/>
      <c r="AJ6828" s="25"/>
      <c r="AL6828" s="5">
        <v>6827</v>
      </c>
      <c r="AM6828" s="25">
        <v>1843987.0805325806</v>
      </c>
      <c r="AN6828" s="5">
        <v>1.0139111290618803</v>
      </c>
    </row>
    <row r="6829" spans="32:40">
      <c r="AF6829" s="25">
        <v>6828</v>
      </c>
      <c r="AG6829" s="25"/>
      <c r="AJ6829" s="25"/>
      <c r="AL6829" s="5">
        <v>6828</v>
      </c>
      <c r="AM6829" s="25">
        <v>1433867263.1129656</v>
      </c>
      <c r="AN6829" s="5">
        <v>11.053388863436876</v>
      </c>
    </row>
    <row r="6830" spans="32:40">
      <c r="AF6830" s="25">
        <v>6829</v>
      </c>
      <c r="AG6830" s="25"/>
      <c r="AJ6830" s="25"/>
      <c r="AL6830" s="5">
        <v>6829</v>
      </c>
      <c r="AM6830" s="25">
        <v>69010393.593263984</v>
      </c>
      <c r="AN6830" s="5">
        <v>1.7073303805107418</v>
      </c>
    </row>
    <row r="6831" spans="32:40">
      <c r="AF6831" s="25">
        <v>6830</v>
      </c>
      <c r="AG6831" s="25"/>
      <c r="AJ6831" s="25"/>
      <c r="AL6831" s="5">
        <v>6830</v>
      </c>
      <c r="AM6831" s="25">
        <v>-1422289665.661603</v>
      </c>
      <c r="AN6831" s="5">
        <v>-7.077343823886932</v>
      </c>
    </row>
    <row r="6832" spans="32:40">
      <c r="AF6832" s="25">
        <v>6831</v>
      </c>
      <c r="AG6832" s="25"/>
      <c r="AJ6832" s="25"/>
      <c r="AL6832" s="5">
        <v>6831</v>
      </c>
      <c r="AM6832" s="25">
        <v>-1396200718.1455827</v>
      </c>
      <c r="AN6832" s="5">
        <v>-10.01780263523003</v>
      </c>
    </row>
    <row r="6833" spans="32:40">
      <c r="AF6833" s="25">
        <v>6832</v>
      </c>
      <c r="AG6833" s="25"/>
      <c r="AJ6833" s="25"/>
      <c r="AL6833" s="5">
        <v>6832</v>
      </c>
      <c r="AM6833" s="25">
        <v>-662536036.82401657</v>
      </c>
      <c r="AN6833" s="5">
        <v>-6.3830305050624112</v>
      </c>
    </row>
    <row r="6834" spans="32:40">
      <c r="AF6834" s="25">
        <v>6833</v>
      </c>
      <c r="AG6834" s="25"/>
      <c r="AJ6834" s="25"/>
      <c r="AL6834" s="5">
        <v>6833</v>
      </c>
      <c r="AM6834" s="25">
        <v>-1060823254.822716</v>
      </c>
      <c r="AN6834" s="5">
        <v>-3.990364406106377</v>
      </c>
    </row>
    <row r="6835" spans="32:40">
      <c r="AF6835" s="25">
        <v>6834</v>
      </c>
      <c r="AG6835" s="25"/>
      <c r="AJ6835" s="25"/>
      <c r="AL6835" s="5">
        <v>6834</v>
      </c>
      <c r="AM6835" s="25">
        <v>-848773849.34513032</v>
      </c>
      <c r="AN6835" s="5">
        <v>-4.2471390149230572</v>
      </c>
    </row>
    <row r="6836" spans="32:40">
      <c r="AF6836" s="25">
        <v>6835</v>
      </c>
      <c r="AG6836" s="25"/>
      <c r="AJ6836" s="25"/>
      <c r="AL6836" s="5">
        <v>6835</v>
      </c>
      <c r="AM6836" s="25">
        <v>-304881191.71282858</v>
      </c>
      <c r="AN6836" s="5">
        <v>-0.51757543681463569</v>
      </c>
    </row>
    <row r="6837" spans="32:40">
      <c r="AF6837" s="25">
        <v>6836</v>
      </c>
      <c r="AG6837" s="25"/>
      <c r="AJ6837" s="25"/>
      <c r="AL6837" s="5">
        <v>6836</v>
      </c>
      <c r="AM6837" s="25">
        <v>-375425376.07902694</v>
      </c>
      <c r="AN6837" s="5">
        <v>-0.90734081381525533</v>
      </c>
    </row>
    <row r="6838" spans="32:40">
      <c r="AF6838" s="25">
        <v>6837</v>
      </c>
      <c r="AG6838" s="25"/>
      <c r="AJ6838" s="25"/>
      <c r="AL6838" s="5">
        <v>6837</v>
      </c>
      <c r="AM6838" s="25">
        <v>558618334.81808138</v>
      </c>
      <c r="AN6838" s="5">
        <v>7.7366987662467519</v>
      </c>
    </row>
    <row r="6839" spans="32:40">
      <c r="AF6839" s="25">
        <v>6838</v>
      </c>
      <c r="AG6839" s="25"/>
      <c r="AJ6839" s="25"/>
      <c r="AL6839" s="5">
        <v>6838</v>
      </c>
      <c r="AM6839" s="25">
        <v>-59016500.653146058</v>
      </c>
      <c r="AN6839" s="5">
        <v>0.70202600131990556</v>
      </c>
    </row>
    <row r="6840" spans="32:40">
      <c r="AF6840" s="25">
        <v>6839</v>
      </c>
      <c r="AG6840" s="25"/>
      <c r="AJ6840" s="25"/>
      <c r="AL6840" s="5">
        <v>6839</v>
      </c>
      <c r="AM6840" s="25">
        <v>746652023.07787204</v>
      </c>
      <c r="AN6840" s="5">
        <v>4.8336660181456299</v>
      </c>
    </row>
    <row r="6841" spans="32:40">
      <c r="AF6841" s="25">
        <v>6840</v>
      </c>
      <c r="AG6841" s="25"/>
      <c r="AJ6841" s="25"/>
      <c r="AL6841" s="5">
        <v>6840</v>
      </c>
      <c r="AM6841" s="25">
        <v>764073280.08837092</v>
      </c>
      <c r="AN6841" s="5">
        <v>9.3292887047755073</v>
      </c>
    </row>
    <row r="6842" spans="32:40">
      <c r="AF6842" s="25">
        <v>6841</v>
      </c>
      <c r="AG6842" s="25"/>
      <c r="AJ6842" s="25"/>
      <c r="AL6842" s="5">
        <v>6841</v>
      </c>
      <c r="AM6842" s="25">
        <v>-1126597714.8622904</v>
      </c>
      <c r="AN6842" s="5">
        <v>-6.8802331360554998</v>
      </c>
    </row>
    <row r="6843" spans="32:40">
      <c r="AF6843" s="25">
        <v>6842</v>
      </c>
      <c r="AG6843" s="25"/>
      <c r="AJ6843" s="25"/>
      <c r="AL6843" s="5">
        <v>6842</v>
      </c>
      <c r="AM6843" s="25">
        <v>-546491347.69922936</v>
      </c>
      <c r="AN6843" s="5">
        <v>-3.0097138149112497</v>
      </c>
    </row>
    <row r="6844" spans="32:40">
      <c r="AF6844" s="25">
        <v>6843</v>
      </c>
      <c r="AG6844" s="25"/>
      <c r="AJ6844" s="25"/>
      <c r="AL6844" s="5">
        <v>6843</v>
      </c>
      <c r="AM6844" s="25">
        <v>-814828403.32420254</v>
      </c>
      <c r="AN6844" s="5">
        <v>-9.0687356316729453</v>
      </c>
    </row>
    <row r="6845" spans="32:40">
      <c r="AF6845" s="25">
        <v>6844</v>
      </c>
      <c r="AG6845" s="25"/>
      <c r="AJ6845" s="25"/>
      <c r="AL6845" s="5">
        <v>6844</v>
      </c>
      <c r="AM6845" s="25">
        <v>-469349984.96472389</v>
      </c>
      <c r="AN6845" s="5">
        <v>-1.372265684156861</v>
      </c>
    </row>
    <row r="6846" spans="32:40">
      <c r="AF6846" s="25">
        <v>6845</v>
      </c>
      <c r="AG6846" s="25"/>
      <c r="AJ6846" s="25"/>
      <c r="AL6846" s="5">
        <v>6845</v>
      </c>
      <c r="AM6846" s="25">
        <v>889054699.07661772</v>
      </c>
      <c r="AN6846" s="5">
        <v>10.609636440513011</v>
      </c>
    </row>
    <row r="6847" spans="32:40">
      <c r="AF6847" s="25">
        <v>6846</v>
      </c>
      <c r="AG6847" s="25"/>
      <c r="AJ6847" s="25"/>
      <c r="AL6847" s="5">
        <v>6846</v>
      </c>
      <c r="AM6847" s="25">
        <v>1136345711.2799973</v>
      </c>
      <c r="AN6847" s="5">
        <v>5.7288567944986131</v>
      </c>
    </row>
    <row r="6848" spans="32:40">
      <c r="AF6848" s="25">
        <v>6847</v>
      </c>
      <c r="AG6848" s="25"/>
      <c r="AJ6848" s="25"/>
      <c r="AL6848" s="5">
        <v>6847</v>
      </c>
      <c r="AM6848" s="25">
        <v>-97191921.343168929</v>
      </c>
      <c r="AN6848" s="5">
        <v>0.23401559457035526</v>
      </c>
    </row>
    <row r="6849" spans="32:40">
      <c r="AF6849" s="25">
        <v>6848</v>
      </c>
      <c r="AG6849" s="25"/>
      <c r="AJ6849" s="25"/>
      <c r="AL6849" s="5">
        <v>6848</v>
      </c>
      <c r="AM6849" s="25">
        <v>10577517.853758693</v>
      </c>
      <c r="AN6849" s="5">
        <v>1.142741746463672</v>
      </c>
    </row>
    <row r="6850" spans="32:40">
      <c r="AF6850" s="25">
        <v>6849</v>
      </c>
      <c r="AG6850" s="25"/>
      <c r="AJ6850" s="25"/>
      <c r="AL6850" s="5">
        <v>6849</v>
      </c>
      <c r="AM6850" s="25">
        <v>-172016332.3218118</v>
      </c>
      <c r="AN6850" s="5">
        <v>-0.85977055992839846</v>
      </c>
    </row>
    <row r="6851" spans="32:40">
      <c r="AF6851" s="25">
        <v>6850</v>
      </c>
      <c r="AG6851" s="25"/>
      <c r="AJ6851" s="25"/>
      <c r="AL6851" s="5">
        <v>6850</v>
      </c>
      <c r="AM6851" s="25">
        <v>-514916635.97799826</v>
      </c>
      <c r="AN6851" s="5">
        <v>-3.6847984526499862</v>
      </c>
    </row>
    <row r="6852" spans="32:40">
      <c r="AF6852" s="25">
        <v>6851</v>
      </c>
      <c r="AG6852" s="25"/>
      <c r="AJ6852" s="25"/>
      <c r="AL6852" s="5">
        <v>6851</v>
      </c>
      <c r="AM6852" s="25">
        <v>768639790.8760457</v>
      </c>
      <c r="AN6852" s="5">
        <v>7.4293567135060021</v>
      </c>
    </row>
    <row r="6853" spans="32:40">
      <c r="AF6853" s="25">
        <v>6852</v>
      </c>
      <c r="AG6853" s="25"/>
      <c r="AJ6853" s="25"/>
      <c r="AL6853" s="5">
        <v>6852</v>
      </c>
      <c r="AM6853" s="25">
        <v>726171342.1642139</v>
      </c>
      <c r="AN6853" s="5">
        <v>10.327431417261755</v>
      </c>
    </row>
    <row r="6854" spans="32:40">
      <c r="AF6854" s="25">
        <v>6853</v>
      </c>
      <c r="AG6854" s="25"/>
      <c r="AJ6854" s="25"/>
      <c r="AL6854" s="5">
        <v>6853</v>
      </c>
      <c r="AM6854" s="25">
        <v>334773590.35528624</v>
      </c>
      <c r="AN6854" s="5">
        <v>3.8347111067496749</v>
      </c>
    </row>
    <row r="6855" spans="32:40">
      <c r="AF6855" s="25">
        <v>6854</v>
      </c>
      <c r="AG6855" s="25"/>
      <c r="AJ6855" s="25"/>
      <c r="AL6855" s="5">
        <v>6854</v>
      </c>
      <c r="AM6855" s="25">
        <v>-799009778.45286858</v>
      </c>
      <c r="AN6855" s="5">
        <v>-2.7277298288506442</v>
      </c>
    </row>
    <row r="6856" spans="32:40">
      <c r="AF6856" s="25">
        <v>6855</v>
      </c>
      <c r="AG6856" s="25"/>
      <c r="AJ6856" s="25"/>
      <c r="AL6856" s="5">
        <v>6855</v>
      </c>
      <c r="AM6856" s="25">
        <v>-682410328.57760191</v>
      </c>
      <c r="AN6856" s="5">
        <v>-2.6836221389818076</v>
      </c>
    </row>
    <row r="6857" spans="32:40">
      <c r="AF6857" s="25">
        <v>6856</v>
      </c>
      <c r="AG6857" s="25"/>
      <c r="AJ6857" s="25"/>
      <c r="AL6857" s="5">
        <v>6856</v>
      </c>
      <c r="AM6857" s="25">
        <v>-1711711037.1077111</v>
      </c>
      <c r="AN6857" s="5">
        <v>-6.1684550629651778</v>
      </c>
    </row>
    <row r="6858" spans="32:40">
      <c r="AF6858" s="25">
        <v>6857</v>
      </c>
      <c r="AG6858" s="25"/>
      <c r="AJ6858" s="25"/>
      <c r="AL6858" s="5">
        <v>6857</v>
      </c>
      <c r="AM6858" s="25">
        <v>-483658628.16029263</v>
      </c>
      <c r="AN6858" s="5">
        <v>-1.1931399288953337</v>
      </c>
    </row>
    <row r="6859" spans="32:40">
      <c r="AF6859" s="25">
        <v>6858</v>
      </c>
      <c r="AG6859" s="25"/>
      <c r="AJ6859" s="25"/>
      <c r="AL6859" s="5">
        <v>6858</v>
      </c>
      <c r="AM6859" s="25">
        <v>-688063858.81288981</v>
      </c>
      <c r="AN6859" s="5">
        <v>-4.2825302991333105</v>
      </c>
    </row>
    <row r="6860" spans="32:40">
      <c r="AF6860" s="25">
        <v>6859</v>
      </c>
      <c r="AG6860" s="25"/>
      <c r="AJ6860" s="25"/>
      <c r="AL6860" s="5">
        <v>6859</v>
      </c>
      <c r="AM6860" s="25">
        <v>-186279419.79908344</v>
      </c>
      <c r="AN6860" s="5">
        <v>1.2483295466647823E-2</v>
      </c>
    </row>
    <row r="6861" spans="32:40">
      <c r="AF6861" s="25">
        <v>6860</v>
      </c>
      <c r="AG6861" s="25"/>
      <c r="AJ6861" s="25"/>
      <c r="AL6861" s="5">
        <v>6860</v>
      </c>
      <c r="AM6861" s="25">
        <v>420986154.1808067</v>
      </c>
      <c r="AN6861" s="5">
        <v>4.3217064829494358</v>
      </c>
    </row>
    <row r="6862" spans="32:40">
      <c r="AF6862" s="25">
        <v>6861</v>
      </c>
      <c r="AG6862" s="25"/>
      <c r="AJ6862" s="25"/>
      <c r="AL6862" s="5">
        <v>6861</v>
      </c>
      <c r="AM6862" s="25">
        <v>-215401885.82835609</v>
      </c>
      <c r="AN6862" s="5">
        <v>-4.6330307070666668E-2</v>
      </c>
    </row>
    <row r="6863" spans="32:40">
      <c r="AF6863" s="25">
        <v>6862</v>
      </c>
      <c r="AG6863" s="25"/>
      <c r="AJ6863" s="25"/>
      <c r="AL6863" s="5">
        <v>6862</v>
      </c>
      <c r="AM6863" s="25">
        <v>250758618.26673576</v>
      </c>
      <c r="AN6863" s="5">
        <v>2.4385734920246747</v>
      </c>
    </row>
    <row r="6864" spans="32:40">
      <c r="AF6864" s="25">
        <v>6863</v>
      </c>
      <c r="AG6864" s="25"/>
      <c r="AJ6864" s="25"/>
      <c r="AL6864" s="5">
        <v>6863</v>
      </c>
      <c r="AM6864" s="25">
        <v>-458680051.1046896</v>
      </c>
      <c r="AN6864" s="5">
        <v>-1.440691320115993</v>
      </c>
    </row>
    <row r="6865" spans="32:40">
      <c r="AF6865" s="25">
        <v>6864</v>
      </c>
      <c r="AG6865" s="25"/>
      <c r="AJ6865" s="25"/>
      <c r="AL6865" s="5">
        <v>6864</v>
      </c>
      <c r="AM6865" s="25">
        <v>-473568348.25487304</v>
      </c>
      <c r="AN6865" s="5">
        <v>-2.9863261220381196</v>
      </c>
    </row>
    <row r="6866" spans="32:40">
      <c r="AF6866" s="25">
        <v>6865</v>
      </c>
      <c r="AG6866" s="25"/>
      <c r="AJ6866" s="25"/>
      <c r="AL6866" s="5">
        <v>6865</v>
      </c>
      <c r="AM6866" s="25">
        <v>-1189983734.6343122</v>
      </c>
      <c r="AN6866" s="5">
        <v>-8.9764663459615708</v>
      </c>
    </row>
    <row r="6867" spans="32:40">
      <c r="AF6867" s="25">
        <v>6866</v>
      </c>
      <c r="AG6867" s="25"/>
      <c r="AJ6867" s="25"/>
      <c r="AL6867" s="5">
        <v>6866</v>
      </c>
      <c r="AM6867" s="25">
        <v>-771538418.56754136</v>
      </c>
      <c r="AN6867" s="5">
        <v>-1.9688894297655533</v>
      </c>
    </row>
    <row r="6868" spans="32:40">
      <c r="AF6868" s="25">
        <v>6867</v>
      </c>
      <c r="AG6868" s="25"/>
      <c r="AJ6868" s="25"/>
      <c r="AL6868" s="5">
        <v>6867</v>
      </c>
      <c r="AM6868" s="25">
        <v>-662178110.7507019</v>
      </c>
      <c r="AN6868" s="5">
        <v>-2.9808251374820434</v>
      </c>
    </row>
    <row r="6869" spans="32:40">
      <c r="AF6869" s="25">
        <v>6868</v>
      </c>
      <c r="AG6869" s="25"/>
      <c r="AJ6869" s="25"/>
      <c r="AL6869" s="5">
        <v>6868</v>
      </c>
      <c r="AM6869" s="25">
        <v>-751336455.51833105</v>
      </c>
      <c r="AN6869" s="5">
        <v>-6.0652539538595516</v>
      </c>
    </row>
    <row r="6870" spans="32:40">
      <c r="AF6870" s="25">
        <v>6869</v>
      </c>
      <c r="AG6870" s="25"/>
      <c r="AJ6870" s="25"/>
      <c r="AL6870" s="5">
        <v>6869</v>
      </c>
      <c r="AM6870" s="25">
        <v>-260585568.07982519</v>
      </c>
      <c r="AN6870" s="5">
        <v>-0.89073853249367163</v>
      </c>
    </row>
    <row r="6871" spans="32:40">
      <c r="AF6871" s="25">
        <v>6870</v>
      </c>
      <c r="AG6871" s="25"/>
      <c r="AJ6871" s="25"/>
      <c r="AL6871" s="5">
        <v>6870</v>
      </c>
      <c r="AM6871" s="25">
        <v>-579681275.22705388</v>
      </c>
      <c r="AN6871" s="5">
        <v>-1.3630292788791232</v>
      </c>
    </row>
    <row r="6872" spans="32:40">
      <c r="AF6872" s="25">
        <v>6871</v>
      </c>
      <c r="AG6872" s="25"/>
      <c r="AJ6872" s="25"/>
      <c r="AL6872" s="5">
        <v>6871</v>
      </c>
      <c r="AM6872" s="25">
        <v>-1156203943.479996</v>
      </c>
      <c r="AN6872" s="5">
        <v>-13.480022588013531</v>
      </c>
    </row>
    <row r="6873" spans="32:40">
      <c r="AF6873" s="25">
        <v>6872</v>
      </c>
      <c r="AG6873" s="25"/>
      <c r="AJ6873" s="25"/>
      <c r="AL6873" s="5">
        <v>6872</v>
      </c>
      <c r="AM6873" s="25">
        <v>399133269.61239493</v>
      </c>
      <c r="AN6873" s="5">
        <v>3.6201640961866026</v>
      </c>
    </row>
    <row r="6874" spans="32:40">
      <c r="AF6874" s="25">
        <v>6873</v>
      </c>
      <c r="AG6874" s="25"/>
      <c r="AJ6874" s="25"/>
      <c r="AL6874" s="5">
        <v>6873</v>
      </c>
      <c r="AM6874" s="25">
        <v>-949027625.97823668</v>
      </c>
      <c r="AN6874" s="5">
        <v>-5.2678121910235651</v>
      </c>
    </row>
    <row r="6875" spans="32:40">
      <c r="AF6875" s="25">
        <v>6874</v>
      </c>
      <c r="AG6875" s="25"/>
      <c r="AJ6875" s="25"/>
      <c r="AL6875" s="5">
        <v>6874</v>
      </c>
      <c r="AM6875" s="25">
        <v>118621128.59079486</v>
      </c>
      <c r="AN6875" s="5">
        <v>2.2010961483904041</v>
      </c>
    </row>
    <row r="6876" spans="32:40">
      <c r="AF6876" s="25">
        <v>6875</v>
      </c>
      <c r="AG6876" s="25"/>
      <c r="AJ6876" s="25"/>
      <c r="AL6876" s="5">
        <v>6875</v>
      </c>
      <c r="AM6876" s="25">
        <v>-389439268.15793425</v>
      </c>
      <c r="AN6876" s="5">
        <v>-0.60174918703237457</v>
      </c>
    </row>
    <row r="6877" spans="32:40">
      <c r="AF6877" s="25">
        <v>6876</v>
      </c>
      <c r="AG6877" s="25"/>
      <c r="AJ6877" s="25"/>
      <c r="AL6877" s="5">
        <v>6876</v>
      </c>
      <c r="AM6877" s="25">
        <v>834627617.83810318</v>
      </c>
      <c r="AN6877" s="5">
        <v>7.860013950181755</v>
      </c>
    </row>
    <row r="6878" spans="32:40">
      <c r="AF6878" s="25">
        <v>6877</v>
      </c>
      <c r="AG6878" s="25"/>
      <c r="AJ6878" s="25"/>
      <c r="AL6878" s="5">
        <v>6877</v>
      </c>
      <c r="AM6878" s="25">
        <v>503163279.44465548</v>
      </c>
      <c r="AN6878" s="5">
        <v>6.5600269787123375</v>
      </c>
    </row>
    <row r="6879" spans="32:40">
      <c r="AF6879" s="25">
        <v>6878</v>
      </c>
      <c r="AG6879" s="25"/>
      <c r="AJ6879" s="25"/>
      <c r="AL6879" s="5">
        <v>6878</v>
      </c>
      <c r="AM6879" s="25">
        <v>-265988903.31626254</v>
      </c>
      <c r="AN6879" s="5">
        <v>-2.545942146374562</v>
      </c>
    </row>
    <row r="6880" spans="32:40">
      <c r="AF6880" s="25">
        <v>6879</v>
      </c>
      <c r="AG6880" s="25"/>
      <c r="AJ6880" s="25"/>
      <c r="AL6880" s="5">
        <v>6879</v>
      </c>
      <c r="AM6880" s="25">
        <v>-198034472.26043954</v>
      </c>
      <c r="AN6880" s="5">
        <v>-0.27423769669950493</v>
      </c>
    </row>
    <row r="6881" spans="32:40">
      <c r="AF6881" s="25">
        <v>6880</v>
      </c>
      <c r="AG6881" s="25"/>
      <c r="AJ6881" s="25"/>
      <c r="AL6881" s="5">
        <v>6880</v>
      </c>
      <c r="AM6881" s="25">
        <v>88665004.01540643</v>
      </c>
      <c r="AN6881" s="5">
        <v>1.654579595697885</v>
      </c>
    </row>
    <row r="6882" spans="32:40">
      <c r="AF6882" s="25">
        <v>6881</v>
      </c>
      <c r="AG6882" s="25"/>
      <c r="AJ6882" s="25"/>
      <c r="AL6882" s="5">
        <v>6881</v>
      </c>
      <c r="AM6882" s="25">
        <v>-478903128.06063306</v>
      </c>
      <c r="AN6882" s="5">
        <v>-0.97145058799314743</v>
      </c>
    </row>
    <row r="6883" spans="32:40">
      <c r="AF6883" s="25">
        <v>6882</v>
      </c>
      <c r="AG6883" s="25"/>
      <c r="AJ6883" s="25"/>
      <c r="AL6883" s="5">
        <v>6882</v>
      </c>
      <c r="AM6883" s="25">
        <v>-1766328323.7892518</v>
      </c>
      <c r="AN6883" s="5">
        <v>-5.8806114241717165</v>
      </c>
    </row>
    <row r="6884" spans="32:40">
      <c r="AF6884" s="25">
        <v>6883</v>
      </c>
      <c r="AG6884" s="25"/>
      <c r="AJ6884" s="25"/>
      <c r="AL6884" s="5">
        <v>6883</v>
      </c>
      <c r="AM6884" s="25">
        <v>163357260.12380096</v>
      </c>
      <c r="AN6884" s="5">
        <v>2.2029667718202743</v>
      </c>
    </row>
    <row r="6885" spans="32:40">
      <c r="AF6885" s="25">
        <v>6884</v>
      </c>
      <c r="AG6885" s="25"/>
      <c r="AJ6885" s="25"/>
      <c r="AL6885" s="5">
        <v>6884</v>
      </c>
      <c r="AM6885" s="25">
        <v>493738456.2085216</v>
      </c>
      <c r="AN6885" s="5">
        <v>4.3035041397603058</v>
      </c>
    </row>
    <row r="6886" spans="32:40">
      <c r="AF6886" s="25">
        <v>6885</v>
      </c>
      <c r="AG6886" s="25"/>
      <c r="AJ6886" s="25"/>
      <c r="AL6886" s="5">
        <v>6885</v>
      </c>
      <c r="AM6886" s="25">
        <v>1150547576.1895938</v>
      </c>
      <c r="AN6886" s="5">
        <v>14.494759412042335</v>
      </c>
    </row>
    <row r="6887" spans="32:40">
      <c r="AF6887" s="25">
        <v>6886</v>
      </c>
      <c r="AG6887" s="25"/>
      <c r="AJ6887" s="25"/>
      <c r="AL6887" s="5">
        <v>6886</v>
      </c>
      <c r="AM6887" s="25">
        <v>-1276444081.7581382</v>
      </c>
      <c r="AN6887" s="5">
        <v>-4.5985010670625739</v>
      </c>
    </row>
    <row r="6888" spans="32:40">
      <c r="AF6888" s="25">
        <v>6887</v>
      </c>
      <c r="AG6888" s="25"/>
      <c r="AJ6888" s="25"/>
      <c r="AL6888" s="5">
        <v>6887</v>
      </c>
      <c r="AM6888" s="25">
        <v>-1143682250.7548568</v>
      </c>
      <c r="AN6888" s="5">
        <v>-4.4051338377086457</v>
      </c>
    </row>
    <row r="6889" spans="32:40">
      <c r="AF6889" s="25">
        <v>6888</v>
      </c>
      <c r="AG6889" s="25"/>
      <c r="AJ6889" s="25"/>
      <c r="AL6889" s="5">
        <v>6888</v>
      </c>
      <c r="AM6889" s="25">
        <v>-399171518.04268301</v>
      </c>
      <c r="AN6889" s="5">
        <v>-1.2127573599522501</v>
      </c>
    </row>
    <row r="6890" spans="32:40">
      <c r="AF6890" s="25">
        <v>6889</v>
      </c>
      <c r="AG6890" s="25"/>
      <c r="AJ6890" s="25"/>
      <c r="AL6890" s="5">
        <v>6889</v>
      </c>
      <c r="AM6890" s="25">
        <v>-829490284.43998861</v>
      </c>
      <c r="AN6890" s="5">
        <v>-6.7063731314488688</v>
      </c>
    </row>
    <row r="6891" spans="32:40">
      <c r="AF6891" s="25">
        <v>6890</v>
      </c>
      <c r="AG6891" s="25"/>
      <c r="AJ6891" s="25"/>
      <c r="AL6891" s="5">
        <v>6890</v>
      </c>
      <c r="AM6891" s="25">
        <v>-976088693.14577746</v>
      </c>
      <c r="AN6891" s="5">
        <v>-11.323627526922195</v>
      </c>
    </row>
    <row r="6892" spans="32:40">
      <c r="AF6892" s="25">
        <v>6891</v>
      </c>
      <c r="AG6892" s="25"/>
      <c r="AJ6892" s="25"/>
      <c r="AL6892" s="5">
        <v>6891</v>
      </c>
      <c r="AM6892" s="25">
        <v>843473149.37627208</v>
      </c>
      <c r="AN6892" s="5">
        <v>5.5661659549444087</v>
      </c>
    </row>
    <row r="6893" spans="32:40">
      <c r="AF6893" s="25">
        <v>6892</v>
      </c>
      <c r="AG6893" s="25"/>
      <c r="AJ6893" s="25"/>
      <c r="AL6893" s="5">
        <v>6892</v>
      </c>
      <c r="AM6893" s="25">
        <v>388925195.33493346</v>
      </c>
      <c r="AN6893" s="5">
        <v>6.2202501043769134</v>
      </c>
    </row>
    <row r="6894" spans="32:40">
      <c r="AF6894" s="25">
        <v>6893</v>
      </c>
      <c r="AG6894" s="25"/>
      <c r="AJ6894" s="25"/>
      <c r="AL6894" s="5">
        <v>6893</v>
      </c>
      <c r="AM6894" s="25">
        <v>-282797386.61125314</v>
      </c>
      <c r="AN6894" s="5">
        <v>-0.7414599927854677</v>
      </c>
    </row>
    <row r="6895" spans="32:40">
      <c r="AF6895" s="25">
        <v>6894</v>
      </c>
      <c r="AG6895" s="25"/>
      <c r="AJ6895" s="25"/>
      <c r="AL6895" s="5">
        <v>6894</v>
      </c>
      <c r="AM6895" s="25">
        <v>-158175724.0855411</v>
      </c>
      <c r="AN6895" s="5">
        <v>-0.17764968975379339</v>
      </c>
    </row>
    <row r="6896" spans="32:40">
      <c r="AF6896" s="25">
        <v>6895</v>
      </c>
      <c r="AG6896" s="25"/>
      <c r="AJ6896" s="25"/>
      <c r="AL6896" s="5">
        <v>6895</v>
      </c>
      <c r="AM6896" s="25">
        <v>-1044570008.6194115</v>
      </c>
      <c r="AN6896" s="5">
        <v>-2.9591264196348033</v>
      </c>
    </row>
    <row r="6897" spans="32:40">
      <c r="AF6897" s="25">
        <v>6896</v>
      </c>
      <c r="AG6897" s="25"/>
      <c r="AJ6897" s="25"/>
      <c r="AL6897" s="5">
        <v>6896</v>
      </c>
      <c r="AM6897" s="25">
        <v>179384875.39552212</v>
      </c>
      <c r="AN6897" s="5">
        <v>2.4439143797714924</v>
      </c>
    </row>
    <row r="6898" spans="32:40">
      <c r="AF6898" s="25">
        <v>6897</v>
      </c>
      <c r="AG6898" s="25"/>
      <c r="AJ6898" s="25"/>
      <c r="AL6898" s="5">
        <v>6897</v>
      </c>
      <c r="AM6898" s="25">
        <v>-85719428.518135905</v>
      </c>
      <c r="AN6898" s="5">
        <v>0.3985101633646993</v>
      </c>
    </row>
    <row r="6899" spans="32:40">
      <c r="AF6899" s="25">
        <v>6898</v>
      </c>
      <c r="AG6899" s="25"/>
      <c r="AJ6899" s="25"/>
      <c r="AL6899" s="5">
        <v>6898</v>
      </c>
      <c r="AM6899" s="25">
        <v>-164572939.66819045</v>
      </c>
      <c r="AN6899" s="5">
        <v>-0.68248113005188671</v>
      </c>
    </row>
    <row r="6900" spans="32:40">
      <c r="AF6900" s="25">
        <v>6899</v>
      </c>
      <c r="AG6900" s="25"/>
      <c r="AJ6900" s="25"/>
      <c r="AL6900" s="5">
        <v>6899</v>
      </c>
      <c r="AM6900" s="25">
        <v>564531166.88659573</v>
      </c>
      <c r="AN6900" s="5">
        <v>4.182817143806008</v>
      </c>
    </row>
    <row r="6901" spans="32:40">
      <c r="AF6901" s="25">
        <v>6900</v>
      </c>
      <c r="AG6901" s="25"/>
      <c r="AJ6901" s="25"/>
      <c r="AL6901" s="5">
        <v>6900</v>
      </c>
      <c r="AM6901" s="25">
        <v>-561679698.55237579</v>
      </c>
      <c r="AN6901" s="5">
        <v>-2.9956615869099172</v>
      </c>
    </row>
    <row r="6902" spans="32:40">
      <c r="AF6902" s="25">
        <v>6901</v>
      </c>
      <c r="AG6902" s="25"/>
      <c r="AJ6902" s="25"/>
      <c r="AL6902" s="5">
        <v>6901</v>
      </c>
      <c r="AM6902" s="25">
        <v>-803450393.43399882</v>
      </c>
      <c r="AN6902" s="5">
        <v>-3.2235364642696824</v>
      </c>
    </row>
    <row r="6903" spans="32:40">
      <c r="AF6903" s="25">
        <v>6902</v>
      </c>
      <c r="AG6903" s="25"/>
      <c r="AJ6903" s="25"/>
      <c r="AL6903" s="5">
        <v>6902</v>
      </c>
      <c r="AM6903" s="25">
        <v>-1637614462.9054813</v>
      </c>
      <c r="AN6903" s="5">
        <v>-5.7338713516610964</v>
      </c>
    </row>
    <row r="6904" spans="32:40">
      <c r="AF6904" s="25">
        <v>6903</v>
      </c>
      <c r="AG6904" s="25"/>
      <c r="AJ6904" s="25"/>
      <c r="AL6904" s="5">
        <v>6903</v>
      </c>
      <c r="AM6904" s="25">
        <v>-160835287.93354949</v>
      </c>
      <c r="AN6904" s="5">
        <v>-1.0551828988916636</v>
      </c>
    </row>
    <row r="6905" spans="32:40">
      <c r="AF6905" s="25">
        <v>6904</v>
      </c>
      <c r="AG6905" s="25"/>
      <c r="AJ6905" s="25"/>
      <c r="AL6905" s="5">
        <v>6904</v>
      </c>
      <c r="AM6905" s="25">
        <v>1014371367.0268128</v>
      </c>
      <c r="AN6905" s="5">
        <v>16.530264521136733</v>
      </c>
    </row>
    <row r="6906" spans="32:40">
      <c r="AF6906" s="25">
        <v>6905</v>
      </c>
      <c r="AG6906" s="25"/>
      <c r="AJ6906" s="25"/>
      <c r="AL6906" s="5">
        <v>6905</v>
      </c>
      <c r="AM6906" s="25">
        <v>-346507847.86119127</v>
      </c>
      <c r="AN6906" s="5">
        <v>-1.1854977877660748</v>
      </c>
    </row>
    <row r="6907" spans="32:40">
      <c r="AF6907" s="25">
        <v>6906</v>
      </c>
      <c r="AG6907" s="25"/>
      <c r="AJ6907" s="25"/>
      <c r="AL6907" s="5">
        <v>6906</v>
      </c>
      <c r="AM6907" s="25">
        <v>-2119154804.469141</v>
      </c>
      <c r="AN6907" s="5">
        <v>-9.2125031821238412</v>
      </c>
    </row>
    <row r="6908" spans="32:40">
      <c r="AF6908" s="25">
        <v>6907</v>
      </c>
      <c r="AG6908" s="25"/>
      <c r="AJ6908" s="25"/>
      <c r="AL6908" s="5">
        <v>6907</v>
      </c>
      <c r="AM6908" s="25">
        <v>111160031.18714455</v>
      </c>
      <c r="AN6908" s="5">
        <v>1.5536850344124484</v>
      </c>
    </row>
    <row r="6909" spans="32:40">
      <c r="AF6909" s="25">
        <v>6908</v>
      </c>
      <c r="AG6909" s="25"/>
      <c r="AJ6909" s="25"/>
      <c r="AL6909" s="5">
        <v>6908</v>
      </c>
      <c r="AM6909" s="25">
        <v>219138203.24954647</v>
      </c>
      <c r="AN6909" s="5">
        <v>1.938070488273079</v>
      </c>
    </row>
    <row r="6910" spans="32:40">
      <c r="AF6910" s="25">
        <v>6909</v>
      </c>
      <c r="AG6910" s="25"/>
      <c r="AJ6910" s="25"/>
      <c r="AL6910" s="5">
        <v>6909</v>
      </c>
      <c r="AM6910" s="25">
        <v>535087775.11685938</v>
      </c>
      <c r="AN6910" s="5">
        <v>3.7189254170191322</v>
      </c>
    </row>
    <row r="6911" spans="32:40">
      <c r="AF6911" s="25">
        <v>6910</v>
      </c>
      <c r="AG6911" s="25"/>
      <c r="AJ6911" s="25"/>
      <c r="AL6911" s="5">
        <v>6910</v>
      </c>
      <c r="AM6911" s="25">
        <v>-307585301.86002475</v>
      </c>
      <c r="AN6911" s="5">
        <v>-0.33897336949909918</v>
      </c>
    </row>
    <row r="6912" spans="32:40">
      <c r="AF6912" s="25">
        <v>6911</v>
      </c>
      <c r="AG6912" s="25"/>
      <c r="AJ6912" s="25"/>
      <c r="AL6912" s="5">
        <v>6911</v>
      </c>
      <c r="AM6912" s="25">
        <v>-1585125395.8194253</v>
      </c>
      <c r="AN6912" s="5">
        <v>-12.008539282778651</v>
      </c>
    </row>
    <row r="6913" spans="32:40">
      <c r="AF6913" s="25">
        <v>6912</v>
      </c>
      <c r="AG6913" s="25"/>
      <c r="AJ6913" s="25"/>
      <c r="AL6913" s="5">
        <v>6912</v>
      </c>
      <c r="AM6913" s="25">
        <v>111633072.13401675</v>
      </c>
      <c r="AN6913" s="5">
        <v>1.7828468590518174</v>
      </c>
    </row>
    <row r="6914" spans="32:40">
      <c r="AF6914" s="25">
        <v>6913</v>
      </c>
      <c r="AG6914" s="25"/>
      <c r="AJ6914" s="25"/>
      <c r="AL6914" s="5">
        <v>6913</v>
      </c>
      <c r="AM6914" s="25">
        <v>-951968702.14977729</v>
      </c>
      <c r="AN6914" s="5">
        <v>-5.8767014401507049</v>
      </c>
    </row>
    <row r="6915" spans="32:40">
      <c r="AF6915" s="25">
        <v>6914</v>
      </c>
      <c r="AG6915" s="25"/>
      <c r="AJ6915" s="25"/>
      <c r="AL6915" s="5">
        <v>6914</v>
      </c>
      <c r="AM6915" s="25">
        <v>151659116.38095409</v>
      </c>
      <c r="AN6915" s="5">
        <v>1.6655476350149743</v>
      </c>
    </row>
    <row r="6916" spans="32:40">
      <c r="AF6916" s="25">
        <v>6915</v>
      </c>
      <c r="AG6916" s="25"/>
      <c r="AJ6916" s="25"/>
      <c r="AL6916" s="5">
        <v>6915</v>
      </c>
      <c r="AM6916" s="25">
        <v>-91706764.121416897</v>
      </c>
      <c r="AN6916" s="5">
        <v>0.55550328359764289</v>
      </c>
    </row>
    <row r="6917" spans="32:40">
      <c r="AF6917" s="25">
        <v>6916</v>
      </c>
      <c r="AG6917" s="25"/>
      <c r="AJ6917" s="25"/>
      <c r="AL6917" s="5">
        <v>6916</v>
      </c>
      <c r="AM6917" s="25">
        <v>-154941026.54574016</v>
      </c>
      <c r="AN6917" s="5">
        <v>0.20422311108571331</v>
      </c>
    </row>
    <row r="6918" spans="32:40">
      <c r="AF6918" s="25">
        <v>6917</v>
      </c>
      <c r="AG6918" s="25"/>
      <c r="AJ6918" s="25"/>
      <c r="AL6918" s="5">
        <v>6917</v>
      </c>
      <c r="AM6918" s="25">
        <v>-225500519.54337019</v>
      </c>
      <c r="AN6918" s="5">
        <v>0.13557888388340253</v>
      </c>
    </row>
    <row r="6919" spans="32:40">
      <c r="AF6919" s="25">
        <v>6918</v>
      </c>
      <c r="AG6919" s="25"/>
      <c r="AJ6919" s="25"/>
      <c r="AL6919" s="5">
        <v>6918</v>
      </c>
      <c r="AM6919" s="25">
        <v>-816446226.86959839</v>
      </c>
      <c r="AN6919" s="5">
        <v>-3.7550297888761657</v>
      </c>
    </row>
    <row r="6920" spans="32:40">
      <c r="AF6920" s="25">
        <v>6919</v>
      </c>
      <c r="AG6920" s="25"/>
      <c r="AJ6920" s="25"/>
      <c r="AL6920" s="5">
        <v>6919</v>
      </c>
      <c r="AM6920" s="25">
        <v>707418957.09668767</v>
      </c>
      <c r="AN6920" s="5">
        <v>4.1003716949400157</v>
      </c>
    </row>
    <row r="6921" spans="32:40">
      <c r="AF6921" s="25">
        <v>6920</v>
      </c>
      <c r="AG6921" s="25"/>
      <c r="AJ6921" s="25"/>
      <c r="AL6921" s="5">
        <v>6920</v>
      </c>
      <c r="AM6921" s="25">
        <v>-782762110.71825147</v>
      </c>
      <c r="AN6921" s="5">
        <v>-6.5886591854074128</v>
      </c>
    </row>
    <row r="6922" spans="32:40">
      <c r="AF6922" s="25">
        <v>6921</v>
      </c>
      <c r="AG6922" s="25"/>
      <c r="AJ6922" s="25"/>
      <c r="AL6922" s="5">
        <v>6921</v>
      </c>
      <c r="AM6922" s="25">
        <v>-317299676.54741859</v>
      </c>
      <c r="AN6922" s="5">
        <v>-2.5652561494652923</v>
      </c>
    </row>
    <row r="6923" spans="32:40">
      <c r="AF6923" s="25">
        <v>6922</v>
      </c>
      <c r="AG6923" s="25"/>
      <c r="AJ6923" s="25"/>
      <c r="AL6923" s="5">
        <v>6922</v>
      </c>
      <c r="AM6923" s="25">
        <v>-199400601.12987599</v>
      </c>
      <c r="AN6923" s="5">
        <v>-0.17535952080559952</v>
      </c>
    </row>
    <row r="6924" spans="32:40">
      <c r="AF6924" s="25">
        <v>6923</v>
      </c>
      <c r="AG6924" s="25"/>
      <c r="AJ6924" s="25"/>
      <c r="AL6924" s="5">
        <v>6923</v>
      </c>
      <c r="AM6924" s="25">
        <v>-648212025.08754039</v>
      </c>
      <c r="AN6924" s="5">
        <v>-2.5246256015537432</v>
      </c>
    </row>
    <row r="6925" spans="32:40">
      <c r="AF6925" s="25">
        <v>6924</v>
      </c>
      <c r="AG6925" s="25"/>
      <c r="AJ6925" s="25"/>
      <c r="AL6925" s="5">
        <v>6924</v>
      </c>
      <c r="AM6925" s="25">
        <v>-1330386803.5303421</v>
      </c>
      <c r="AN6925" s="5">
        <v>-13.727775195920024</v>
      </c>
    </row>
    <row r="6926" spans="32:40">
      <c r="AF6926" s="25">
        <v>6925</v>
      </c>
      <c r="AG6926" s="25"/>
      <c r="AJ6926" s="25"/>
      <c r="AL6926" s="5">
        <v>6925</v>
      </c>
      <c r="AM6926" s="25">
        <v>-545179561.30971563</v>
      </c>
      <c r="AN6926" s="5">
        <v>-1.7788267762222651</v>
      </c>
    </row>
    <row r="6927" spans="32:40">
      <c r="AF6927" s="25">
        <v>6926</v>
      </c>
      <c r="AG6927" s="25"/>
      <c r="AJ6927" s="25"/>
      <c r="AL6927" s="5">
        <v>6926</v>
      </c>
      <c r="AM6927" s="25">
        <v>-578953927.51642323</v>
      </c>
      <c r="AN6927" s="5">
        <v>-1.396159211186105</v>
      </c>
    </row>
    <row r="6928" spans="32:40">
      <c r="AF6928" s="25">
        <v>6927</v>
      </c>
      <c r="AG6928" s="25"/>
      <c r="AJ6928" s="25"/>
      <c r="AL6928" s="5">
        <v>6927</v>
      </c>
      <c r="AM6928" s="25">
        <v>-921980239.59110856</v>
      </c>
      <c r="AN6928" s="5">
        <v>-4.0672087319433876</v>
      </c>
    </row>
    <row r="6929" spans="32:40">
      <c r="AF6929" s="25">
        <v>6928</v>
      </c>
      <c r="AG6929" s="25"/>
      <c r="AJ6929" s="25"/>
      <c r="AL6929" s="5">
        <v>6928</v>
      </c>
      <c r="AM6929" s="25">
        <v>49343682.410708904</v>
      </c>
      <c r="AN6929" s="5">
        <v>1.3575051924125645</v>
      </c>
    </row>
    <row r="6930" spans="32:40">
      <c r="AF6930" s="25">
        <v>6929</v>
      </c>
      <c r="AG6930" s="25"/>
      <c r="AJ6930" s="25"/>
      <c r="AL6930" s="5">
        <v>6929</v>
      </c>
      <c r="AM6930" s="25">
        <v>-582405455.95007992</v>
      </c>
      <c r="AN6930" s="5">
        <v>-2.6448604206114235</v>
      </c>
    </row>
    <row r="6931" spans="32:40">
      <c r="AF6931" s="25">
        <v>6930</v>
      </c>
      <c r="AG6931" s="25"/>
      <c r="AJ6931" s="25"/>
      <c r="AL6931" s="5">
        <v>6930</v>
      </c>
      <c r="AM6931" s="25">
        <v>663379241.20738614</v>
      </c>
      <c r="AN6931" s="5">
        <v>7.6130727006738965</v>
      </c>
    </row>
    <row r="6932" spans="32:40">
      <c r="AF6932" s="25">
        <v>6931</v>
      </c>
      <c r="AG6932" s="25"/>
      <c r="AJ6932" s="25"/>
      <c r="AL6932" s="5">
        <v>6931</v>
      </c>
      <c r="AM6932" s="25">
        <v>58747310.260615587</v>
      </c>
      <c r="AN6932" s="5">
        <v>1.4118110650223061</v>
      </c>
    </row>
    <row r="6933" spans="32:40">
      <c r="AF6933" s="25">
        <v>6932</v>
      </c>
      <c r="AG6933" s="25"/>
      <c r="AJ6933" s="25"/>
      <c r="AL6933" s="5">
        <v>6932</v>
      </c>
      <c r="AM6933" s="25">
        <v>-467695145.50064325</v>
      </c>
      <c r="AN6933" s="5">
        <v>-1.9135398891555753</v>
      </c>
    </row>
    <row r="6934" spans="32:40">
      <c r="AF6934" s="25">
        <v>6933</v>
      </c>
      <c r="AG6934" s="25"/>
      <c r="AJ6934" s="25"/>
      <c r="AL6934" s="5">
        <v>6933</v>
      </c>
      <c r="AM6934" s="25">
        <v>-1707122736.43117</v>
      </c>
      <c r="AN6934" s="5">
        <v>-8.7263069183484969</v>
      </c>
    </row>
    <row r="6935" spans="32:40">
      <c r="AF6935" s="25">
        <v>6934</v>
      </c>
      <c r="AG6935" s="25"/>
      <c r="AJ6935" s="25"/>
      <c r="AL6935" s="5">
        <v>6934</v>
      </c>
      <c r="AM6935" s="25">
        <v>-727647623.62272573</v>
      </c>
      <c r="AN6935" s="5">
        <v>-5.7399880715415508</v>
      </c>
    </row>
    <row r="6936" spans="32:40">
      <c r="AF6936" s="25">
        <v>6935</v>
      </c>
      <c r="AG6936" s="25"/>
      <c r="AJ6936" s="25"/>
      <c r="AL6936" s="5">
        <v>6935</v>
      </c>
      <c r="AM6936" s="25">
        <v>85063577.29237783</v>
      </c>
      <c r="AN6936" s="5">
        <v>1.6503220331353765</v>
      </c>
    </row>
    <row r="6937" spans="32:40">
      <c r="AF6937" s="25">
        <v>6936</v>
      </c>
      <c r="AG6937" s="25"/>
      <c r="AJ6937" s="25"/>
      <c r="AL6937" s="5">
        <v>6936</v>
      </c>
      <c r="AM6937" s="25">
        <v>280260782.94605261</v>
      </c>
      <c r="AN6937" s="5">
        <v>3.1750361064402415</v>
      </c>
    </row>
    <row r="6938" spans="32:40">
      <c r="AF6938" s="25">
        <v>6937</v>
      </c>
      <c r="AG6938" s="25"/>
      <c r="AJ6938" s="25"/>
      <c r="AL6938" s="5">
        <v>6937</v>
      </c>
      <c r="AM6938" s="25">
        <v>-895741944.25570583</v>
      </c>
      <c r="AN6938" s="5">
        <v>-7.6016247371464996</v>
      </c>
    </row>
    <row r="6939" spans="32:40">
      <c r="AF6939" s="25">
        <v>6938</v>
      </c>
      <c r="AG6939" s="25"/>
      <c r="AJ6939" s="25"/>
      <c r="AL6939" s="5">
        <v>6938</v>
      </c>
      <c r="AM6939" s="25">
        <v>-957830214.52359569</v>
      </c>
      <c r="AN6939" s="5">
        <v>-4.1406809706491661</v>
      </c>
    </row>
    <row r="6940" spans="32:40">
      <c r="AF6940" s="25">
        <v>6939</v>
      </c>
      <c r="AG6940" s="25"/>
      <c r="AJ6940" s="25"/>
      <c r="AL6940" s="5">
        <v>6939</v>
      </c>
      <c r="AM6940" s="25">
        <v>-577184973.13822222</v>
      </c>
      <c r="AN6940" s="5">
        <v>-5.5250461416741468</v>
      </c>
    </row>
    <row r="6941" spans="32:40">
      <c r="AF6941" s="25">
        <v>6940</v>
      </c>
      <c r="AG6941" s="25"/>
      <c r="AJ6941" s="25"/>
      <c r="AL6941" s="5">
        <v>6940</v>
      </c>
      <c r="AM6941" s="25">
        <v>-1196731847.9094269</v>
      </c>
      <c r="AN6941" s="5">
        <v>-5.7566642479094599</v>
      </c>
    </row>
    <row r="6942" spans="32:40">
      <c r="AF6942" s="25">
        <v>6941</v>
      </c>
      <c r="AG6942" s="25"/>
      <c r="AJ6942" s="25"/>
      <c r="AL6942" s="5">
        <v>6941</v>
      </c>
      <c r="AM6942" s="25">
        <v>-240271886.61535472</v>
      </c>
      <c r="AN6942" s="5">
        <v>-1.1250750046156321</v>
      </c>
    </row>
    <row r="6943" spans="32:40">
      <c r="AF6943" s="25">
        <v>6942</v>
      </c>
      <c r="AG6943" s="25"/>
      <c r="AJ6943" s="25"/>
      <c r="AL6943" s="5">
        <v>6942</v>
      </c>
      <c r="AM6943" s="25">
        <v>-1018407938.0894852</v>
      </c>
      <c r="AN6943" s="5">
        <v>-4.4628251922354281</v>
      </c>
    </row>
    <row r="6944" spans="32:40">
      <c r="AF6944" s="25">
        <v>6943</v>
      </c>
      <c r="AG6944" s="25"/>
      <c r="AJ6944" s="25"/>
      <c r="AL6944" s="5">
        <v>6943</v>
      </c>
      <c r="AM6944" s="25">
        <v>221308968.29680586</v>
      </c>
      <c r="AN6944" s="5">
        <v>1.9355904744357133</v>
      </c>
    </row>
    <row r="6945" spans="32:40">
      <c r="AF6945" s="25">
        <v>6944</v>
      </c>
      <c r="AG6945" s="25"/>
      <c r="AJ6945" s="25"/>
      <c r="AL6945" s="5">
        <v>6944</v>
      </c>
      <c r="AM6945" s="25">
        <v>-1386482483.9009757</v>
      </c>
      <c r="AN6945" s="5">
        <v>-6.2499516281535916</v>
      </c>
    </row>
    <row r="6946" spans="32:40">
      <c r="AF6946" s="25">
        <v>6945</v>
      </c>
      <c r="AG6946" s="25"/>
      <c r="AJ6946" s="25"/>
      <c r="AL6946" s="5">
        <v>6945</v>
      </c>
      <c r="AM6946" s="25">
        <v>1206669956.4655185</v>
      </c>
      <c r="AN6946" s="5">
        <v>12.328334103346393</v>
      </c>
    </row>
    <row r="6947" spans="32:40">
      <c r="AF6947" s="25">
        <v>6946</v>
      </c>
      <c r="AG6947" s="25"/>
      <c r="AJ6947" s="25"/>
      <c r="AL6947" s="5">
        <v>6946</v>
      </c>
      <c r="AM6947" s="25">
        <v>-5542514.0713511407</v>
      </c>
      <c r="AN6947" s="5">
        <v>0.94300749781297122</v>
      </c>
    </row>
    <row r="6948" spans="32:40">
      <c r="AF6948" s="25">
        <v>6947</v>
      </c>
      <c r="AG6948" s="25"/>
      <c r="AJ6948" s="25"/>
      <c r="AL6948" s="5">
        <v>6947</v>
      </c>
      <c r="AM6948" s="25">
        <v>330860899.31044424</v>
      </c>
      <c r="AN6948" s="5">
        <v>2.8116104093227885</v>
      </c>
    </row>
    <row r="6949" spans="32:40">
      <c r="AF6949" s="25">
        <v>6948</v>
      </c>
      <c r="AG6949" s="25"/>
      <c r="AJ6949" s="25"/>
      <c r="AL6949" s="5">
        <v>6948</v>
      </c>
      <c r="AM6949" s="25">
        <v>-1938156150.4508162</v>
      </c>
      <c r="AN6949" s="5">
        <v>-12.63943535272343</v>
      </c>
    </row>
    <row r="6950" spans="32:40">
      <c r="AF6950" s="25">
        <v>6949</v>
      </c>
      <c r="AG6950" s="25"/>
      <c r="AJ6950" s="25"/>
      <c r="AL6950" s="5">
        <v>6949</v>
      </c>
      <c r="AM6950" s="25">
        <v>-350100641.86319268</v>
      </c>
      <c r="AN6950" s="5">
        <v>-0.70926199469596207</v>
      </c>
    </row>
    <row r="6951" spans="32:40">
      <c r="AF6951" s="25">
        <v>6950</v>
      </c>
      <c r="AG6951" s="25"/>
      <c r="AJ6951" s="25"/>
      <c r="AL6951" s="5">
        <v>6950</v>
      </c>
      <c r="AM6951" s="25">
        <v>-1323334438.3442647</v>
      </c>
      <c r="AN6951" s="5">
        <v>-4.2358462896971965</v>
      </c>
    </row>
    <row r="6952" spans="32:40">
      <c r="AF6952" s="25">
        <v>6951</v>
      </c>
      <c r="AG6952" s="25"/>
      <c r="AJ6952" s="25"/>
      <c r="AL6952" s="5">
        <v>6951</v>
      </c>
      <c r="AM6952" s="25">
        <v>272457887.85401005</v>
      </c>
      <c r="AN6952" s="5">
        <v>2.1039742851943273</v>
      </c>
    </row>
    <row r="6953" spans="32:40">
      <c r="AF6953" s="25">
        <v>6952</v>
      </c>
      <c r="AG6953" s="25"/>
      <c r="AJ6953" s="25"/>
      <c r="AL6953" s="5">
        <v>6952</v>
      </c>
      <c r="AM6953" s="25">
        <v>-2005894532.2140713</v>
      </c>
      <c r="AN6953" s="5">
        <v>-14.614730353178278</v>
      </c>
    </row>
    <row r="6954" spans="32:40">
      <c r="AF6954" s="25">
        <v>6953</v>
      </c>
      <c r="AG6954" s="25"/>
      <c r="AJ6954" s="25"/>
      <c r="AL6954" s="5">
        <v>6953</v>
      </c>
      <c r="AM6954" s="25">
        <v>439979613.1097337</v>
      </c>
      <c r="AN6954" s="5">
        <v>3.5961922190398385</v>
      </c>
    </row>
    <row r="6955" spans="32:40">
      <c r="AF6955" s="25">
        <v>6954</v>
      </c>
      <c r="AG6955" s="25"/>
      <c r="AJ6955" s="25"/>
      <c r="AL6955" s="5">
        <v>6954</v>
      </c>
      <c r="AM6955" s="25">
        <v>-482725360.90770698</v>
      </c>
      <c r="AN6955" s="5">
        <v>-1.7273588712053702</v>
      </c>
    </row>
    <row r="6956" spans="32:40">
      <c r="AF6956" s="25">
        <v>6955</v>
      </c>
      <c r="AG6956" s="25"/>
      <c r="AJ6956" s="25"/>
      <c r="AL6956" s="5">
        <v>6955</v>
      </c>
      <c r="AM6956" s="25">
        <v>-535307722.44309402</v>
      </c>
      <c r="AN6956" s="5">
        <v>-3.1433978800128228</v>
      </c>
    </row>
    <row r="6957" spans="32:40">
      <c r="AF6957" s="25">
        <v>6956</v>
      </c>
      <c r="AG6957" s="25"/>
      <c r="AJ6957" s="25"/>
      <c r="AL6957" s="5">
        <v>6956</v>
      </c>
      <c r="AM6957" s="25">
        <v>195223586.37647226</v>
      </c>
      <c r="AN6957" s="5">
        <v>3.1001477933195734</v>
      </c>
    </row>
    <row r="6958" spans="32:40">
      <c r="AF6958" s="25">
        <v>6957</v>
      </c>
      <c r="AG6958" s="25"/>
      <c r="AJ6958" s="25"/>
      <c r="AL6958" s="5">
        <v>6957</v>
      </c>
      <c r="AM6958" s="25">
        <v>-450723051.41417015</v>
      </c>
      <c r="AN6958" s="5">
        <v>-1.4375219036529423</v>
      </c>
    </row>
    <row r="6959" spans="32:40">
      <c r="AF6959" s="25">
        <v>6958</v>
      </c>
      <c r="AG6959" s="25"/>
      <c r="AJ6959" s="25"/>
      <c r="AL6959" s="5">
        <v>6958</v>
      </c>
      <c r="AM6959" s="25">
        <v>-563545643.56120968</v>
      </c>
      <c r="AN6959" s="5">
        <v>-6.0332318458168537</v>
      </c>
    </row>
    <row r="6960" spans="32:40">
      <c r="AF6960" s="25">
        <v>6959</v>
      </c>
      <c r="AG6960" s="25"/>
      <c r="AJ6960" s="25"/>
      <c r="AL6960" s="5">
        <v>6959</v>
      </c>
      <c r="AM6960" s="25">
        <v>1191454197.0475912</v>
      </c>
      <c r="AN6960" s="5">
        <v>6.5438153546555258</v>
      </c>
    </row>
    <row r="6961" spans="32:40">
      <c r="AF6961" s="25">
        <v>6960</v>
      </c>
      <c r="AG6961" s="25"/>
      <c r="AJ6961" s="25"/>
      <c r="AL6961" s="5">
        <v>6960</v>
      </c>
      <c r="AM6961" s="25">
        <v>-1025239836.1103671</v>
      </c>
      <c r="AN6961" s="5">
        <v>-5.1803763904336524</v>
      </c>
    </row>
    <row r="6962" spans="32:40">
      <c r="AF6962" s="25">
        <v>6961</v>
      </c>
      <c r="AG6962" s="25"/>
      <c r="AJ6962" s="25"/>
      <c r="AL6962" s="5">
        <v>6961</v>
      </c>
      <c r="AM6962" s="25">
        <v>1631689329.1933122</v>
      </c>
      <c r="AN6962" s="5">
        <v>9.0201171037946555</v>
      </c>
    </row>
    <row r="6963" spans="32:40">
      <c r="AF6963" s="25">
        <v>6962</v>
      </c>
      <c r="AG6963" s="25"/>
      <c r="AJ6963" s="25"/>
      <c r="AL6963" s="5">
        <v>6962</v>
      </c>
      <c r="AM6963" s="25">
        <v>-1510397927.4742765</v>
      </c>
      <c r="AN6963" s="5">
        <v>-6.6773677946666616</v>
      </c>
    </row>
    <row r="6964" spans="32:40">
      <c r="AF6964" s="25">
        <v>6963</v>
      </c>
      <c r="AG6964" s="25"/>
      <c r="AJ6964" s="25"/>
      <c r="AL6964" s="5">
        <v>6963</v>
      </c>
      <c r="AM6964" s="25">
        <v>-223102186.85540047</v>
      </c>
      <c r="AN6964" s="5">
        <v>-0.29603603009570723</v>
      </c>
    </row>
    <row r="6965" spans="32:40">
      <c r="AF6965" s="25">
        <v>6964</v>
      </c>
      <c r="AG6965" s="25"/>
      <c r="AJ6965" s="25"/>
      <c r="AL6965" s="5">
        <v>6964</v>
      </c>
      <c r="AM6965" s="25">
        <v>234300641.45262527</v>
      </c>
      <c r="AN6965" s="5">
        <v>1.9649205660274367</v>
      </c>
    </row>
    <row r="6966" spans="32:40">
      <c r="AF6966" s="25">
        <v>6965</v>
      </c>
      <c r="AG6966" s="25"/>
      <c r="AJ6966" s="25"/>
      <c r="AL6966" s="5">
        <v>6965</v>
      </c>
      <c r="AM6966" s="25">
        <v>-186158563.56665128</v>
      </c>
      <c r="AN6966" s="5">
        <v>-0.3961942920926308</v>
      </c>
    </row>
    <row r="6967" spans="32:40">
      <c r="AF6967" s="25">
        <v>6966</v>
      </c>
      <c r="AG6967" s="25"/>
      <c r="AJ6967" s="25"/>
      <c r="AL6967" s="5">
        <v>6966</v>
      </c>
      <c r="AM6967" s="25">
        <v>-1882410590.2625873</v>
      </c>
      <c r="AN6967" s="5">
        <v>-10.070899857523797</v>
      </c>
    </row>
    <row r="6968" spans="32:40">
      <c r="AF6968" s="25">
        <v>6967</v>
      </c>
      <c r="AG6968" s="25"/>
      <c r="AJ6968" s="25"/>
      <c r="AL6968" s="5">
        <v>6967</v>
      </c>
      <c r="AM6968" s="25">
        <v>-506834324.60082078</v>
      </c>
      <c r="AN6968" s="5">
        <v>-1.9034482127464365</v>
      </c>
    </row>
    <row r="6969" spans="32:40">
      <c r="AF6969" s="25">
        <v>6968</v>
      </c>
      <c r="AG6969" s="25"/>
      <c r="AJ6969" s="25"/>
      <c r="AL6969" s="5">
        <v>6968</v>
      </c>
      <c r="AM6969" s="25">
        <v>772975221.50582957</v>
      </c>
      <c r="AN6969" s="5">
        <v>5.0589591560669032</v>
      </c>
    </row>
    <row r="6970" spans="32:40">
      <c r="AF6970" s="25">
        <v>6969</v>
      </c>
      <c r="AG6970" s="25"/>
      <c r="AJ6970" s="25"/>
      <c r="AL6970" s="5">
        <v>6969</v>
      </c>
      <c r="AM6970" s="25">
        <v>-506400003.91705358</v>
      </c>
      <c r="AN6970" s="5">
        <v>-3.9710441431580454</v>
      </c>
    </row>
    <row r="6971" spans="32:40">
      <c r="AF6971" s="25">
        <v>6970</v>
      </c>
      <c r="AG6971" s="25"/>
      <c r="AJ6971" s="25"/>
      <c r="AL6971" s="5">
        <v>6970</v>
      </c>
      <c r="AM6971" s="25">
        <v>774102305.54133797</v>
      </c>
      <c r="AN6971" s="5">
        <v>8.9695139533579784</v>
      </c>
    </row>
    <row r="6972" spans="32:40">
      <c r="AF6972" s="25">
        <v>6971</v>
      </c>
      <c r="AG6972" s="25"/>
      <c r="AJ6972" s="25"/>
      <c r="AL6972" s="5">
        <v>6971</v>
      </c>
      <c r="AM6972" s="25">
        <v>-226445495.52762905</v>
      </c>
      <c r="AN6972" s="5">
        <v>-1.435087709263942</v>
      </c>
    </row>
    <row r="6973" spans="32:40">
      <c r="AF6973" s="25">
        <v>6972</v>
      </c>
      <c r="AG6973" s="25"/>
      <c r="AJ6973" s="25"/>
      <c r="AL6973" s="5">
        <v>6972</v>
      </c>
      <c r="AM6973" s="25">
        <v>-1150041154.3289855</v>
      </c>
      <c r="AN6973" s="5">
        <v>-3.7123375839558417</v>
      </c>
    </row>
    <row r="6974" spans="32:40">
      <c r="AF6974" s="25">
        <v>6973</v>
      </c>
      <c r="AG6974" s="25"/>
      <c r="AJ6974" s="25"/>
      <c r="AL6974" s="5">
        <v>6973</v>
      </c>
      <c r="AM6974" s="25">
        <v>897950035.83504248</v>
      </c>
      <c r="AN6974" s="5">
        <v>5.8209541371729037</v>
      </c>
    </row>
    <row r="6975" spans="32:40">
      <c r="AF6975" s="25">
        <v>6974</v>
      </c>
      <c r="AG6975" s="25"/>
      <c r="AJ6975" s="25"/>
      <c r="AL6975" s="5">
        <v>6974</v>
      </c>
      <c r="AM6975" s="25">
        <v>-794276322.42789364</v>
      </c>
      <c r="AN6975" s="5">
        <v>-2.7249724532002357</v>
      </c>
    </row>
    <row r="6976" spans="32:40">
      <c r="AF6976" s="25">
        <v>6975</v>
      </c>
      <c r="AG6976" s="25"/>
      <c r="AJ6976" s="25"/>
      <c r="AL6976" s="5">
        <v>6975</v>
      </c>
      <c r="AM6976" s="25">
        <v>86488036.001705587</v>
      </c>
      <c r="AN6976" s="5">
        <v>1.7660255198959847</v>
      </c>
    </row>
    <row r="6977" spans="32:40">
      <c r="AF6977" s="25">
        <v>6976</v>
      </c>
      <c r="AG6977" s="25"/>
      <c r="AJ6977" s="25"/>
      <c r="AL6977" s="5">
        <v>6976</v>
      </c>
      <c r="AM6977" s="25">
        <v>13665926.827101409</v>
      </c>
      <c r="AN6977" s="5">
        <v>1.1395847766130092</v>
      </c>
    </row>
    <row r="6978" spans="32:40">
      <c r="AF6978" s="25">
        <v>6977</v>
      </c>
      <c r="AG6978" s="25"/>
      <c r="AJ6978" s="25"/>
      <c r="AL6978" s="5">
        <v>6977</v>
      </c>
      <c r="AM6978" s="25">
        <v>-1036279796.5498214</v>
      </c>
      <c r="AN6978" s="5">
        <v>-12.900080637637458</v>
      </c>
    </row>
    <row r="6979" spans="32:40">
      <c r="AF6979" s="25">
        <v>6978</v>
      </c>
      <c r="AG6979" s="25"/>
      <c r="AJ6979" s="25"/>
      <c r="AL6979" s="5">
        <v>6978</v>
      </c>
      <c r="AM6979" s="25">
        <v>-567577162.28793478</v>
      </c>
      <c r="AN6979" s="5">
        <v>-2.7708857456723872</v>
      </c>
    </row>
    <row r="6980" spans="32:40">
      <c r="AF6980" s="25">
        <v>6979</v>
      </c>
      <c r="AG6980" s="25"/>
      <c r="AJ6980" s="25"/>
      <c r="AL6980" s="5">
        <v>6979</v>
      </c>
      <c r="AM6980" s="25">
        <v>-94725533.87913841</v>
      </c>
      <c r="AN6980" s="5">
        <v>0.48411966682056012</v>
      </c>
    </row>
    <row r="6981" spans="32:40">
      <c r="AF6981" s="25">
        <v>6980</v>
      </c>
      <c r="AG6981" s="25"/>
      <c r="AJ6981" s="25"/>
      <c r="AL6981" s="5">
        <v>6980</v>
      </c>
      <c r="AM6981" s="25">
        <v>-223992555.75716206</v>
      </c>
      <c r="AN6981" s="5">
        <v>-1.284526661205645</v>
      </c>
    </row>
    <row r="6982" spans="32:40">
      <c r="AF6982" s="25">
        <v>6981</v>
      </c>
      <c r="AG6982" s="25"/>
      <c r="AJ6982" s="25"/>
      <c r="AL6982" s="5">
        <v>6981</v>
      </c>
      <c r="AM6982" s="25">
        <v>-1085593933.090009</v>
      </c>
      <c r="AN6982" s="5">
        <v>-5.0804312577834052</v>
      </c>
    </row>
    <row r="6983" spans="32:40">
      <c r="AF6983" s="25">
        <v>6982</v>
      </c>
      <c r="AG6983" s="25"/>
      <c r="AJ6983" s="25"/>
      <c r="AL6983" s="5">
        <v>6982</v>
      </c>
      <c r="AM6983" s="25">
        <v>-1264525537.4720361</v>
      </c>
      <c r="AN6983" s="5">
        <v>-11.93170139652926</v>
      </c>
    </row>
    <row r="6984" spans="32:40">
      <c r="AF6984" s="25">
        <v>6983</v>
      </c>
      <c r="AG6984" s="25"/>
      <c r="AJ6984" s="25"/>
      <c r="AL6984" s="5">
        <v>6983</v>
      </c>
      <c r="AM6984" s="25">
        <v>-2106370290.5753517</v>
      </c>
      <c r="AN6984" s="5">
        <v>-10.379576325095517</v>
      </c>
    </row>
    <row r="6985" spans="32:40">
      <c r="AF6985" s="25">
        <v>6984</v>
      </c>
      <c r="AG6985" s="25"/>
      <c r="AJ6985" s="25"/>
      <c r="AL6985" s="5">
        <v>6984</v>
      </c>
      <c r="AM6985" s="25">
        <v>-433818422.10610801</v>
      </c>
      <c r="AN6985" s="5">
        <v>-0.93371988464854916</v>
      </c>
    </row>
    <row r="6986" spans="32:40">
      <c r="AF6986" s="25">
        <v>6985</v>
      </c>
      <c r="AG6986" s="25"/>
      <c r="AJ6986" s="25"/>
      <c r="AL6986" s="5">
        <v>6985</v>
      </c>
      <c r="AM6986" s="25">
        <v>-824622196.9687109</v>
      </c>
      <c r="AN6986" s="5">
        <v>-10.133171239324993</v>
      </c>
    </row>
    <row r="6987" spans="32:40">
      <c r="AF6987" s="25">
        <v>6986</v>
      </c>
      <c r="AG6987" s="25"/>
      <c r="AJ6987" s="25"/>
      <c r="AL6987" s="5">
        <v>6986</v>
      </c>
      <c r="AM6987" s="25">
        <v>-607206225.34121644</v>
      </c>
      <c r="AN6987" s="5">
        <v>-4.3213669054669985</v>
      </c>
    </row>
    <row r="6988" spans="32:40">
      <c r="AF6988" s="25">
        <v>6987</v>
      </c>
      <c r="AG6988" s="25"/>
      <c r="AJ6988" s="25"/>
      <c r="AL6988" s="5">
        <v>6987</v>
      </c>
      <c r="AM6988" s="25">
        <v>758446991.03764331</v>
      </c>
      <c r="AN6988" s="5">
        <v>4.3832102170969458</v>
      </c>
    </row>
    <row r="6989" spans="32:40">
      <c r="AF6989" s="25">
        <v>6988</v>
      </c>
      <c r="AG6989" s="25"/>
      <c r="AJ6989" s="25"/>
      <c r="AL6989" s="5">
        <v>6988</v>
      </c>
      <c r="AM6989" s="25">
        <v>-1506286799.764451</v>
      </c>
      <c r="AN6989" s="5">
        <v>-6.6571398638113166</v>
      </c>
    </row>
    <row r="6990" spans="32:40">
      <c r="AF6990" s="25">
        <v>6989</v>
      </c>
      <c r="AG6990" s="25"/>
      <c r="AJ6990" s="25"/>
      <c r="AL6990" s="5">
        <v>6989</v>
      </c>
      <c r="AM6990" s="25">
        <v>-1313157170.1588671</v>
      </c>
      <c r="AN6990" s="5">
        <v>-4.9715488952555686</v>
      </c>
    </row>
    <row r="6991" spans="32:40">
      <c r="AF6991" s="25">
        <v>6990</v>
      </c>
      <c r="AG6991" s="25"/>
      <c r="AJ6991" s="25"/>
      <c r="AL6991" s="5">
        <v>6990</v>
      </c>
      <c r="AM6991" s="25">
        <v>-732887283.90967238</v>
      </c>
      <c r="AN6991" s="5">
        <v>-5.686084511235892</v>
      </c>
    </row>
    <row r="6992" spans="32:40">
      <c r="AF6992" s="25">
        <v>6991</v>
      </c>
      <c r="AG6992" s="25"/>
      <c r="AJ6992" s="25"/>
      <c r="AL6992" s="5">
        <v>6991</v>
      </c>
      <c r="AM6992" s="25">
        <v>-117177236.28842583</v>
      </c>
      <c r="AN6992" s="5">
        <v>0.24819715561212799</v>
      </c>
    </row>
    <row r="6993" spans="32:40">
      <c r="AF6993" s="25">
        <v>6992</v>
      </c>
      <c r="AG6993" s="25"/>
      <c r="AJ6993" s="25"/>
      <c r="AL6993" s="5">
        <v>6992</v>
      </c>
      <c r="AM6993" s="25">
        <v>93500787.126060724</v>
      </c>
      <c r="AN6993" s="5">
        <v>1.4448252764739959</v>
      </c>
    </row>
    <row r="6994" spans="32:40">
      <c r="AF6994" s="25">
        <v>6993</v>
      </c>
      <c r="AG6994" s="25"/>
      <c r="AJ6994" s="25"/>
      <c r="AL6994" s="5">
        <v>6993</v>
      </c>
      <c r="AM6994" s="25">
        <v>-240806688.24219677</v>
      </c>
      <c r="AN6994" s="5">
        <v>-0.15253603134225135</v>
      </c>
    </row>
    <row r="6995" spans="32:40">
      <c r="AF6995" s="25">
        <v>6994</v>
      </c>
      <c r="AG6995" s="25"/>
      <c r="AJ6995" s="25"/>
      <c r="AL6995" s="5">
        <v>6994</v>
      </c>
      <c r="AM6995" s="25">
        <v>-527456178.31082499</v>
      </c>
      <c r="AN6995" s="5">
        <v>-3.1248623621938467</v>
      </c>
    </row>
    <row r="6996" spans="32:40">
      <c r="AF6996" s="25">
        <v>6995</v>
      </c>
      <c r="AG6996" s="25"/>
      <c r="AJ6996" s="25"/>
      <c r="AL6996" s="5">
        <v>6995</v>
      </c>
      <c r="AM6996" s="25">
        <v>836690733.12170172</v>
      </c>
      <c r="AN6996" s="5">
        <v>11.329180648037138</v>
      </c>
    </row>
    <row r="6997" spans="32:40">
      <c r="AF6997" s="25">
        <v>6996</v>
      </c>
      <c r="AG6997" s="25"/>
      <c r="AJ6997" s="25"/>
      <c r="AL6997" s="5">
        <v>6996</v>
      </c>
      <c r="AM6997" s="25">
        <v>-125785302.66577625</v>
      </c>
      <c r="AN6997" s="5">
        <v>0.37139462818670665</v>
      </c>
    </row>
    <row r="6998" spans="32:40">
      <c r="AF6998" s="25">
        <v>6997</v>
      </c>
      <c r="AG6998" s="25"/>
      <c r="AJ6998" s="25"/>
      <c r="AL6998" s="5">
        <v>6997</v>
      </c>
      <c r="AM6998" s="25">
        <v>907679699.80559301</v>
      </c>
      <c r="AN6998" s="5">
        <v>10.545572259073802</v>
      </c>
    </row>
    <row r="6999" spans="32:40">
      <c r="AF6999" s="25">
        <v>6998</v>
      </c>
      <c r="AG6999" s="25"/>
      <c r="AJ6999" s="25"/>
      <c r="AL6999" s="5">
        <v>6998</v>
      </c>
      <c r="AM6999" s="25">
        <v>-751736257.23916936</v>
      </c>
      <c r="AN6999" s="5">
        <v>-3.2636261328150833</v>
      </c>
    </row>
    <row r="7000" spans="32:40">
      <c r="AF7000" s="25">
        <v>6999</v>
      </c>
      <c r="AG7000" s="25"/>
      <c r="AJ7000" s="25"/>
      <c r="AL7000" s="5">
        <v>6999</v>
      </c>
      <c r="AM7000" s="25">
        <v>-420666646.25655532</v>
      </c>
      <c r="AN7000" s="5">
        <v>-1.8195522539331872</v>
      </c>
    </row>
    <row r="7001" spans="32:40">
      <c r="AF7001" s="25">
        <v>7000</v>
      </c>
      <c r="AG7001" s="25"/>
      <c r="AJ7001" s="25"/>
      <c r="AL7001" s="5">
        <v>7000</v>
      </c>
      <c r="AM7001" s="25">
        <v>5296550.0510491431</v>
      </c>
      <c r="AN7001" s="5">
        <v>1.0688757573277885</v>
      </c>
    </row>
    <row r="7002" spans="32:40">
      <c r="AF7002" s="25">
        <v>7001</v>
      </c>
      <c r="AG7002" s="25"/>
      <c r="AJ7002" s="25"/>
      <c r="AL7002" s="5">
        <v>7001</v>
      </c>
      <c r="AM7002" s="25">
        <v>22960645.896384597</v>
      </c>
      <c r="AN7002" s="5">
        <v>1.1265950026624247</v>
      </c>
    </row>
    <row r="7003" spans="32:40">
      <c r="AF7003" s="25">
        <v>7002</v>
      </c>
      <c r="AG7003" s="25"/>
      <c r="AJ7003" s="25"/>
      <c r="AL7003" s="5">
        <v>7002</v>
      </c>
      <c r="AM7003" s="25">
        <v>18127788.922925025</v>
      </c>
      <c r="AN7003" s="5">
        <v>1.1322083205172504</v>
      </c>
    </row>
    <row r="7004" spans="32:40">
      <c r="AF7004" s="25">
        <v>7003</v>
      </c>
      <c r="AG7004" s="25"/>
      <c r="AJ7004" s="25"/>
      <c r="AL7004" s="5">
        <v>7003</v>
      </c>
      <c r="AM7004" s="25">
        <v>-582414205.99002767</v>
      </c>
      <c r="AN7004" s="5">
        <v>-4.3181186078270359</v>
      </c>
    </row>
    <row r="7005" spans="32:40">
      <c r="AF7005" s="25">
        <v>7004</v>
      </c>
      <c r="AG7005" s="25"/>
      <c r="AJ7005" s="25"/>
      <c r="AL7005" s="5">
        <v>7004</v>
      </c>
      <c r="AM7005" s="25">
        <v>1627921598.7909243</v>
      </c>
      <c r="AN7005" s="5">
        <v>14.432087661760084</v>
      </c>
    </row>
    <row r="7006" spans="32:40">
      <c r="AF7006" s="25">
        <v>7005</v>
      </c>
      <c r="AG7006" s="25"/>
      <c r="AJ7006" s="25"/>
      <c r="AL7006" s="5">
        <v>7005</v>
      </c>
      <c r="AM7006" s="25">
        <v>-845257424.62947607</v>
      </c>
      <c r="AN7006" s="5">
        <v>-8.8714681107488804</v>
      </c>
    </row>
    <row r="7007" spans="32:40">
      <c r="AF7007" s="25">
        <v>7006</v>
      </c>
      <c r="AG7007" s="25"/>
      <c r="AJ7007" s="25"/>
      <c r="AL7007" s="5">
        <v>7006</v>
      </c>
      <c r="AM7007" s="25">
        <v>-404898126.56804121</v>
      </c>
      <c r="AN7007" s="5">
        <v>-4.1286076743520459</v>
      </c>
    </row>
    <row r="7008" spans="32:40">
      <c r="AF7008" s="25">
        <v>7007</v>
      </c>
      <c r="AG7008" s="25"/>
      <c r="AJ7008" s="25"/>
      <c r="AL7008" s="5">
        <v>7007</v>
      </c>
      <c r="AM7008" s="25">
        <v>44436570.564377755</v>
      </c>
      <c r="AN7008" s="5">
        <v>1.2207170737652466</v>
      </c>
    </row>
    <row r="7009" spans="32:40">
      <c r="AF7009" s="25">
        <v>7008</v>
      </c>
      <c r="AG7009" s="25"/>
      <c r="AJ7009" s="25"/>
      <c r="AL7009" s="5">
        <v>7008</v>
      </c>
      <c r="AM7009" s="25">
        <v>-374876281.9944135</v>
      </c>
      <c r="AN7009" s="5">
        <v>-2.2760302487943758</v>
      </c>
    </row>
    <row r="7010" spans="32:40">
      <c r="AF7010" s="25">
        <v>7009</v>
      </c>
      <c r="AG7010" s="25"/>
      <c r="AJ7010" s="25"/>
      <c r="AL7010" s="5">
        <v>7009</v>
      </c>
      <c r="AM7010" s="25">
        <v>-1429620107.6757188</v>
      </c>
      <c r="AN7010" s="5">
        <v>-12.015532604663161</v>
      </c>
    </row>
    <row r="7011" spans="32:40">
      <c r="AF7011" s="25">
        <v>7010</v>
      </c>
      <c r="AG7011" s="25"/>
      <c r="AJ7011" s="25"/>
      <c r="AL7011" s="5">
        <v>7010</v>
      </c>
      <c r="AM7011" s="25">
        <v>-459406299.54013836</v>
      </c>
      <c r="AN7011" s="5">
        <v>-1.0686429022146224</v>
      </c>
    </row>
    <row r="7012" spans="32:40">
      <c r="AF7012" s="25">
        <v>7011</v>
      </c>
      <c r="AG7012" s="25"/>
      <c r="AJ7012" s="25"/>
      <c r="AL7012" s="5">
        <v>7011</v>
      </c>
      <c r="AM7012" s="25">
        <v>-1068837156.3672189</v>
      </c>
      <c r="AN7012" s="5">
        <v>-11.542877831091884</v>
      </c>
    </row>
    <row r="7013" spans="32:40">
      <c r="AF7013" s="25">
        <v>7012</v>
      </c>
      <c r="AG7013" s="25"/>
      <c r="AJ7013" s="25"/>
      <c r="AL7013" s="5">
        <v>7012</v>
      </c>
      <c r="AM7013" s="25">
        <v>-30848954.904482484</v>
      </c>
      <c r="AN7013" s="5">
        <v>0.61816627485019549</v>
      </c>
    </row>
    <row r="7014" spans="32:40">
      <c r="AF7014" s="25">
        <v>7013</v>
      </c>
      <c r="AG7014" s="25"/>
      <c r="AJ7014" s="25"/>
      <c r="AL7014" s="5">
        <v>7013</v>
      </c>
      <c r="AM7014" s="25">
        <v>678500736.59531021</v>
      </c>
      <c r="AN7014" s="5">
        <v>5.3471239019212895</v>
      </c>
    </row>
    <row r="7015" spans="32:40">
      <c r="AF7015" s="25">
        <v>7014</v>
      </c>
      <c r="AG7015" s="25"/>
      <c r="AJ7015" s="25"/>
      <c r="AL7015" s="5">
        <v>7014</v>
      </c>
      <c r="AM7015" s="25">
        <v>315868547.39410704</v>
      </c>
      <c r="AN7015" s="5">
        <v>3.2444515193985453</v>
      </c>
    </row>
    <row r="7016" spans="32:40">
      <c r="AF7016" s="25">
        <v>7015</v>
      </c>
      <c r="AG7016" s="25"/>
      <c r="AJ7016" s="25"/>
      <c r="AL7016" s="5">
        <v>7015</v>
      </c>
      <c r="AM7016" s="25">
        <v>-922411272.34837091</v>
      </c>
      <c r="AN7016" s="5">
        <v>-3.2957947462100852</v>
      </c>
    </row>
    <row r="7017" spans="32:40">
      <c r="AF7017" s="25">
        <v>7016</v>
      </c>
      <c r="AG7017" s="25"/>
      <c r="AJ7017" s="25"/>
      <c r="AL7017" s="5">
        <v>7016</v>
      </c>
      <c r="AM7017" s="25">
        <v>-415648767.56536984</v>
      </c>
      <c r="AN7017" s="5">
        <v>-0.78027015755341389</v>
      </c>
    </row>
    <row r="7018" spans="32:40">
      <c r="AF7018" s="25">
        <v>7017</v>
      </c>
      <c r="AG7018" s="25"/>
      <c r="AJ7018" s="25"/>
      <c r="AL7018" s="5">
        <v>7017</v>
      </c>
      <c r="AM7018" s="25">
        <v>-1158626807.0314593</v>
      </c>
      <c r="AN7018" s="5">
        <v>-5.6531885587672654</v>
      </c>
    </row>
    <row r="7019" spans="32:40">
      <c r="AF7019" s="25">
        <v>7018</v>
      </c>
      <c r="AG7019" s="25"/>
      <c r="AJ7019" s="25"/>
      <c r="AL7019" s="5">
        <v>7018</v>
      </c>
      <c r="AM7019" s="25">
        <v>-322833088.0625093</v>
      </c>
      <c r="AN7019" s="5">
        <v>-1.535733406422616</v>
      </c>
    </row>
    <row r="7020" spans="32:40">
      <c r="AF7020" s="25">
        <v>7019</v>
      </c>
      <c r="AG7020" s="25"/>
      <c r="AJ7020" s="25"/>
      <c r="AL7020" s="5">
        <v>7019</v>
      </c>
      <c r="AM7020" s="25">
        <v>-1272120362.8610041</v>
      </c>
      <c r="AN7020" s="5">
        <v>-5.506171788644358</v>
      </c>
    </row>
    <row r="7021" spans="32:40">
      <c r="AF7021" s="25">
        <v>7020</v>
      </c>
      <c r="AG7021" s="25"/>
      <c r="AJ7021" s="25"/>
      <c r="AL7021" s="5">
        <v>7020</v>
      </c>
      <c r="AM7021" s="25">
        <v>-264719353.16593674</v>
      </c>
      <c r="AN7021" s="5">
        <v>-2.3240836740543287</v>
      </c>
    </row>
    <row r="7022" spans="32:40">
      <c r="AF7022" s="25">
        <v>7021</v>
      </c>
      <c r="AG7022" s="25"/>
      <c r="AJ7022" s="25"/>
      <c r="AL7022" s="5">
        <v>7021</v>
      </c>
      <c r="AM7022" s="25">
        <v>-1313163978.9738412</v>
      </c>
      <c r="AN7022" s="5">
        <v>-6.5239168372730374</v>
      </c>
    </row>
    <row r="7023" spans="32:40">
      <c r="AF7023" s="25">
        <v>7022</v>
      </c>
      <c r="AG7023" s="25"/>
      <c r="AJ7023" s="25"/>
      <c r="AL7023" s="5">
        <v>7022</v>
      </c>
      <c r="AM7023" s="25">
        <v>322621932.66741467</v>
      </c>
      <c r="AN7023" s="5">
        <v>4.7614578804595915</v>
      </c>
    </row>
    <row r="7024" spans="32:40">
      <c r="AF7024" s="25">
        <v>7023</v>
      </c>
      <c r="AG7024" s="25"/>
      <c r="AJ7024" s="25"/>
      <c r="AL7024" s="5">
        <v>7023</v>
      </c>
      <c r="AM7024" s="25">
        <v>-1345329980.8978944</v>
      </c>
      <c r="AN7024" s="5">
        <v>-4.2613881215262905</v>
      </c>
    </row>
    <row r="7025" spans="32:40">
      <c r="AF7025" s="25">
        <v>7024</v>
      </c>
      <c r="AG7025" s="25"/>
      <c r="AJ7025" s="25"/>
      <c r="AL7025" s="5">
        <v>7024</v>
      </c>
      <c r="AM7025" s="25">
        <v>-624676230.50313342</v>
      </c>
      <c r="AN7025" s="5">
        <v>-1.6882562586897545</v>
      </c>
    </row>
    <row r="7026" spans="32:40">
      <c r="AF7026" s="25">
        <v>7025</v>
      </c>
      <c r="AG7026" s="25"/>
      <c r="AJ7026" s="25"/>
      <c r="AL7026" s="5">
        <v>7025</v>
      </c>
      <c r="AM7026" s="25">
        <v>-346117038.36751747</v>
      </c>
      <c r="AN7026" s="5">
        <v>-0.94450054950803486</v>
      </c>
    </row>
    <row r="7027" spans="32:40">
      <c r="AF7027" s="25">
        <v>7026</v>
      </c>
      <c r="AG7027" s="25"/>
      <c r="AJ7027" s="25"/>
      <c r="AL7027" s="5">
        <v>7026</v>
      </c>
      <c r="AM7027" s="25">
        <v>-400499703.72516608</v>
      </c>
      <c r="AN7027" s="5">
        <v>-0.9461847767165682</v>
      </c>
    </row>
    <row r="7028" spans="32:40">
      <c r="AF7028" s="25">
        <v>7027</v>
      </c>
      <c r="AG7028" s="25"/>
      <c r="AJ7028" s="25"/>
      <c r="AL7028" s="5">
        <v>7027</v>
      </c>
      <c r="AM7028" s="25">
        <v>-744907738.37479734</v>
      </c>
      <c r="AN7028" s="5">
        <v>-2.9004705967427058</v>
      </c>
    </row>
    <row r="7029" spans="32:40">
      <c r="AF7029" s="25">
        <v>7028</v>
      </c>
      <c r="AG7029" s="25"/>
      <c r="AJ7029" s="25"/>
      <c r="AL7029" s="5">
        <v>7028</v>
      </c>
      <c r="AM7029" s="25">
        <v>72337202.555814475</v>
      </c>
      <c r="AN7029" s="5">
        <v>1.6350385091798554</v>
      </c>
    </row>
    <row r="7030" spans="32:40">
      <c r="AF7030" s="25">
        <v>7029</v>
      </c>
      <c r="AG7030" s="25"/>
      <c r="AJ7030" s="25"/>
      <c r="AL7030" s="5">
        <v>7029</v>
      </c>
      <c r="AM7030" s="25">
        <v>-19922626.163290471</v>
      </c>
      <c r="AN7030" s="5">
        <v>0.77647270654232292</v>
      </c>
    </row>
    <row r="7031" spans="32:40">
      <c r="AF7031" s="25">
        <v>7030</v>
      </c>
      <c r="AG7031" s="25"/>
      <c r="AJ7031" s="25"/>
      <c r="AL7031" s="5">
        <v>7030</v>
      </c>
      <c r="AM7031" s="25">
        <v>-996176958.74981558</v>
      </c>
      <c r="AN7031" s="5">
        <v>-6.3351460596257407</v>
      </c>
    </row>
    <row r="7032" spans="32:40">
      <c r="AF7032" s="25">
        <v>7031</v>
      </c>
      <c r="AG7032" s="25"/>
      <c r="AJ7032" s="25"/>
      <c r="AL7032" s="5">
        <v>7031</v>
      </c>
      <c r="AM7032" s="25">
        <v>224561133.53445029</v>
      </c>
      <c r="AN7032" s="5">
        <v>1.9308395244951231</v>
      </c>
    </row>
    <row r="7033" spans="32:40">
      <c r="AF7033" s="25">
        <v>7032</v>
      </c>
      <c r="AG7033" s="25"/>
      <c r="AJ7033" s="25"/>
      <c r="AL7033" s="5">
        <v>7032</v>
      </c>
      <c r="AM7033" s="25">
        <v>30224393.633095562</v>
      </c>
      <c r="AN7033" s="5">
        <v>1.1131205424149326</v>
      </c>
    </row>
    <row r="7034" spans="32:40">
      <c r="AF7034" s="25">
        <v>7033</v>
      </c>
      <c r="AG7034" s="25"/>
      <c r="AJ7034" s="25"/>
      <c r="AL7034" s="5">
        <v>7033</v>
      </c>
      <c r="AM7034" s="25">
        <v>274793219.39645064</v>
      </c>
      <c r="AN7034" s="5">
        <v>3.2194397115520874</v>
      </c>
    </row>
    <row r="7035" spans="32:40">
      <c r="AF7035" s="25">
        <v>7034</v>
      </c>
      <c r="AG7035" s="25"/>
      <c r="AJ7035" s="25"/>
      <c r="AL7035" s="5">
        <v>7034</v>
      </c>
      <c r="AM7035" s="25">
        <v>-900439740.20886803</v>
      </c>
      <c r="AN7035" s="5">
        <v>-4.1378226020672413</v>
      </c>
    </row>
    <row r="7036" spans="32:40">
      <c r="AF7036" s="25">
        <v>7035</v>
      </c>
      <c r="AG7036" s="25"/>
      <c r="AJ7036" s="25"/>
      <c r="AL7036" s="5">
        <v>7035</v>
      </c>
      <c r="AM7036" s="25">
        <v>-1932366633.5562768</v>
      </c>
      <c r="AN7036" s="5">
        <v>-6.8944660908131894</v>
      </c>
    </row>
    <row r="7037" spans="32:40">
      <c r="AF7037" s="25">
        <v>7036</v>
      </c>
      <c r="AG7037" s="25"/>
      <c r="AJ7037" s="25"/>
      <c r="AL7037" s="5">
        <v>7036</v>
      </c>
      <c r="AM7037" s="25">
        <v>43836710.033656597</v>
      </c>
      <c r="AN7037" s="5">
        <v>1.1917198678115311</v>
      </c>
    </row>
    <row r="7038" spans="32:40">
      <c r="AF7038" s="25">
        <v>7037</v>
      </c>
      <c r="AG7038" s="25"/>
      <c r="AJ7038" s="25"/>
      <c r="AL7038" s="5">
        <v>7037</v>
      </c>
      <c r="AM7038" s="25">
        <v>-985314468.78452313</v>
      </c>
      <c r="AN7038" s="5">
        <v>-11.19763802642739</v>
      </c>
    </row>
    <row r="7039" spans="32:40">
      <c r="AF7039" s="25">
        <v>7038</v>
      </c>
      <c r="AG7039" s="25"/>
      <c r="AJ7039" s="25"/>
      <c r="AL7039" s="5">
        <v>7038</v>
      </c>
      <c r="AM7039" s="25">
        <v>-900878405.59072709</v>
      </c>
      <c r="AN7039" s="5">
        <v>-3.9166513621268511</v>
      </c>
    </row>
    <row r="7040" spans="32:40">
      <c r="AF7040" s="25">
        <v>7039</v>
      </c>
      <c r="AG7040" s="25"/>
      <c r="AJ7040" s="25"/>
      <c r="AL7040" s="5">
        <v>7039</v>
      </c>
      <c r="AM7040" s="25">
        <v>-977897630.93974876</v>
      </c>
      <c r="AN7040" s="5">
        <v>-3.7112921614833247</v>
      </c>
    </row>
    <row r="7041" spans="32:40">
      <c r="AF7041" s="25">
        <v>7040</v>
      </c>
      <c r="AG7041" s="25"/>
      <c r="AJ7041" s="25"/>
      <c r="AL7041" s="5">
        <v>7040</v>
      </c>
      <c r="AM7041" s="25">
        <v>-60308639.418593198</v>
      </c>
      <c r="AN7041" s="5">
        <v>0.48413193701005397</v>
      </c>
    </row>
    <row r="7042" spans="32:40">
      <c r="AF7042" s="25">
        <v>7041</v>
      </c>
      <c r="AG7042" s="25"/>
      <c r="AJ7042" s="25"/>
      <c r="AL7042" s="5">
        <v>7041</v>
      </c>
      <c r="AM7042" s="25">
        <v>1366111196.1754613</v>
      </c>
      <c r="AN7042" s="5">
        <v>7.6842551306808611</v>
      </c>
    </row>
    <row r="7043" spans="32:40">
      <c r="AF7043" s="25">
        <v>7042</v>
      </c>
      <c r="AG7043" s="25"/>
      <c r="AJ7043" s="25"/>
      <c r="AL7043" s="5">
        <v>7042</v>
      </c>
      <c r="AM7043" s="25">
        <v>-349193875.57309091</v>
      </c>
      <c r="AN7043" s="5">
        <v>-2.5128634316269252</v>
      </c>
    </row>
    <row r="7044" spans="32:40">
      <c r="AF7044" s="25">
        <v>7043</v>
      </c>
      <c r="AG7044" s="25"/>
      <c r="AJ7044" s="25"/>
      <c r="AL7044" s="5">
        <v>7043</v>
      </c>
      <c r="AM7044" s="25">
        <v>-1672938207.6432247</v>
      </c>
      <c r="AN7044" s="5">
        <v>-11.506537210713816</v>
      </c>
    </row>
    <row r="7045" spans="32:40">
      <c r="AF7045" s="25">
        <v>7044</v>
      </c>
      <c r="AG7045" s="25"/>
      <c r="AJ7045" s="25"/>
      <c r="AL7045" s="5">
        <v>7044</v>
      </c>
      <c r="AM7045" s="25">
        <v>-245283634.98471823</v>
      </c>
      <c r="AN7045" s="5">
        <v>-0.88257238309506147</v>
      </c>
    </row>
    <row r="7046" spans="32:40">
      <c r="AF7046" s="25">
        <v>7045</v>
      </c>
      <c r="AG7046" s="25"/>
      <c r="AJ7046" s="25"/>
      <c r="AL7046" s="5">
        <v>7045</v>
      </c>
      <c r="AM7046" s="25">
        <v>-931476214.23817468</v>
      </c>
      <c r="AN7046" s="5">
        <v>-3.4483440660523259</v>
      </c>
    </row>
    <row r="7047" spans="32:40">
      <c r="AF7047" s="25">
        <v>7046</v>
      </c>
      <c r="AG7047" s="25"/>
      <c r="AJ7047" s="25"/>
      <c r="AL7047" s="5">
        <v>7046</v>
      </c>
      <c r="AM7047" s="25">
        <v>-909026064.55827713</v>
      </c>
      <c r="AN7047" s="5">
        <v>-2.4752773971166393</v>
      </c>
    </row>
    <row r="7048" spans="32:40">
      <c r="AF7048" s="25">
        <v>7047</v>
      </c>
      <c r="AG7048" s="25"/>
      <c r="AJ7048" s="25"/>
      <c r="AL7048" s="5">
        <v>7047</v>
      </c>
      <c r="AM7048" s="25">
        <v>-343504513.132267</v>
      </c>
      <c r="AN7048" s="5">
        <v>-0.97331675171711596</v>
      </c>
    </row>
    <row r="7049" spans="32:40">
      <c r="AF7049" s="25">
        <v>7048</v>
      </c>
      <c r="AG7049" s="25"/>
      <c r="AJ7049" s="25"/>
      <c r="AL7049" s="5">
        <v>7048</v>
      </c>
      <c r="AM7049" s="25">
        <v>-728499014.22535586</v>
      </c>
      <c r="AN7049" s="5">
        <v>-4.7069029943504956</v>
      </c>
    </row>
    <row r="7050" spans="32:40">
      <c r="AF7050" s="25">
        <v>7049</v>
      </c>
      <c r="AG7050" s="25"/>
      <c r="AJ7050" s="25"/>
      <c r="AL7050" s="5">
        <v>7049</v>
      </c>
      <c r="AM7050" s="25">
        <v>-1046130698.9763603</v>
      </c>
      <c r="AN7050" s="5">
        <v>-3.1520025986673108</v>
      </c>
    </row>
    <row r="7051" spans="32:40">
      <c r="AF7051" s="25">
        <v>7050</v>
      </c>
      <c r="AG7051" s="25"/>
      <c r="AJ7051" s="25"/>
      <c r="AL7051" s="5">
        <v>7050</v>
      </c>
      <c r="AM7051" s="25">
        <v>-740706329.71083403</v>
      </c>
      <c r="AN7051" s="5">
        <v>-3.5033803119182747</v>
      </c>
    </row>
    <row r="7052" spans="32:40">
      <c r="AF7052" s="25">
        <v>7051</v>
      </c>
      <c r="AG7052" s="25"/>
      <c r="AJ7052" s="25"/>
      <c r="AL7052" s="5">
        <v>7051</v>
      </c>
      <c r="AM7052" s="25">
        <v>-1600750920.8746662</v>
      </c>
      <c r="AN7052" s="5">
        <v>-13.893090149339645</v>
      </c>
    </row>
    <row r="7053" spans="32:40">
      <c r="AF7053" s="25">
        <v>7052</v>
      </c>
      <c r="AG7053" s="25"/>
      <c r="AJ7053" s="25"/>
      <c r="AL7053" s="5">
        <v>7052</v>
      </c>
      <c r="AM7053" s="25">
        <v>218624533.79623467</v>
      </c>
      <c r="AN7053" s="5">
        <v>2.0378806216660301</v>
      </c>
    </row>
    <row r="7054" spans="32:40">
      <c r="AF7054" s="25">
        <v>7053</v>
      </c>
      <c r="AG7054" s="25"/>
      <c r="AJ7054" s="25"/>
      <c r="AL7054" s="5">
        <v>7053</v>
      </c>
      <c r="AM7054" s="25">
        <v>425407568.34752911</v>
      </c>
      <c r="AN7054" s="5">
        <v>2.7656768561377234</v>
      </c>
    </row>
    <row r="7055" spans="32:40">
      <c r="AF7055" s="25">
        <v>7054</v>
      </c>
      <c r="AG7055" s="25"/>
      <c r="AJ7055" s="25"/>
      <c r="AL7055" s="5">
        <v>7054</v>
      </c>
      <c r="AM7055" s="25">
        <v>-880317966.86730719</v>
      </c>
      <c r="AN7055" s="5">
        <v>-5.3726655851917009</v>
      </c>
    </row>
    <row r="7056" spans="32:40">
      <c r="AF7056" s="25">
        <v>7055</v>
      </c>
      <c r="AG7056" s="25"/>
      <c r="AJ7056" s="25"/>
      <c r="AL7056" s="5">
        <v>7055</v>
      </c>
      <c r="AM7056" s="25">
        <v>-1023312041.240905</v>
      </c>
      <c r="AN7056" s="5">
        <v>-6.58876730279587</v>
      </c>
    </row>
    <row r="7057" spans="32:40">
      <c r="AF7057" s="25">
        <v>7056</v>
      </c>
      <c r="AG7057" s="25"/>
      <c r="AJ7057" s="25"/>
      <c r="AL7057" s="5">
        <v>7056</v>
      </c>
      <c r="AM7057" s="25">
        <v>-1015618555.833625</v>
      </c>
      <c r="AN7057" s="5">
        <v>-2.8674415388850183</v>
      </c>
    </row>
    <row r="7058" spans="32:40">
      <c r="AF7058" s="25">
        <v>7057</v>
      </c>
      <c r="AG7058" s="25"/>
      <c r="AJ7058" s="25"/>
      <c r="AL7058" s="5">
        <v>7057</v>
      </c>
      <c r="AM7058" s="25">
        <v>-800508269.08709311</v>
      </c>
      <c r="AN7058" s="5">
        <v>-7.5689911484546766</v>
      </c>
    </row>
    <row r="7059" spans="32:40">
      <c r="AF7059" s="25">
        <v>7058</v>
      </c>
      <c r="AG7059" s="25"/>
      <c r="AJ7059" s="25"/>
      <c r="AL7059" s="5">
        <v>7058</v>
      </c>
      <c r="AM7059" s="25">
        <v>242269397.85854834</v>
      </c>
      <c r="AN7059" s="5">
        <v>2.0936987649164811</v>
      </c>
    </row>
    <row r="7060" spans="32:40">
      <c r="AF7060" s="25">
        <v>7059</v>
      </c>
      <c r="AG7060" s="25"/>
      <c r="AJ7060" s="25"/>
      <c r="AL7060" s="5">
        <v>7059</v>
      </c>
      <c r="AM7060" s="25">
        <v>37427547.197866023</v>
      </c>
      <c r="AN7060" s="5">
        <v>1.1597797767087228</v>
      </c>
    </row>
    <row r="7061" spans="32:40">
      <c r="AF7061" s="25">
        <v>7060</v>
      </c>
      <c r="AG7061" s="25"/>
      <c r="AJ7061" s="25"/>
      <c r="AL7061" s="5">
        <v>7060</v>
      </c>
      <c r="AM7061" s="25">
        <v>-402661345.09778178</v>
      </c>
      <c r="AN7061" s="5">
        <v>-1.8270397593333245</v>
      </c>
    </row>
    <row r="7062" spans="32:40">
      <c r="AF7062" s="25">
        <v>7061</v>
      </c>
      <c r="AG7062" s="25"/>
      <c r="AJ7062" s="25"/>
      <c r="AL7062" s="5">
        <v>7061</v>
      </c>
      <c r="AM7062" s="25">
        <v>-915123501.60207105</v>
      </c>
      <c r="AN7062" s="5">
        <v>-3.1377733358211088</v>
      </c>
    </row>
    <row r="7063" spans="32:40">
      <c r="AF7063" s="25">
        <v>7062</v>
      </c>
      <c r="AG7063" s="25"/>
      <c r="AJ7063" s="25"/>
      <c r="AL7063" s="5">
        <v>7062</v>
      </c>
      <c r="AM7063" s="25">
        <v>-380621400.20871079</v>
      </c>
      <c r="AN7063" s="5">
        <v>-0.58627435456256305</v>
      </c>
    </row>
    <row r="7064" spans="32:40">
      <c r="AF7064" s="25">
        <v>7063</v>
      </c>
      <c r="AG7064" s="25"/>
      <c r="AJ7064" s="25"/>
      <c r="AL7064" s="5">
        <v>7063</v>
      </c>
      <c r="AM7064" s="25">
        <v>215491772.73726135</v>
      </c>
      <c r="AN7064" s="5">
        <v>2.4690163140800507</v>
      </c>
    </row>
    <row r="7065" spans="32:40">
      <c r="AF7065" s="25">
        <v>7064</v>
      </c>
      <c r="AG7065" s="25"/>
      <c r="AJ7065" s="25"/>
      <c r="AL7065" s="5">
        <v>7064</v>
      </c>
      <c r="AM7065" s="25">
        <v>-1471080034.6316843</v>
      </c>
      <c r="AN7065" s="5">
        <v>-4.8616974859281239</v>
      </c>
    </row>
    <row r="7066" spans="32:40">
      <c r="AF7066" s="25">
        <v>7065</v>
      </c>
      <c r="AG7066" s="25"/>
      <c r="AJ7066" s="25"/>
      <c r="AL7066" s="5">
        <v>7065</v>
      </c>
      <c r="AM7066" s="25">
        <v>-286800632.54569751</v>
      </c>
      <c r="AN7066" s="5">
        <v>-1.3731900435383835</v>
      </c>
    </row>
    <row r="7067" spans="32:40">
      <c r="AF7067" s="25">
        <v>7066</v>
      </c>
      <c r="AG7067" s="25"/>
      <c r="AJ7067" s="25"/>
      <c r="AL7067" s="5">
        <v>7066</v>
      </c>
      <c r="AM7067" s="25">
        <v>-960470722.53389359</v>
      </c>
      <c r="AN7067" s="5">
        <v>-4.1617678718812225</v>
      </c>
    </row>
    <row r="7068" spans="32:40">
      <c r="AF7068" s="25">
        <v>7067</v>
      </c>
      <c r="AG7068" s="25"/>
      <c r="AJ7068" s="25"/>
      <c r="AL7068" s="5">
        <v>7067</v>
      </c>
      <c r="AM7068" s="25">
        <v>435841702.66046512</v>
      </c>
      <c r="AN7068" s="5">
        <v>5.3427545937285545</v>
      </c>
    </row>
    <row r="7069" spans="32:40">
      <c r="AF7069" s="25">
        <v>7068</v>
      </c>
      <c r="AG7069" s="25"/>
      <c r="AJ7069" s="25"/>
      <c r="AL7069" s="5">
        <v>7068</v>
      </c>
      <c r="AM7069" s="25">
        <v>-269594482.77278775</v>
      </c>
      <c r="AN7069" s="5">
        <v>-0.97058178627978364</v>
      </c>
    </row>
    <row r="7070" spans="32:40">
      <c r="AF7070" s="25">
        <v>7069</v>
      </c>
      <c r="AG7070" s="25"/>
      <c r="AJ7070" s="25"/>
      <c r="AL7070" s="5">
        <v>7069</v>
      </c>
      <c r="AM7070" s="25">
        <v>-166026439.30131534</v>
      </c>
      <c r="AN7070" s="5">
        <v>-0.7064406128387406</v>
      </c>
    </row>
    <row r="7071" spans="32:40">
      <c r="AF7071" s="25">
        <v>7070</v>
      </c>
      <c r="AG7071" s="25"/>
      <c r="AJ7071" s="25"/>
      <c r="AL7071" s="5">
        <v>7070</v>
      </c>
      <c r="AM7071" s="25">
        <v>55019002.6405406</v>
      </c>
      <c r="AN7071" s="5">
        <v>1.6550133670391167</v>
      </c>
    </row>
    <row r="7072" spans="32:40">
      <c r="AF7072" s="25">
        <v>7071</v>
      </c>
      <c r="AG7072" s="25"/>
      <c r="AJ7072" s="25"/>
      <c r="AL7072" s="5">
        <v>7071</v>
      </c>
      <c r="AM7072" s="25">
        <v>297557871.71289802</v>
      </c>
      <c r="AN7072" s="5">
        <v>2.5356790247237639</v>
      </c>
    </row>
    <row r="7073" spans="32:40">
      <c r="AF7073" s="25">
        <v>7072</v>
      </c>
      <c r="AG7073" s="25"/>
      <c r="AJ7073" s="25"/>
      <c r="AL7073" s="5">
        <v>7072</v>
      </c>
      <c r="AM7073" s="25">
        <v>454891252.95109475</v>
      </c>
      <c r="AN7073" s="5">
        <v>3.7598360398423911</v>
      </c>
    </row>
    <row r="7074" spans="32:40">
      <c r="AF7074" s="25">
        <v>7073</v>
      </c>
      <c r="AG7074" s="25"/>
      <c r="AJ7074" s="25"/>
      <c r="AL7074" s="5">
        <v>7073</v>
      </c>
      <c r="AM7074" s="25">
        <v>156638811.28046793</v>
      </c>
      <c r="AN7074" s="5">
        <v>2.0808134975014814</v>
      </c>
    </row>
    <row r="7075" spans="32:40">
      <c r="AF7075" s="25">
        <v>7074</v>
      </c>
      <c r="AG7075" s="25"/>
      <c r="AJ7075" s="25"/>
      <c r="AL7075" s="5">
        <v>7074</v>
      </c>
      <c r="AM7075" s="25">
        <v>-449370686.9121235</v>
      </c>
      <c r="AN7075" s="5">
        <v>-1.7950864684483325</v>
      </c>
    </row>
    <row r="7076" spans="32:40">
      <c r="AF7076" s="25">
        <v>7075</v>
      </c>
      <c r="AG7076" s="25"/>
      <c r="AJ7076" s="25"/>
      <c r="AL7076" s="5">
        <v>7075</v>
      </c>
      <c r="AM7076" s="25">
        <v>258918875.02630162</v>
      </c>
      <c r="AN7076" s="5">
        <v>4.2991626034175923</v>
      </c>
    </row>
    <row r="7077" spans="32:40">
      <c r="AF7077" s="25">
        <v>7076</v>
      </c>
      <c r="AG7077" s="25"/>
      <c r="AJ7077" s="25"/>
      <c r="AL7077" s="5">
        <v>7076</v>
      </c>
      <c r="AM7077" s="25">
        <v>-1360603359.2958093</v>
      </c>
      <c r="AN7077" s="5">
        <v>-16.549440683184407</v>
      </c>
    </row>
    <row r="7078" spans="32:40">
      <c r="AF7078" s="25">
        <v>7077</v>
      </c>
      <c r="AG7078" s="25"/>
      <c r="AJ7078" s="25"/>
      <c r="AL7078" s="5">
        <v>7077</v>
      </c>
      <c r="AM7078" s="25">
        <v>-421202796.01855695</v>
      </c>
      <c r="AN7078" s="5">
        <v>-1.4026718833449858</v>
      </c>
    </row>
    <row r="7079" spans="32:40">
      <c r="AF7079" s="25">
        <v>7078</v>
      </c>
      <c r="AG7079" s="25"/>
      <c r="AJ7079" s="25"/>
      <c r="AL7079" s="5">
        <v>7078</v>
      </c>
      <c r="AM7079" s="25">
        <v>-10332210.574148536</v>
      </c>
      <c r="AN7079" s="5">
        <v>0.94862926158393313</v>
      </c>
    </row>
    <row r="7080" spans="32:40">
      <c r="AF7080" s="25">
        <v>7079</v>
      </c>
      <c r="AG7080" s="25"/>
      <c r="AJ7080" s="25"/>
      <c r="AL7080" s="5">
        <v>7079</v>
      </c>
      <c r="AM7080" s="25">
        <v>-622938554.98598552</v>
      </c>
      <c r="AN7080" s="5">
        <v>-1.5241629006507231</v>
      </c>
    </row>
    <row r="7081" spans="32:40">
      <c r="AF7081" s="25">
        <v>7080</v>
      </c>
      <c r="AG7081" s="25"/>
      <c r="AJ7081" s="25"/>
      <c r="AL7081" s="5">
        <v>7080</v>
      </c>
      <c r="AM7081" s="25">
        <v>-452710989.04799324</v>
      </c>
      <c r="AN7081" s="5">
        <v>-1.7812898076695272</v>
      </c>
    </row>
    <row r="7082" spans="32:40">
      <c r="AF7082" s="25">
        <v>7081</v>
      </c>
      <c r="AG7082" s="25"/>
      <c r="AJ7082" s="25"/>
      <c r="AL7082" s="5">
        <v>7081</v>
      </c>
      <c r="AM7082" s="25">
        <v>673739698.57746148</v>
      </c>
      <c r="AN7082" s="5">
        <v>6.4051844497805206</v>
      </c>
    </row>
    <row r="7083" spans="32:40">
      <c r="AF7083" s="25">
        <v>7082</v>
      </c>
      <c r="AG7083" s="25"/>
      <c r="AJ7083" s="25"/>
      <c r="AL7083" s="5">
        <v>7082</v>
      </c>
      <c r="AM7083" s="25">
        <v>-572264414.18720162</v>
      </c>
      <c r="AN7083" s="5">
        <v>-4.3169345287954899</v>
      </c>
    </row>
    <row r="7084" spans="32:40">
      <c r="AF7084" s="25">
        <v>7083</v>
      </c>
      <c r="AG7084" s="25"/>
      <c r="AJ7084" s="25"/>
      <c r="AL7084" s="5">
        <v>7083</v>
      </c>
      <c r="AM7084" s="25">
        <v>-1479571004.1582797</v>
      </c>
      <c r="AN7084" s="5">
        <v>-5.2850055310003237</v>
      </c>
    </row>
    <row r="7085" spans="32:40">
      <c r="AF7085" s="25">
        <v>7084</v>
      </c>
      <c r="AG7085" s="25"/>
      <c r="AJ7085" s="25"/>
      <c r="AL7085" s="5">
        <v>7084</v>
      </c>
      <c r="AM7085" s="25">
        <v>-70177054.099073291</v>
      </c>
      <c r="AN7085" s="5">
        <v>0.49396253417685942</v>
      </c>
    </row>
    <row r="7086" spans="32:40">
      <c r="AF7086" s="25">
        <v>7085</v>
      </c>
      <c r="AG7086" s="25"/>
      <c r="AJ7086" s="25"/>
      <c r="AL7086" s="5">
        <v>7085</v>
      </c>
      <c r="AM7086" s="25">
        <v>-15915570.691214234</v>
      </c>
      <c r="AN7086" s="5">
        <v>0.85715135416459443</v>
      </c>
    </row>
    <row r="7087" spans="32:40">
      <c r="AF7087" s="25">
        <v>7086</v>
      </c>
      <c r="AG7087" s="25"/>
      <c r="AJ7087" s="25"/>
      <c r="AL7087" s="5">
        <v>7086</v>
      </c>
      <c r="AM7087" s="25">
        <v>126574822.35053822</v>
      </c>
      <c r="AN7087" s="5">
        <v>2.1656381298375202</v>
      </c>
    </row>
    <row r="7088" spans="32:40">
      <c r="AF7088" s="25">
        <v>7087</v>
      </c>
      <c r="AG7088" s="25"/>
      <c r="AJ7088" s="25"/>
      <c r="AL7088" s="5">
        <v>7087</v>
      </c>
      <c r="AM7088" s="25">
        <v>-817265644.79623401</v>
      </c>
      <c r="AN7088" s="5">
        <v>-6.4567366501086028</v>
      </c>
    </row>
    <row r="7089" spans="32:40">
      <c r="AF7089" s="25">
        <v>7088</v>
      </c>
      <c r="AG7089" s="25"/>
      <c r="AJ7089" s="25"/>
      <c r="AL7089" s="5">
        <v>7088</v>
      </c>
      <c r="AM7089" s="25">
        <v>-314086603.52047229</v>
      </c>
      <c r="AN7089" s="5">
        <v>-0.46621847331301969</v>
      </c>
    </row>
    <row r="7090" spans="32:40">
      <c r="AF7090" s="25">
        <v>7089</v>
      </c>
      <c r="AG7090" s="25"/>
      <c r="AJ7090" s="25"/>
      <c r="AL7090" s="5">
        <v>7089</v>
      </c>
      <c r="AM7090" s="25">
        <v>907594264.38495564</v>
      </c>
      <c r="AN7090" s="5">
        <v>7.6993170930411488</v>
      </c>
    </row>
    <row r="7091" spans="32:40">
      <c r="AF7091" s="25">
        <v>7090</v>
      </c>
      <c r="AG7091" s="25"/>
      <c r="AJ7091" s="25"/>
      <c r="AL7091" s="5">
        <v>7090</v>
      </c>
      <c r="AM7091" s="25">
        <v>-797734046.63063669</v>
      </c>
      <c r="AN7091" s="5">
        <v>-2.6602147326036372</v>
      </c>
    </row>
    <row r="7092" spans="32:40">
      <c r="AF7092" s="25">
        <v>7091</v>
      </c>
      <c r="AG7092" s="25"/>
      <c r="AJ7092" s="25"/>
      <c r="AL7092" s="5">
        <v>7091</v>
      </c>
      <c r="AM7092" s="25">
        <v>347030826.64330381</v>
      </c>
      <c r="AN7092" s="5">
        <v>4.4748476865490652</v>
      </c>
    </row>
    <row r="7093" spans="32:40">
      <c r="AF7093" s="25">
        <v>7092</v>
      </c>
      <c r="AG7093" s="25"/>
      <c r="AJ7093" s="25"/>
      <c r="AL7093" s="5">
        <v>7092</v>
      </c>
      <c r="AM7093" s="25">
        <v>-440519488.3220185</v>
      </c>
      <c r="AN7093" s="5">
        <v>-2.0763808488759095</v>
      </c>
    </row>
    <row r="7094" spans="32:40">
      <c r="AF7094" s="25">
        <v>7093</v>
      </c>
      <c r="AG7094" s="25"/>
      <c r="AJ7094" s="25"/>
      <c r="AL7094" s="5">
        <v>7093</v>
      </c>
      <c r="AM7094" s="25">
        <v>-181914695.50088048</v>
      </c>
      <c r="AN7094" s="5">
        <v>-0.10423389493889561</v>
      </c>
    </row>
    <row r="7095" spans="32:40">
      <c r="AF7095" s="25">
        <v>7094</v>
      </c>
      <c r="AG7095" s="25"/>
      <c r="AJ7095" s="25"/>
      <c r="AL7095" s="5">
        <v>7094</v>
      </c>
      <c r="AM7095" s="25">
        <v>-517042415.5709275</v>
      </c>
      <c r="AN7095" s="5">
        <v>-3.570357100781516</v>
      </c>
    </row>
    <row r="7096" spans="32:40">
      <c r="AF7096" s="25">
        <v>7095</v>
      </c>
      <c r="AG7096" s="25"/>
      <c r="AJ7096" s="25"/>
      <c r="AL7096" s="5">
        <v>7095</v>
      </c>
      <c r="AM7096" s="25">
        <v>76277486.281451076</v>
      </c>
      <c r="AN7096" s="5">
        <v>1.8234892198773367</v>
      </c>
    </row>
    <row r="7097" spans="32:40">
      <c r="AF7097" s="25">
        <v>7096</v>
      </c>
      <c r="AG7097" s="25"/>
      <c r="AJ7097" s="25"/>
      <c r="AL7097" s="5">
        <v>7096</v>
      </c>
      <c r="AM7097" s="25">
        <v>-506756681.54297274</v>
      </c>
      <c r="AN7097" s="5">
        <v>-1.1316098976677778</v>
      </c>
    </row>
    <row r="7098" spans="32:40">
      <c r="AF7098" s="25">
        <v>7097</v>
      </c>
      <c r="AG7098" s="25"/>
      <c r="AJ7098" s="25"/>
      <c r="AL7098" s="5">
        <v>7097</v>
      </c>
      <c r="AM7098" s="25">
        <v>-1039556356.0513844</v>
      </c>
      <c r="AN7098" s="5">
        <v>-8.0159457044772946</v>
      </c>
    </row>
    <row r="7099" spans="32:40">
      <c r="AF7099" s="25">
        <v>7098</v>
      </c>
      <c r="AG7099" s="25"/>
      <c r="AJ7099" s="25"/>
      <c r="AL7099" s="5">
        <v>7098</v>
      </c>
      <c r="AM7099" s="25">
        <v>-1908585015.8495183</v>
      </c>
      <c r="AN7099" s="5">
        <v>-10.899318780196259</v>
      </c>
    </row>
    <row r="7100" spans="32:40">
      <c r="AF7100" s="25">
        <v>7099</v>
      </c>
      <c r="AG7100" s="25"/>
      <c r="AJ7100" s="25"/>
      <c r="AL7100" s="5">
        <v>7099</v>
      </c>
      <c r="AM7100" s="25">
        <v>-756255894.25492334</v>
      </c>
      <c r="AN7100" s="5">
        <v>-6.081886514278378</v>
      </c>
    </row>
    <row r="7101" spans="32:40">
      <c r="AF7101" s="25">
        <v>7100</v>
      </c>
      <c r="AG7101" s="25"/>
      <c r="AJ7101" s="25"/>
      <c r="AL7101" s="5">
        <v>7100</v>
      </c>
      <c r="AM7101" s="25">
        <v>-567312892.6723845</v>
      </c>
      <c r="AN7101" s="5">
        <v>-1.5603935119299759</v>
      </c>
    </row>
    <row r="7102" spans="32:40">
      <c r="AF7102" s="25">
        <v>7101</v>
      </c>
      <c r="AG7102" s="25"/>
      <c r="AJ7102" s="25"/>
      <c r="AL7102" s="5">
        <v>7101</v>
      </c>
      <c r="AM7102" s="25">
        <v>-1085267052.5952134</v>
      </c>
      <c r="AN7102" s="5">
        <v>-3.1854786210501147</v>
      </c>
    </row>
    <row r="7103" spans="32:40">
      <c r="AF7103" s="25">
        <v>7102</v>
      </c>
      <c r="AG7103" s="25"/>
      <c r="AJ7103" s="25"/>
      <c r="AL7103" s="5">
        <v>7102</v>
      </c>
      <c r="AM7103" s="25">
        <v>36771791.411084354</v>
      </c>
      <c r="AN7103" s="5">
        <v>1.2526794150842842</v>
      </c>
    </row>
    <row r="7104" spans="32:40">
      <c r="AF7104" s="25">
        <v>7103</v>
      </c>
      <c r="AG7104" s="25"/>
      <c r="AJ7104" s="25"/>
      <c r="AL7104" s="5">
        <v>7103</v>
      </c>
      <c r="AM7104" s="25">
        <v>858260110.5515635</v>
      </c>
      <c r="AN7104" s="5">
        <v>5.1747154288152455</v>
      </c>
    </row>
    <row r="7105" spans="32:40">
      <c r="AF7105" s="25">
        <v>7104</v>
      </c>
      <c r="AG7105" s="25"/>
      <c r="AJ7105" s="25"/>
      <c r="AL7105" s="5">
        <v>7104</v>
      </c>
      <c r="AM7105" s="25">
        <v>314694157.41398275</v>
      </c>
      <c r="AN7105" s="5">
        <v>5.3571973444657734</v>
      </c>
    </row>
    <row r="7106" spans="32:40">
      <c r="AF7106" s="25">
        <v>7105</v>
      </c>
      <c r="AG7106" s="25"/>
      <c r="AJ7106" s="25"/>
      <c r="AL7106" s="5">
        <v>7105</v>
      </c>
      <c r="AM7106" s="25">
        <v>604327075.42212057</v>
      </c>
      <c r="AN7106" s="5">
        <v>4.212853803233255</v>
      </c>
    </row>
    <row r="7107" spans="32:40">
      <c r="AF7107" s="25">
        <v>7106</v>
      </c>
      <c r="AG7107" s="25"/>
      <c r="AJ7107" s="25"/>
      <c r="AL7107" s="5">
        <v>7106</v>
      </c>
      <c r="AM7107" s="25">
        <v>367914173.11050951</v>
      </c>
      <c r="AN7107" s="5">
        <v>2.6613258819187608</v>
      </c>
    </row>
    <row r="7108" spans="32:40">
      <c r="AF7108" s="25">
        <v>7107</v>
      </c>
      <c r="AG7108" s="25"/>
      <c r="AJ7108" s="25"/>
      <c r="AL7108" s="5">
        <v>7107</v>
      </c>
      <c r="AM7108" s="25">
        <v>-382642696.02473295</v>
      </c>
      <c r="AN7108" s="5">
        <v>-2.9086901975704493</v>
      </c>
    </row>
    <row r="7109" spans="32:40">
      <c r="AF7109" s="25">
        <v>7108</v>
      </c>
      <c r="AG7109" s="25"/>
      <c r="AJ7109" s="25"/>
      <c r="AL7109" s="5">
        <v>7108</v>
      </c>
      <c r="AM7109" s="25">
        <v>-717819111.74758029</v>
      </c>
      <c r="AN7109" s="5">
        <v>-2.5368914281080439</v>
      </c>
    </row>
    <row r="7110" spans="32:40">
      <c r="AF7110" s="25">
        <v>7109</v>
      </c>
      <c r="AG7110" s="25"/>
      <c r="AJ7110" s="25"/>
      <c r="AL7110" s="5">
        <v>7109</v>
      </c>
      <c r="AM7110" s="25">
        <v>1153902445.5682585</v>
      </c>
      <c r="AN7110" s="5">
        <v>12.528967853174681</v>
      </c>
    </row>
    <row r="7111" spans="32:40">
      <c r="AF7111" s="25">
        <v>7110</v>
      </c>
      <c r="AG7111" s="25"/>
      <c r="AJ7111" s="25"/>
      <c r="AL7111" s="5">
        <v>7110</v>
      </c>
      <c r="AM7111" s="25">
        <v>-265171235.91953143</v>
      </c>
      <c r="AN7111" s="5">
        <v>-0.40646698270303228</v>
      </c>
    </row>
    <row r="7112" spans="32:40">
      <c r="AF7112" s="25">
        <v>7111</v>
      </c>
      <c r="AG7112" s="25"/>
      <c r="AJ7112" s="25"/>
      <c r="AL7112" s="5">
        <v>7111</v>
      </c>
      <c r="AM7112" s="25">
        <v>-1055331390.9393611</v>
      </c>
      <c r="AN7112" s="5">
        <v>-3.8133108452388647</v>
      </c>
    </row>
    <row r="7113" spans="32:40">
      <c r="AF7113" s="25">
        <v>7112</v>
      </c>
      <c r="AG7113" s="25"/>
      <c r="AJ7113" s="25"/>
      <c r="AL7113" s="5">
        <v>7112</v>
      </c>
      <c r="AM7113" s="25">
        <v>-326371414.09926593</v>
      </c>
      <c r="AN7113" s="5">
        <v>-0.49819463046059875</v>
      </c>
    </row>
    <row r="7114" spans="32:40">
      <c r="AF7114" s="25">
        <v>7113</v>
      </c>
      <c r="AG7114" s="25"/>
      <c r="AJ7114" s="25"/>
      <c r="AL7114" s="5">
        <v>7113</v>
      </c>
      <c r="AM7114" s="25">
        <v>-1900276835.8080044</v>
      </c>
      <c r="AN7114" s="5">
        <v>-7.9397806206048465</v>
      </c>
    </row>
    <row r="7115" spans="32:40">
      <c r="AF7115" s="25">
        <v>7114</v>
      </c>
      <c r="AG7115" s="25"/>
      <c r="AJ7115" s="25"/>
      <c r="AL7115" s="5">
        <v>7114</v>
      </c>
      <c r="AM7115" s="25">
        <v>274034397.02649558</v>
      </c>
      <c r="AN7115" s="5">
        <v>2.4859999586561008</v>
      </c>
    </row>
    <row r="7116" spans="32:40">
      <c r="AF7116" s="25">
        <v>7115</v>
      </c>
      <c r="AG7116" s="25"/>
      <c r="AJ7116" s="25"/>
      <c r="AL7116" s="5">
        <v>7115</v>
      </c>
      <c r="AM7116" s="25">
        <v>-836251238.46735835</v>
      </c>
      <c r="AN7116" s="5">
        <v>-10.975285537867483</v>
      </c>
    </row>
    <row r="7117" spans="32:40">
      <c r="AF7117" s="25">
        <v>7116</v>
      </c>
      <c r="AG7117" s="25"/>
      <c r="AJ7117" s="25"/>
      <c r="AL7117" s="5">
        <v>7116</v>
      </c>
      <c r="AM7117" s="25">
        <v>-786257315.39001739</v>
      </c>
      <c r="AN7117" s="5">
        <v>-2.6617219262727305</v>
      </c>
    </row>
    <row r="7118" spans="32:40">
      <c r="AF7118" s="25">
        <v>7117</v>
      </c>
      <c r="AG7118" s="25"/>
      <c r="AJ7118" s="25"/>
      <c r="AL7118" s="5">
        <v>7117</v>
      </c>
      <c r="AM7118" s="25">
        <v>-1080259877.9223766</v>
      </c>
      <c r="AN7118" s="5">
        <v>-13.067504820462259</v>
      </c>
    </row>
    <row r="7119" spans="32:40">
      <c r="AF7119" s="25">
        <v>7118</v>
      </c>
      <c r="AG7119" s="25"/>
      <c r="AJ7119" s="25"/>
      <c r="AL7119" s="5">
        <v>7118</v>
      </c>
      <c r="AM7119" s="25">
        <v>23988962.374421328</v>
      </c>
      <c r="AN7119" s="5">
        <v>1.2604788570796148</v>
      </c>
    </row>
    <row r="7120" spans="32:40">
      <c r="AF7120" s="25">
        <v>7119</v>
      </c>
      <c r="AG7120" s="25"/>
      <c r="AJ7120" s="25"/>
      <c r="AL7120" s="5">
        <v>7119</v>
      </c>
      <c r="AM7120" s="25">
        <v>-683373558.19309413</v>
      </c>
      <c r="AN7120" s="5">
        <v>-2.255173747596765</v>
      </c>
    </row>
    <row r="7121" spans="32:40">
      <c r="AF7121" s="25">
        <v>7120</v>
      </c>
      <c r="AG7121" s="25"/>
      <c r="AJ7121" s="25"/>
      <c r="AL7121" s="5">
        <v>7120</v>
      </c>
      <c r="AM7121" s="25">
        <v>-18062365.758314952</v>
      </c>
      <c r="AN7121" s="5">
        <v>0.84868970784936082</v>
      </c>
    </row>
    <row r="7122" spans="32:40">
      <c r="AF7122" s="25">
        <v>7121</v>
      </c>
      <c r="AG7122" s="25"/>
      <c r="AJ7122" s="25"/>
      <c r="AL7122" s="5">
        <v>7121</v>
      </c>
      <c r="AM7122" s="25">
        <v>-1578218081.0631781</v>
      </c>
      <c r="AN7122" s="5">
        <v>-15.748281369616974</v>
      </c>
    </row>
    <row r="7123" spans="32:40">
      <c r="AF7123" s="25">
        <v>7122</v>
      </c>
      <c r="AG7123" s="25"/>
      <c r="AJ7123" s="25"/>
      <c r="AL7123" s="5">
        <v>7122</v>
      </c>
      <c r="AM7123" s="25">
        <v>-719464029.16961539</v>
      </c>
      <c r="AN7123" s="5">
        <v>-4.3803222917594677</v>
      </c>
    </row>
    <row r="7124" spans="32:40">
      <c r="AF7124" s="25">
        <v>7123</v>
      </c>
      <c r="AG7124" s="25"/>
      <c r="AJ7124" s="25"/>
      <c r="AL7124" s="5">
        <v>7123</v>
      </c>
      <c r="AM7124" s="25">
        <v>-1209314809.7677801</v>
      </c>
      <c r="AN7124" s="5">
        <v>-3.8035653189791403</v>
      </c>
    </row>
    <row r="7125" spans="32:40">
      <c r="AF7125" s="25">
        <v>7124</v>
      </c>
      <c r="AG7125" s="25"/>
      <c r="AJ7125" s="25"/>
      <c r="AL7125" s="5">
        <v>7124</v>
      </c>
      <c r="AM7125" s="25">
        <v>-415269883.33759558</v>
      </c>
      <c r="AN7125" s="5">
        <v>-1.7221017789201809</v>
      </c>
    </row>
    <row r="7126" spans="32:40">
      <c r="AF7126" s="25">
        <v>7125</v>
      </c>
      <c r="AG7126" s="25"/>
      <c r="AJ7126" s="25"/>
      <c r="AL7126" s="5">
        <v>7125</v>
      </c>
      <c r="AM7126" s="25">
        <v>2053667631.8433828</v>
      </c>
      <c r="AN7126" s="5">
        <v>21.447415766172679</v>
      </c>
    </row>
    <row r="7127" spans="32:40">
      <c r="AF7127" s="25">
        <v>7126</v>
      </c>
      <c r="AG7127" s="25"/>
      <c r="AJ7127" s="25"/>
      <c r="AL7127" s="5">
        <v>7126</v>
      </c>
      <c r="AM7127" s="25">
        <v>-449770171.59768772</v>
      </c>
      <c r="AN7127" s="5">
        <v>-5.3950918987403407</v>
      </c>
    </row>
    <row r="7128" spans="32:40">
      <c r="AF7128" s="25">
        <v>7127</v>
      </c>
      <c r="AG7128" s="25"/>
      <c r="AJ7128" s="25"/>
      <c r="AL7128" s="5">
        <v>7127</v>
      </c>
      <c r="AM7128" s="25">
        <v>-575321336.71590376</v>
      </c>
      <c r="AN7128" s="5">
        <v>-1.8941559864135302</v>
      </c>
    </row>
    <row r="7129" spans="32:40">
      <c r="AF7129" s="25">
        <v>7128</v>
      </c>
      <c r="AG7129" s="25"/>
      <c r="AJ7129" s="25"/>
      <c r="AL7129" s="5">
        <v>7128</v>
      </c>
      <c r="AM7129" s="25">
        <v>-658462973.63245153</v>
      </c>
      <c r="AN7129" s="5">
        <v>-5.543844193233662</v>
      </c>
    </row>
    <row r="7130" spans="32:40">
      <c r="AF7130" s="25">
        <v>7129</v>
      </c>
      <c r="AG7130" s="25"/>
      <c r="AJ7130" s="25"/>
      <c r="AL7130" s="5">
        <v>7129</v>
      </c>
      <c r="AM7130" s="25">
        <v>108036424.10635239</v>
      </c>
      <c r="AN7130" s="5">
        <v>1.5050157968752784</v>
      </c>
    </row>
    <row r="7131" spans="32:40">
      <c r="AF7131" s="25">
        <v>7130</v>
      </c>
      <c r="AG7131" s="25"/>
      <c r="AJ7131" s="25"/>
      <c r="AL7131" s="5">
        <v>7130</v>
      </c>
      <c r="AM7131" s="25">
        <v>500630623.89536244</v>
      </c>
      <c r="AN7131" s="5">
        <v>4.5195845827045966</v>
      </c>
    </row>
    <row r="7132" spans="32:40">
      <c r="AF7132" s="25">
        <v>7131</v>
      </c>
      <c r="AG7132" s="25"/>
      <c r="AJ7132" s="25"/>
      <c r="AL7132" s="5">
        <v>7131</v>
      </c>
      <c r="AM7132" s="25">
        <v>-546122180.49337041</v>
      </c>
      <c r="AN7132" s="5">
        <v>-2.1857323162638469</v>
      </c>
    </row>
    <row r="7133" spans="32:40">
      <c r="AF7133" s="25">
        <v>7132</v>
      </c>
      <c r="AG7133" s="25"/>
      <c r="AJ7133" s="25"/>
      <c r="AL7133" s="5">
        <v>7132</v>
      </c>
      <c r="AM7133" s="25">
        <v>-939159284.14807963</v>
      </c>
      <c r="AN7133" s="5">
        <v>-3.4704289383891829</v>
      </c>
    </row>
    <row r="7134" spans="32:40">
      <c r="AF7134" s="25">
        <v>7133</v>
      </c>
      <c r="AG7134" s="25"/>
      <c r="AJ7134" s="25"/>
      <c r="AL7134" s="5">
        <v>7133</v>
      </c>
      <c r="AM7134" s="25">
        <v>1200816315.5153666</v>
      </c>
      <c r="AN7134" s="5">
        <v>9.2703770723790466</v>
      </c>
    </row>
    <row r="7135" spans="32:40">
      <c r="AF7135" s="25">
        <v>7134</v>
      </c>
      <c r="AG7135" s="25"/>
      <c r="AJ7135" s="25"/>
      <c r="AL7135" s="5">
        <v>7134</v>
      </c>
      <c r="AM7135" s="25">
        <v>1258030808.6173534</v>
      </c>
      <c r="AN7135" s="5">
        <v>12.308050544314449</v>
      </c>
    </row>
    <row r="7136" spans="32:40">
      <c r="AF7136" s="25">
        <v>7135</v>
      </c>
      <c r="AG7136" s="25"/>
      <c r="AJ7136" s="25"/>
      <c r="AL7136" s="5">
        <v>7135</v>
      </c>
      <c r="AM7136" s="25">
        <v>-1446447156.4945154</v>
      </c>
      <c r="AN7136" s="5">
        <v>-11.871551084891308</v>
      </c>
    </row>
    <row r="7137" spans="32:40">
      <c r="AF7137" s="25">
        <v>7136</v>
      </c>
      <c r="AG7137" s="25"/>
      <c r="AJ7137" s="25"/>
      <c r="AL7137" s="5">
        <v>7136</v>
      </c>
      <c r="AM7137" s="25">
        <v>389572976.45426083</v>
      </c>
      <c r="AN7137" s="5">
        <v>4.0260888833447988</v>
      </c>
    </row>
    <row r="7138" spans="32:40">
      <c r="AF7138" s="25">
        <v>7137</v>
      </c>
      <c r="AG7138" s="25"/>
      <c r="AJ7138" s="25"/>
      <c r="AL7138" s="5">
        <v>7137</v>
      </c>
      <c r="AM7138" s="25">
        <v>-976144177.06288004</v>
      </c>
      <c r="AN7138" s="5">
        <v>-7.0993537772191155</v>
      </c>
    </row>
    <row r="7139" spans="32:40">
      <c r="AF7139" s="25">
        <v>7138</v>
      </c>
      <c r="AG7139" s="25"/>
      <c r="AJ7139" s="25"/>
      <c r="AL7139" s="5">
        <v>7138</v>
      </c>
      <c r="AM7139" s="25">
        <v>-172674397.86519498</v>
      </c>
      <c r="AN7139" s="5">
        <v>-0.22352387226256409</v>
      </c>
    </row>
    <row r="7140" spans="32:40">
      <c r="AF7140" s="25">
        <v>7139</v>
      </c>
      <c r="AG7140" s="25"/>
      <c r="AJ7140" s="25"/>
      <c r="AL7140" s="5">
        <v>7139</v>
      </c>
      <c r="AM7140" s="25">
        <v>-173086369.54806828</v>
      </c>
      <c r="AN7140" s="5">
        <v>-0.58083415857227916</v>
      </c>
    </row>
    <row r="7141" spans="32:40">
      <c r="AF7141" s="25">
        <v>7140</v>
      </c>
      <c r="AG7141" s="25"/>
      <c r="AJ7141" s="25"/>
      <c r="AL7141" s="5">
        <v>7140</v>
      </c>
      <c r="AM7141" s="25">
        <v>-878616155.08153999</v>
      </c>
      <c r="AN7141" s="5">
        <v>-4.4696098762758618</v>
      </c>
    </row>
    <row r="7142" spans="32:40">
      <c r="AF7142" s="25">
        <v>7141</v>
      </c>
      <c r="AG7142" s="25"/>
      <c r="AJ7142" s="25"/>
      <c r="AL7142" s="5">
        <v>7141</v>
      </c>
      <c r="AM7142" s="25">
        <v>98145794.792857826</v>
      </c>
      <c r="AN7142" s="5">
        <v>1.7427002217962571</v>
      </c>
    </row>
    <row r="7143" spans="32:40">
      <c r="AF7143" s="25">
        <v>7142</v>
      </c>
      <c r="AG7143" s="25"/>
      <c r="AJ7143" s="25"/>
      <c r="AL7143" s="5">
        <v>7142</v>
      </c>
      <c r="AM7143" s="25">
        <v>-367069303.73973972</v>
      </c>
      <c r="AN7143" s="5">
        <v>-5.0000227516823834</v>
      </c>
    </row>
    <row r="7144" spans="32:40">
      <c r="AF7144" s="25">
        <v>7143</v>
      </c>
      <c r="AG7144" s="25"/>
      <c r="AJ7144" s="25"/>
      <c r="AL7144" s="5">
        <v>7143</v>
      </c>
      <c r="AM7144" s="25">
        <v>-754100816.89196932</v>
      </c>
      <c r="AN7144" s="5">
        <v>-7.6054262461751909</v>
      </c>
    </row>
    <row r="7145" spans="32:40">
      <c r="AF7145" s="25">
        <v>7144</v>
      </c>
      <c r="AG7145" s="25"/>
      <c r="AJ7145" s="25"/>
      <c r="AL7145" s="5">
        <v>7144</v>
      </c>
      <c r="AM7145" s="25">
        <v>-518521103.66590357</v>
      </c>
      <c r="AN7145" s="5">
        <v>-1.1373328330477488</v>
      </c>
    </row>
    <row r="7146" spans="32:40">
      <c r="AF7146" s="25">
        <v>7145</v>
      </c>
      <c r="AG7146" s="25"/>
      <c r="AJ7146" s="25"/>
      <c r="AL7146" s="5">
        <v>7145</v>
      </c>
      <c r="AM7146" s="25">
        <v>-224448579.22082719</v>
      </c>
      <c r="AN7146" s="5">
        <v>-2.1742491472810648</v>
      </c>
    </row>
    <row r="7147" spans="32:40">
      <c r="AF7147" s="25">
        <v>7146</v>
      </c>
      <c r="AG7147" s="25"/>
      <c r="AJ7147" s="25"/>
      <c r="AL7147" s="5">
        <v>7146</v>
      </c>
      <c r="AM7147" s="25">
        <v>-663018233.84899116</v>
      </c>
      <c r="AN7147" s="5">
        <v>-3.6450082108435344</v>
      </c>
    </row>
    <row r="7148" spans="32:40">
      <c r="AF7148" s="25">
        <v>7147</v>
      </c>
      <c r="AG7148" s="25"/>
      <c r="AJ7148" s="25"/>
      <c r="AL7148" s="5">
        <v>7147</v>
      </c>
      <c r="AM7148" s="25">
        <v>-885193778.10532928</v>
      </c>
      <c r="AN7148" s="5">
        <v>-7.1207872326317414</v>
      </c>
    </row>
    <row r="7149" spans="32:40">
      <c r="AF7149" s="25">
        <v>7148</v>
      </c>
      <c r="AG7149" s="25"/>
      <c r="AJ7149" s="25"/>
      <c r="AL7149" s="5">
        <v>7148</v>
      </c>
      <c r="AM7149" s="25">
        <v>-135985456.29543915</v>
      </c>
      <c r="AN7149" s="5">
        <v>0.4685114744582175</v>
      </c>
    </row>
    <row r="7150" spans="32:40">
      <c r="AF7150" s="25">
        <v>7149</v>
      </c>
      <c r="AG7150" s="25"/>
      <c r="AJ7150" s="25"/>
      <c r="AL7150" s="5">
        <v>7149</v>
      </c>
      <c r="AM7150" s="25">
        <v>426427453.37151825</v>
      </c>
      <c r="AN7150" s="5">
        <v>2.7658746710751991</v>
      </c>
    </row>
    <row r="7151" spans="32:40">
      <c r="AF7151" s="25">
        <v>7150</v>
      </c>
      <c r="AG7151" s="25"/>
      <c r="AJ7151" s="25"/>
      <c r="AL7151" s="5">
        <v>7150</v>
      </c>
      <c r="AM7151" s="25">
        <v>-773586740.39763653</v>
      </c>
      <c r="AN7151" s="5">
        <v>-7.8686554726176334</v>
      </c>
    </row>
    <row r="7152" spans="32:40">
      <c r="AF7152" s="25">
        <v>7151</v>
      </c>
      <c r="AG7152" s="25"/>
      <c r="AJ7152" s="25"/>
      <c r="AL7152" s="5">
        <v>7151</v>
      </c>
      <c r="AM7152" s="25">
        <v>-1087612082.292191</v>
      </c>
      <c r="AN7152" s="5">
        <v>-6.1460255695530304</v>
      </c>
    </row>
    <row r="7153" spans="32:40">
      <c r="AF7153" s="25">
        <v>7152</v>
      </c>
      <c r="AG7153" s="25"/>
      <c r="AJ7153" s="25"/>
      <c r="AL7153" s="5">
        <v>7152</v>
      </c>
      <c r="AM7153" s="25">
        <v>-412264091.04848385</v>
      </c>
      <c r="AN7153" s="5">
        <v>-1.6547820735701919</v>
      </c>
    </row>
    <row r="7154" spans="32:40">
      <c r="AF7154" s="25">
        <v>7153</v>
      </c>
      <c r="AG7154" s="25"/>
      <c r="AJ7154" s="25"/>
      <c r="AL7154" s="5">
        <v>7153</v>
      </c>
      <c r="AM7154" s="25">
        <v>-208460063.72639465</v>
      </c>
      <c r="AN7154" s="5">
        <v>-9.6026808143022974E-2</v>
      </c>
    </row>
    <row r="7155" spans="32:40">
      <c r="AF7155" s="25">
        <v>7154</v>
      </c>
      <c r="AG7155" s="25"/>
      <c r="AJ7155" s="25"/>
      <c r="AL7155" s="5">
        <v>7154</v>
      </c>
      <c r="AM7155" s="25">
        <v>422847854.7709744</v>
      </c>
      <c r="AN7155" s="5">
        <v>3.6775857673993197</v>
      </c>
    </row>
    <row r="7156" spans="32:40">
      <c r="AF7156" s="25">
        <v>7155</v>
      </c>
      <c r="AG7156" s="25"/>
      <c r="AJ7156" s="25"/>
      <c r="AL7156" s="5">
        <v>7155</v>
      </c>
      <c r="AM7156" s="25">
        <v>-1285058660.3429151</v>
      </c>
      <c r="AN7156" s="5">
        <v>-12.99558532936317</v>
      </c>
    </row>
    <row r="7157" spans="32:40">
      <c r="AF7157" s="25">
        <v>7156</v>
      </c>
      <c r="AG7157" s="25"/>
      <c r="AJ7157" s="25"/>
      <c r="AL7157" s="5">
        <v>7156</v>
      </c>
      <c r="AM7157" s="25">
        <v>-74385633.627200574</v>
      </c>
      <c r="AN7157" s="5">
        <v>0.53997273334690243</v>
      </c>
    </row>
    <row r="7158" spans="32:40">
      <c r="AF7158" s="25">
        <v>7157</v>
      </c>
      <c r="AG7158" s="25"/>
      <c r="AJ7158" s="25"/>
      <c r="AL7158" s="5">
        <v>7157</v>
      </c>
      <c r="AM7158" s="25">
        <v>-365874057.85044968</v>
      </c>
      <c r="AN7158" s="5">
        <v>-1.8166089966364452</v>
      </c>
    </row>
    <row r="7159" spans="32:40">
      <c r="AF7159" s="25">
        <v>7158</v>
      </c>
      <c r="AG7159" s="25"/>
      <c r="AJ7159" s="25"/>
      <c r="AL7159" s="5">
        <v>7158</v>
      </c>
      <c r="AM7159" s="25">
        <v>-1428662458.1221006</v>
      </c>
      <c r="AN7159" s="5">
        <v>-8.020242673582251</v>
      </c>
    </row>
    <row r="7160" spans="32:40">
      <c r="AF7160" s="25">
        <v>7159</v>
      </c>
      <c r="AG7160" s="25"/>
      <c r="AJ7160" s="25"/>
      <c r="AL7160" s="5">
        <v>7159</v>
      </c>
      <c r="AM7160" s="25">
        <v>-1166317433.95173</v>
      </c>
      <c r="AN7160" s="5">
        <v>-8.1753386532469214</v>
      </c>
    </row>
    <row r="7161" spans="32:40">
      <c r="AF7161" s="25">
        <v>7160</v>
      </c>
      <c r="AG7161" s="25"/>
      <c r="AJ7161" s="25"/>
      <c r="AL7161" s="5">
        <v>7160</v>
      </c>
      <c r="AM7161" s="25">
        <v>-1108195866.3976259</v>
      </c>
      <c r="AN7161" s="5">
        <v>-5.1006417864296214</v>
      </c>
    </row>
    <row r="7162" spans="32:40">
      <c r="AF7162" s="25">
        <v>7161</v>
      </c>
      <c r="AG7162" s="25"/>
      <c r="AJ7162" s="25"/>
      <c r="AL7162" s="5">
        <v>7161</v>
      </c>
      <c r="AM7162" s="25">
        <v>-530387860.39949143</v>
      </c>
      <c r="AN7162" s="5">
        <v>-1.6263263428295656</v>
      </c>
    </row>
    <row r="7163" spans="32:40">
      <c r="AF7163" s="25">
        <v>7162</v>
      </c>
      <c r="AG7163" s="25"/>
      <c r="AJ7163" s="25"/>
      <c r="AL7163" s="5">
        <v>7162</v>
      </c>
      <c r="AM7163" s="25">
        <v>631485919.10592008</v>
      </c>
      <c r="AN7163" s="5">
        <v>4.0417222187629127</v>
      </c>
    </row>
    <row r="7164" spans="32:40">
      <c r="AF7164" s="25">
        <v>7163</v>
      </c>
      <c r="AG7164" s="25"/>
      <c r="AJ7164" s="25"/>
      <c r="AL7164" s="5">
        <v>7163</v>
      </c>
      <c r="AM7164" s="25">
        <v>-145653910.75907606</v>
      </c>
      <c r="AN7164" s="5">
        <v>0.15615590234322796</v>
      </c>
    </row>
    <row r="7165" spans="32:40">
      <c r="AF7165" s="25">
        <v>7164</v>
      </c>
      <c r="AG7165" s="25"/>
      <c r="AJ7165" s="25"/>
      <c r="AL7165" s="5">
        <v>7164</v>
      </c>
      <c r="AM7165" s="25">
        <v>19588483.712943673</v>
      </c>
      <c r="AN7165" s="5">
        <v>1.1329871887258873</v>
      </c>
    </row>
    <row r="7166" spans="32:40">
      <c r="AF7166" s="25">
        <v>7165</v>
      </c>
      <c r="AG7166" s="25"/>
      <c r="AJ7166" s="25"/>
      <c r="AL7166" s="5">
        <v>7165</v>
      </c>
      <c r="AM7166" s="25">
        <v>-818488915.07308578</v>
      </c>
      <c r="AN7166" s="5">
        <v>-2.6290107490356478</v>
      </c>
    </row>
    <row r="7167" spans="32:40">
      <c r="AF7167" s="25">
        <v>7166</v>
      </c>
      <c r="AG7167" s="25"/>
      <c r="AJ7167" s="25"/>
      <c r="AL7167" s="5">
        <v>7166</v>
      </c>
      <c r="AM7167" s="25">
        <v>331408614.07087255</v>
      </c>
      <c r="AN7167" s="5">
        <v>4.5491345412311368</v>
      </c>
    </row>
    <row r="7168" spans="32:40">
      <c r="AF7168" s="25">
        <v>7167</v>
      </c>
      <c r="AG7168" s="25"/>
      <c r="AJ7168" s="25"/>
      <c r="AL7168" s="5">
        <v>7167</v>
      </c>
      <c r="AM7168" s="25">
        <v>885262416.78968239</v>
      </c>
      <c r="AN7168" s="5">
        <v>9.2406497698054402</v>
      </c>
    </row>
    <row r="7169" spans="32:40">
      <c r="AF7169" s="25">
        <v>7168</v>
      </c>
      <c r="AG7169" s="25"/>
      <c r="AJ7169" s="25"/>
      <c r="AL7169" s="5">
        <v>7168</v>
      </c>
      <c r="AM7169" s="25">
        <v>478678914.81116295</v>
      </c>
      <c r="AN7169" s="5">
        <v>6.5376378288708086</v>
      </c>
    </row>
    <row r="7170" spans="32:40">
      <c r="AF7170" s="25">
        <v>7169</v>
      </c>
      <c r="AG7170" s="25"/>
      <c r="AJ7170" s="25"/>
      <c r="AL7170" s="5">
        <v>7169</v>
      </c>
      <c r="AM7170" s="25">
        <v>14548530.829585016</v>
      </c>
      <c r="AN7170" s="5">
        <v>1.12705182464737</v>
      </c>
    </row>
    <row r="7171" spans="32:40">
      <c r="AF7171" s="25">
        <v>7170</v>
      </c>
      <c r="AG7171" s="25"/>
      <c r="AJ7171" s="25"/>
      <c r="AL7171" s="5">
        <v>7170</v>
      </c>
      <c r="AM7171" s="25">
        <v>-736196109.56889009</v>
      </c>
      <c r="AN7171" s="5">
        <v>-5.4284498079444194</v>
      </c>
    </row>
    <row r="7172" spans="32:40">
      <c r="AF7172" s="25">
        <v>7171</v>
      </c>
      <c r="AG7172" s="25"/>
      <c r="AJ7172" s="25"/>
      <c r="AL7172" s="5">
        <v>7171</v>
      </c>
      <c r="AM7172" s="25">
        <v>-404078955.09952664</v>
      </c>
      <c r="AN7172" s="5">
        <v>-0.85418513178122091</v>
      </c>
    </row>
    <row r="7173" spans="32:40">
      <c r="AF7173" s="25">
        <v>7172</v>
      </c>
      <c r="AG7173" s="25"/>
      <c r="AJ7173" s="25"/>
      <c r="AL7173" s="5">
        <v>7172</v>
      </c>
      <c r="AM7173" s="25">
        <v>-194017570.98034632</v>
      </c>
      <c r="AN7173" s="5">
        <v>0.1592609937096211</v>
      </c>
    </row>
    <row r="7174" spans="32:40">
      <c r="AF7174" s="25">
        <v>7173</v>
      </c>
      <c r="AG7174" s="25"/>
      <c r="AJ7174" s="25"/>
      <c r="AL7174" s="5">
        <v>7173</v>
      </c>
      <c r="AM7174" s="25">
        <v>86354216.240613252</v>
      </c>
      <c r="AN7174" s="5">
        <v>2.1073264387457109</v>
      </c>
    </row>
    <row r="7175" spans="32:40">
      <c r="AF7175" s="25">
        <v>7174</v>
      </c>
      <c r="AG7175" s="25"/>
      <c r="AJ7175" s="25"/>
      <c r="AL7175" s="5">
        <v>7174</v>
      </c>
      <c r="AM7175" s="25">
        <v>-2024905547.3279231</v>
      </c>
      <c r="AN7175" s="5">
        <v>-6.6966978886069972</v>
      </c>
    </row>
    <row r="7176" spans="32:40">
      <c r="AF7176" s="25">
        <v>7175</v>
      </c>
      <c r="AG7176" s="25"/>
      <c r="AJ7176" s="25"/>
      <c r="AL7176" s="5">
        <v>7175</v>
      </c>
      <c r="AM7176" s="25">
        <v>-34870487.703663558</v>
      </c>
      <c r="AN7176" s="5">
        <v>0.83729597849971393</v>
      </c>
    </row>
    <row r="7177" spans="32:40">
      <c r="AF7177" s="25">
        <v>7176</v>
      </c>
      <c r="AG7177" s="25"/>
      <c r="AJ7177" s="25"/>
      <c r="AL7177" s="5">
        <v>7176</v>
      </c>
      <c r="AM7177" s="25">
        <v>619543689.10567582</v>
      </c>
      <c r="AN7177" s="5">
        <v>4.7736087825264013</v>
      </c>
    </row>
    <row r="7178" spans="32:40">
      <c r="AF7178" s="25">
        <v>7177</v>
      </c>
      <c r="AG7178" s="25"/>
      <c r="AJ7178" s="25"/>
      <c r="AL7178" s="5">
        <v>7177</v>
      </c>
      <c r="AM7178" s="25">
        <v>-335658968.58325541</v>
      </c>
      <c r="AN7178" s="5">
        <v>-3.5688283742741937</v>
      </c>
    </row>
    <row r="7179" spans="32:40">
      <c r="AF7179" s="25">
        <v>7178</v>
      </c>
      <c r="AG7179" s="25"/>
      <c r="AJ7179" s="25"/>
      <c r="AL7179" s="5">
        <v>7178</v>
      </c>
      <c r="AM7179" s="25">
        <v>-127529012.07817471</v>
      </c>
      <c r="AN7179" s="5">
        <v>0.41800094299158552</v>
      </c>
    </row>
    <row r="7180" spans="32:40">
      <c r="AF7180" s="25">
        <v>7179</v>
      </c>
      <c r="AG7180" s="25"/>
      <c r="AJ7180" s="25"/>
      <c r="AL7180" s="5">
        <v>7179</v>
      </c>
      <c r="AM7180" s="25">
        <v>-280026587.62849814</v>
      </c>
      <c r="AN7180" s="5">
        <v>-0.69498739875717186</v>
      </c>
    </row>
    <row r="7181" spans="32:40">
      <c r="AF7181" s="25">
        <v>7180</v>
      </c>
      <c r="AG7181" s="25"/>
      <c r="AJ7181" s="25"/>
      <c r="AL7181" s="5">
        <v>7180</v>
      </c>
      <c r="AM7181" s="25">
        <v>-655847931.00703311</v>
      </c>
      <c r="AN7181" s="5">
        <v>-2.2035892539616397</v>
      </c>
    </row>
    <row r="7182" spans="32:40">
      <c r="AF7182" s="25">
        <v>7181</v>
      </c>
      <c r="AG7182" s="25"/>
      <c r="AJ7182" s="25"/>
      <c r="AL7182" s="5">
        <v>7181</v>
      </c>
      <c r="AM7182" s="25">
        <v>673946677.92237163</v>
      </c>
      <c r="AN7182" s="5">
        <v>7.0478914701948439</v>
      </c>
    </row>
    <row r="7183" spans="32:40">
      <c r="AF7183" s="25">
        <v>7182</v>
      </c>
      <c r="AG7183" s="25"/>
      <c r="AJ7183" s="25"/>
      <c r="AL7183" s="5">
        <v>7182</v>
      </c>
      <c r="AM7183" s="25">
        <v>-1727491727.6332245</v>
      </c>
      <c r="AN7183" s="5">
        <v>-7.1879176002502572</v>
      </c>
    </row>
    <row r="7184" spans="32:40">
      <c r="AF7184" s="25">
        <v>7183</v>
      </c>
      <c r="AG7184" s="25"/>
      <c r="AJ7184" s="25"/>
      <c r="AL7184" s="5">
        <v>7183</v>
      </c>
      <c r="AM7184" s="25">
        <v>192434881.89893737</v>
      </c>
      <c r="AN7184" s="5">
        <v>2.2076835198867539</v>
      </c>
    </row>
    <row r="7185" spans="32:40">
      <c r="AF7185" s="25">
        <v>7184</v>
      </c>
      <c r="AG7185" s="25"/>
      <c r="AJ7185" s="25"/>
      <c r="AL7185" s="5">
        <v>7184</v>
      </c>
      <c r="AM7185" s="25">
        <v>-650592070.9392488</v>
      </c>
      <c r="AN7185" s="5">
        <v>-4.2004982086688507</v>
      </c>
    </row>
    <row r="7186" spans="32:40">
      <c r="AF7186" s="25">
        <v>7185</v>
      </c>
      <c r="AG7186" s="25"/>
      <c r="AJ7186" s="25"/>
      <c r="AL7186" s="5">
        <v>7185</v>
      </c>
      <c r="AM7186" s="25">
        <v>-652681822.42275357</v>
      </c>
      <c r="AN7186" s="5">
        <v>-8.6277301343799735</v>
      </c>
    </row>
    <row r="7187" spans="32:40">
      <c r="AF7187" s="25">
        <v>7186</v>
      </c>
      <c r="AG7187" s="25"/>
      <c r="AJ7187" s="25"/>
      <c r="AL7187" s="5">
        <v>7186</v>
      </c>
      <c r="AM7187" s="25">
        <v>225527221.20777911</v>
      </c>
      <c r="AN7187" s="5">
        <v>2.0714355531385822</v>
      </c>
    </row>
    <row r="7188" spans="32:40">
      <c r="AF7188" s="25">
        <v>7187</v>
      </c>
      <c r="AG7188" s="25"/>
      <c r="AJ7188" s="25"/>
      <c r="AL7188" s="5">
        <v>7187</v>
      </c>
      <c r="AM7188" s="25">
        <v>-1317772385.910408</v>
      </c>
      <c r="AN7188" s="5">
        <v>-7.0232815677165483</v>
      </c>
    </row>
    <row r="7189" spans="32:40">
      <c r="AF7189" s="25">
        <v>7188</v>
      </c>
      <c r="AG7189" s="25"/>
      <c r="AJ7189" s="25"/>
      <c r="AL7189" s="5">
        <v>7188</v>
      </c>
      <c r="AM7189" s="25">
        <v>-217385180.38484585</v>
      </c>
      <c r="AN7189" s="5">
        <v>-5.3691237996536766E-2</v>
      </c>
    </row>
    <row r="7190" spans="32:40">
      <c r="AF7190" s="25">
        <v>7189</v>
      </c>
      <c r="AG7190" s="25"/>
      <c r="AJ7190" s="25"/>
      <c r="AL7190" s="5">
        <v>7189</v>
      </c>
      <c r="AM7190" s="25">
        <v>575104748.14415526</v>
      </c>
      <c r="AN7190" s="5">
        <v>9.6315068650481113</v>
      </c>
    </row>
    <row r="7191" spans="32:40">
      <c r="AF7191" s="25">
        <v>7190</v>
      </c>
      <c r="AG7191" s="25"/>
      <c r="AJ7191" s="25"/>
      <c r="AL7191" s="5">
        <v>7190</v>
      </c>
      <c r="AM7191" s="25">
        <v>-229500053.0058299</v>
      </c>
      <c r="AN7191" s="5">
        <v>2.6072834098054526E-2</v>
      </c>
    </row>
    <row r="7192" spans="32:40">
      <c r="AF7192" s="25">
        <v>7191</v>
      </c>
      <c r="AG7192" s="25"/>
      <c r="AJ7192" s="25"/>
      <c r="AL7192" s="5">
        <v>7191</v>
      </c>
      <c r="AM7192" s="25">
        <v>700387262.19888091</v>
      </c>
      <c r="AN7192" s="5">
        <v>9.179739495293358</v>
      </c>
    </row>
    <row r="7193" spans="32:40">
      <c r="AF7193" s="25">
        <v>7192</v>
      </c>
      <c r="AG7193" s="25"/>
      <c r="AJ7193" s="25"/>
      <c r="AL7193" s="5">
        <v>7192</v>
      </c>
      <c r="AM7193" s="25">
        <v>463070248.03764933</v>
      </c>
      <c r="AN7193" s="5">
        <v>5.6021654762299331</v>
      </c>
    </row>
    <row r="7194" spans="32:40">
      <c r="AF7194" s="25">
        <v>7193</v>
      </c>
      <c r="AG7194" s="25"/>
      <c r="AJ7194" s="25"/>
      <c r="AL7194" s="5">
        <v>7193</v>
      </c>
      <c r="AM7194" s="25">
        <v>672687274.67980707</v>
      </c>
      <c r="AN7194" s="5">
        <v>3.9317327059507585</v>
      </c>
    </row>
    <row r="7195" spans="32:40">
      <c r="AF7195" s="25">
        <v>7194</v>
      </c>
      <c r="AG7195" s="25"/>
      <c r="AJ7195" s="25"/>
      <c r="AL7195" s="5">
        <v>7194</v>
      </c>
      <c r="AM7195" s="25">
        <v>759056116.04911137</v>
      </c>
      <c r="AN7195" s="5">
        <v>5.2734854542339553</v>
      </c>
    </row>
    <row r="7196" spans="32:40">
      <c r="AF7196" s="25">
        <v>7195</v>
      </c>
      <c r="AG7196" s="25"/>
      <c r="AJ7196" s="25"/>
      <c r="AL7196" s="5">
        <v>7195</v>
      </c>
      <c r="AM7196" s="25">
        <v>-532623567.47918284</v>
      </c>
      <c r="AN7196" s="5">
        <v>-1.2428216872556763</v>
      </c>
    </row>
    <row r="7197" spans="32:40">
      <c r="AF7197" s="25">
        <v>7196</v>
      </c>
      <c r="AG7197" s="25"/>
      <c r="AJ7197" s="25"/>
      <c r="AL7197" s="5">
        <v>7196</v>
      </c>
      <c r="AM7197" s="25">
        <v>1452970435.7380872</v>
      </c>
      <c r="AN7197" s="5">
        <v>10.751664618472933</v>
      </c>
    </row>
    <row r="7198" spans="32:40">
      <c r="AF7198" s="25">
        <v>7197</v>
      </c>
      <c r="AG7198" s="25"/>
      <c r="AJ7198" s="25"/>
      <c r="AL7198" s="5">
        <v>7197</v>
      </c>
      <c r="AM7198" s="25">
        <v>1030084135.2045908</v>
      </c>
      <c r="AN7198" s="5">
        <v>7.7197971769605704</v>
      </c>
    </row>
    <row r="7199" spans="32:40">
      <c r="AF7199" s="25">
        <v>7198</v>
      </c>
      <c r="AG7199" s="25"/>
      <c r="AJ7199" s="25"/>
      <c r="AL7199" s="5">
        <v>7198</v>
      </c>
      <c r="AM7199" s="25">
        <v>-389350556.23595023</v>
      </c>
      <c r="AN7199" s="5">
        <v>-4.4394359635513778</v>
      </c>
    </row>
    <row r="7200" spans="32:40">
      <c r="AF7200" s="25">
        <v>7199</v>
      </c>
      <c r="AG7200" s="25"/>
      <c r="AJ7200" s="25"/>
      <c r="AL7200" s="5">
        <v>7199</v>
      </c>
      <c r="AM7200" s="25">
        <v>-176463625.59851253</v>
      </c>
      <c r="AN7200" s="5">
        <v>0.29525894016226711</v>
      </c>
    </row>
    <row r="7201" spans="32:40">
      <c r="AF7201" s="25">
        <v>7200</v>
      </c>
      <c r="AG7201" s="25"/>
      <c r="AJ7201" s="25"/>
      <c r="AL7201" s="5">
        <v>7200</v>
      </c>
      <c r="AM7201" s="25">
        <v>-163356931.10868311</v>
      </c>
      <c r="AN7201" s="5">
        <v>0.21954905426524349</v>
      </c>
    </row>
    <row r="7202" spans="32:40">
      <c r="AF7202" s="25">
        <v>7201</v>
      </c>
      <c r="AG7202" s="25"/>
      <c r="AJ7202" s="25"/>
      <c r="AL7202" s="5">
        <v>7201</v>
      </c>
      <c r="AM7202" s="25">
        <v>-1730279119.1993821</v>
      </c>
      <c r="AN7202" s="5">
        <v>-12.266159136698759</v>
      </c>
    </row>
    <row r="7203" spans="32:40">
      <c r="AF7203" s="25">
        <v>7202</v>
      </c>
      <c r="AG7203" s="25"/>
      <c r="AJ7203" s="25"/>
      <c r="AL7203" s="5">
        <v>7202</v>
      </c>
      <c r="AM7203" s="25">
        <v>-847328812.40193057</v>
      </c>
      <c r="AN7203" s="5">
        <v>-5.7556533913159029</v>
      </c>
    </row>
    <row r="7204" spans="32:40">
      <c r="AF7204" s="25">
        <v>7203</v>
      </c>
      <c r="AG7204" s="25"/>
      <c r="AJ7204" s="25"/>
      <c r="AL7204" s="5">
        <v>7203</v>
      </c>
      <c r="AM7204" s="25">
        <v>1229342577.3222153</v>
      </c>
      <c r="AN7204" s="5">
        <v>17.716948474303763</v>
      </c>
    </row>
    <row r="7205" spans="32:40">
      <c r="AF7205" s="25">
        <v>7204</v>
      </c>
      <c r="AG7205" s="25"/>
      <c r="AJ7205" s="25"/>
      <c r="AL7205" s="5">
        <v>7204</v>
      </c>
      <c r="AM7205" s="25">
        <v>-624281598.49028015</v>
      </c>
      <c r="AN7205" s="5">
        <v>-1.930504816918748</v>
      </c>
    </row>
    <row r="7206" spans="32:40">
      <c r="AF7206" s="25">
        <v>7205</v>
      </c>
      <c r="AG7206" s="25"/>
      <c r="AJ7206" s="25"/>
      <c r="AL7206" s="5">
        <v>7205</v>
      </c>
      <c r="AM7206" s="25">
        <v>-634541280.84677482</v>
      </c>
      <c r="AN7206" s="5">
        <v>-5.3409380174724097</v>
      </c>
    </row>
    <row r="7207" spans="32:40">
      <c r="AF7207" s="25">
        <v>7206</v>
      </c>
      <c r="AG7207" s="25"/>
      <c r="AJ7207" s="25"/>
      <c r="AL7207" s="5">
        <v>7206</v>
      </c>
      <c r="AM7207" s="25">
        <v>-855340899.60854077</v>
      </c>
      <c r="AN7207" s="5">
        <v>-2.6937066337923317</v>
      </c>
    </row>
    <row r="7208" spans="32:40">
      <c r="AF7208" s="25">
        <v>7207</v>
      </c>
      <c r="AG7208" s="25"/>
      <c r="AJ7208" s="25"/>
      <c r="AL7208" s="5">
        <v>7207</v>
      </c>
      <c r="AM7208" s="25">
        <v>260797508.86934528</v>
      </c>
      <c r="AN7208" s="5">
        <v>5.1132934843856299</v>
      </c>
    </row>
    <row r="7209" spans="32:40">
      <c r="AF7209" s="25">
        <v>7208</v>
      </c>
      <c r="AG7209" s="25"/>
      <c r="AJ7209" s="25"/>
      <c r="AL7209" s="5">
        <v>7208</v>
      </c>
      <c r="AM7209" s="25">
        <v>888635890.71316981</v>
      </c>
      <c r="AN7209" s="5">
        <v>6.488739301740523</v>
      </c>
    </row>
    <row r="7210" spans="32:40">
      <c r="AF7210" s="25">
        <v>7209</v>
      </c>
      <c r="AG7210" s="25"/>
      <c r="AJ7210" s="25"/>
      <c r="AL7210" s="5">
        <v>7209</v>
      </c>
      <c r="AM7210" s="25">
        <v>531832345.55570984</v>
      </c>
      <c r="AN7210" s="5">
        <v>3.6106912888411542</v>
      </c>
    </row>
    <row r="7211" spans="32:40">
      <c r="AF7211" s="25">
        <v>7210</v>
      </c>
      <c r="AG7211" s="25"/>
      <c r="AJ7211" s="25"/>
      <c r="AL7211" s="5">
        <v>7210</v>
      </c>
      <c r="AM7211" s="25">
        <v>-1173768979.4614263</v>
      </c>
      <c r="AN7211" s="5">
        <v>-6.17972990518924</v>
      </c>
    </row>
    <row r="7212" spans="32:40">
      <c r="AF7212" s="25">
        <v>7211</v>
      </c>
      <c r="AG7212" s="25"/>
      <c r="AJ7212" s="25"/>
      <c r="AL7212" s="5">
        <v>7211</v>
      </c>
      <c r="AM7212" s="25">
        <v>-556647100.91894066</v>
      </c>
      <c r="AN7212" s="5">
        <v>-1.2437589838803365</v>
      </c>
    </row>
    <row r="7213" spans="32:40">
      <c r="AF7213" s="25">
        <v>7212</v>
      </c>
      <c r="AG7213" s="25"/>
      <c r="AJ7213" s="25"/>
      <c r="AL7213" s="5">
        <v>7212</v>
      </c>
      <c r="AM7213" s="25">
        <v>12778831.681627095</v>
      </c>
      <c r="AN7213" s="5">
        <v>1.164750968563695</v>
      </c>
    </row>
    <row r="7214" spans="32:40">
      <c r="AF7214" s="25">
        <v>7213</v>
      </c>
      <c r="AG7214" s="25"/>
      <c r="AJ7214" s="25"/>
      <c r="AL7214" s="5">
        <v>7213</v>
      </c>
      <c r="AM7214" s="25">
        <v>668343097.60641479</v>
      </c>
      <c r="AN7214" s="5">
        <v>3.827052301699585</v>
      </c>
    </row>
    <row r="7215" spans="32:40">
      <c r="AF7215" s="25">
        <v>7214</v>
      </c>
      <c r="AG7215" s="25"/>
      <c r="AJ7215" s="25"/>
      <c r="AL7215" s="5">
        <v>7214</v>
      </c>
      <c r="AM7215" s="25">
        <v>1118334323.9498417</v>
      </c>
      <c r="AN7215" s="5">
        <v>7.1390217951452835</v>
      </c>
    </row>
    <row r="7216" spans="32:40">
      <c r="AF7216" s="25">
        <v>7215</v>
      </c>
      <c r="AG7216" s="25"/>
      <c r="AJ7216" s="25"/>
      <c r="AL7216" s="5">
        <v>7215</v>
      </c>
      <c r="AM7216" s="25">
        <v>-949646052.64609623</v>
      </c>
      <c r="AN7216" s="5">
        <v>-5.8802759616790699</v>
      </c>
    </row>
    <row r="7217" spans="32:40">
      <c r="AF7217" s="25">
        <v>7216</v>
      </c>
      <c r="AG7217" s="25"/>
      <c r="AJ7217" s="25"/>
      <c r="AL7217" s="5">
        <v>7216</v>
      </c>
      <c r="AM7217" s="25">
        <v>563861193.72509372</v>
      </c>
      <c r="AN7217" s="5">
        <v>6.1405954203038062</v>
      </c>
    </row>
    <row r="7218" spans="32:40">
      <c r="AF7218" s="25">
        <v>7217</v>
      </c>
      <c r="AG7218" s="25"/>
      <c r="AJ7218" s="25"/>
      <c r="AL7218" s="5">
        <v>7217</v>
      </c>
      <c r="AM7218" s="25">
        <v>-451821147.37056327</v>
      </c>
      <c r="AN7218" s="5">
        <v>-1.6377222193318293</v>
      </c>
    </row>
    <row r="7219" spans="32:40">
      <c r="AF7219" s="25">
        <v>7218</v>
      </c>
      <c r="AG7219" s="25"/>
      <c r="AJ7219" s="25"/>
      <c r="AL7219" s="5">
        <v>7218</v>
      </c>
      <c r="AM7219" s="25">
        <v>-749037341.05906403</v>
      </c>
      <c r="AN7219" s="5">
        <v>-1.9474783755699046</v>
      </c>
    </row>
    <row r="7220" spans="32:40">
      <c r="AF7220" s="25">
        <v>7219</v>
      </c>
      <c r="AG7220" s="25"/>
      <c r="AJ7220" s="25"/>
      <c r="AL7220" s="5">
        <v>7219</v>
      </c>
      <c r="AM7220" s="25">
        <v>-28570174.363217592</v>
      </c>
      <c r="AN7220" s="5">
        <v>0.73564171136220757</v>
      </c>
    </row>
    <row r="7221" spans="32:40">
      <c r="AF7221" s="25">
        <v>7220</v>
      </c>
      <c r="AG7221" s="25"/>
      <c r="AJ7221" s="25"/>
      <c r="AL7221" s="5">
        <v>7220</v>
      </c>
      <c r="AM7221" s="25">
        <v>-412210073.34464425</v>
      </c>
      <c r="AN7221" s="5">
        <v>-0.7127574744780717</v>
      </c>
    </row>
    <row r="7222" spans="32:40">
      <c r="AF7222" s="25">
        <v>7221</v>
      </c>
      <c r="AG7222" s="25"/>
      <c r="AJ7222" s="25"/>
      <c r="AL7222" s="5">
        <v>7221</v>
      </c>
      <c r="AM7222" s="25">
        <v>-1094188996.3120117</v>
      </c>
      <c r="AN7222" s="5">
        <v>-6.7907694413769031</v>
      </c>
    </row>
    <row r="7223" spans="32:40">
      <c r="AF7223" s="25">
        <v>7222</v>
      </c>
      <c r="AG7223" s="25"/>
      <c r="AJ7223" s="25"/>
      <c r="AL7223" s="5">
        <v>7222</v>
      </c>
      <c r="AM7223" s="25">
        <v>596145163.88747334</v>
      </c>
      <c r="AN7223" s="5">
        <v>4.742114199058034</v>
      </c>
    </row>
    <row r="7224" spans="32:40">
      <c r="AF7224" s="25">
        <v>7223</v>
      </c>
      <c r="AG7224" s="25"/>
      <c r="AJ7224" s="25"/>
      <c r="AL7224" s="5">
        <v>7223</v>
      </c>
      <c r="AM7224" s="25">
        <v>-449075649.49716479</v>
      </c>
      <c r="AN7224" s="5">
        <v>-1.2669873515915739</v>
      </c>
    </row>
    <row r="7225" spans="32:40">
      <c r="AF7225" s="25">
        <v>7224</v>
      </c>
      <c r="AG7225" s="25"/>
      <c r="AJ7225" s="25"/>
      <c r="AL7225" s="5">
        <v>7224</v>
      </c>
      <c r="AM7225" s="25">
        <v>-1461462921.6660323</v>
      </c>
      <c r="AN7225" s="5">
        <v>-7.0786198698365883</v>
      </c>
    </row>
    <row r="7226" spans="32:40">
      <c r="AF7226" s="25">
        <v>7225</v>
      </c>
      <c r="AG7226" s="25"/>
      <c r="AJ7226" s="25"/>
      <c r="AL7226" s="5">
        <v>7225</v>
      </c>
      <c r="AM7226" s="25">
        <v>127602475.86175138</v>
      </c>
      <c r="AN7226" s="5">
        <v>1.4834281501830213</v>
      </c>
    </row>
    <row r="7227" spans="32:40">
      <c r="AF7227" s="25">
        <v>7226</v>
      </c>
      <c r="AG7227" s="25"/>
      <c r="AJ7227" s="25"/>
      <c r="AL7227" s="5">
        <v>7226</v>
      </c>
      <c r="AM7227" s="25">
        <v>880955753.9049015</v>
      </c>
      <c r="AN7227" s="5">
        <v>4.839605890867599</v>
      </c>
    </row>
    <row r="7228" spans="32:40">
      <c r="AF7228" s="25">
        <v>7227</v>
      </c>
      <c r="AG7228" s="25"/>
      <c r="AJ7228" s="25"/>
      <c r="AL7228" s="5">
        <v>7227</v>
      </c>
      <c r="AM7228" s="25">
        <v>447172662.16154909</v>
      </c>
      <c r="AN7228" s="5">
        <v>4.6260583977117804</v>
      </c>
    </row>
    <row r="7229" spans="32:40">
      <c r="AF7229" s="25">
        <v>7228</v>
      </c>
      <c r="AG7229" s="25"/>
      <c r="AJ7229" s="25"/>
      <c r="AL7229" s="5">
        <v>7228</v>
      </c>
      <c r="AM7229" s="25">
        <v>81685671.7803756</v>
      </c>
      <c r="AN7229" s="5">
        <v>2.228923638220365</v>
      </c>
    </row>
    <row r="7230" spans="32:40">
      <c r="AF7230" s="25">
        <v>7229</v>
      </c>
      <c r="AG7230" s="25"/>
      <c r="AJ7230" s="25"/>
      <c r="AL7230" s="5">
        <v>7229</v>
      </c>
      <c r="AM7230" s="25">
        <v>71393272.917559385</v>
      </c>
      <c r="AN7230" s="5">
        <v>1.3693961422852079</v>
      </c>
    </row>
    <row r="7231" spans="32:40">
      <c r="AF7231" s="25">
        <v>7230</v>
      </c>
      <c r="AG7231" s="25"/>
      <c r="AJ7231" s="25"/>
      <c r="AL7231" s="5">
        <v>7230</v>
      </c>
      <c r="AM7231" s="25">
        <v>-521698202.60287923</v>
      </c>
      <c r="AN7231" s="5">
        <v>-2.4257659311483009</v>
      </c>
    </row>
    <row r="7232" spans="32:40">
      <c r="AF7232" s="25">
        <v>7231</v>
      </c>
      <c r="AG7232" s="25"/>
      <c r="AJ7232" s="25"/>
      <c r="AL7232" s="5">
        <v>7231</v>
      </c>
      <c r="AM7232" s="25">
        <v>-793686183.61194289</v>
      </c>
      <c r="AN7232" s="5">
        <v>-3.5388859927142216</v>
      </c>
    </row>
    <row r="7233" spans="32:40">
      <c r="AF7233" s="25">
        <v>7232</v>
      </c>
      <c r="AG7233" s="25"/>
      <c r="AJ7233" s="25"/>
      <c r="AL7233" s="5">
        <v>7232</v>
      </c>
      <c r="AM7233" s="25">
        <v>-570688742.65588403</v>
      </c>
      <c r="AN7233" s="5">
        <v>-1.3881749176908822</v>
      </c>
    </row>
    <row r="7234" spans="32:40">
      <c r="AF7234" s="25">
        <v>7233</v>
      </c>
      <c r="AG7234" s="25"/>
      <c r="AJ7234" s="25"/>
      <c r="AL7234" s="5">
        <v>7233</v>
      </c>
      <c r="AM7234" s="25">
        <v>735645606.93211055</v>
      </c>
      <c r="AN7234" s="5">
        <v>5.5227318689987399</v>
      </c>
    </row>
    <row r="7235" spans="32:40">
      <c r="AF7235" s="25">
        <v>7234</v>
      </c>
      <c r="AG7235" s="25"/>
      <c r="AJ7235" s="25"/>
      <c r="AL7235" s="5">
        <v>7234</v>
      </c>
      <c r="AM7235" s="25">
        <v>610845835.31207526</v>
      </c>
      <c r="AN7235" s="5">
        <v>5.4449108835737974</v>
      </c>
    </row>
    <row r="7236" spans="32:40">
      <c r="AF7236" s="25">
        <v>7235</v>
      </c>
      <c r="AG7236" s="25"/>
      <c r="AJ7236" s="25"/>
      <c r="AL7236" s="5">
        <v>7235</v>
      </c>
      <c r="AM7236" s="25">
        <v>262291282.44516411</v>
      </c>
      <c r="AN7236" s="5">
        <v>2.7832611513048526</v>
      </c>
    </row>
    <row r="7237" spans="32:40">
      <c r="AF7237" s="25">
        <v>7236</v>
      </c>
      <c r="AG7237" s="25"/>
      <c r="AJ7237" s="25"/>
      <c r="AL7237" s="5">
        <v>7236</v>
      </c>
      <c r="AM7237" s="25">
        <v>456870195.40809488</v>
      </c>
      <c r="AN7237" s="5">
        <v>6.2083521647980122</v>
      </c>
    </row>
    <row r="7238" spans="32:40">
      <c r="AF7238" s="25">
        <v>7237</v>
      </c>
      <c r="AG7238" s="25"/>
      <c r="AJ7238" s="25"/>
      <c r="AL7238" s="5">
        <v>7237</v>
      </c>
      <c r="AM7238" s="25">
        <v>-74779371.179953843</v>
      </c>
      <c r="AN7238" s="5">
        <v>0.49875877925059164</v>
      </c>
    </row>
    <row r="7239" spans="32:40">
      <c r="AF7239" s="25">
        <v>7238</v>
      </c>
      <c r="AG7239" s="25"/>
      <c r="AJ7239" s="25"/>
      <c r="AL7239" s="5">
        <v>7238</v>
      </c>
      <c r="AM7239" s="25">
        <v>-1277508028.8422515</v>
      </c>
      <c r="AN7239" s="5">
        <v>-12.727350006519458</v>
      </c>
    </row>
    <row r="7240" spans="32:40">
      <c r="AF7240" s="25">
        <v>7239</v>
      </c>
      <c r="AG7240" s="25"/>
      <c r="AJ7240" s="25"/>
      <c r="AL7240" s="5">
        <v>7239</v>
      </c>
      <c r="AM7240" s="25">
        <v>-644164554.94501519</v>
      </c>
      <c r="AN7240" s="5">
        <v>-1.8294853360054779</v>
      </c>
    </row>
    <row r="7241" spans="32:40">
      <c r="AF7241" s="25">
        <v>7240</v>
      </c>
      <c r="AG7241" s="25"/>
      <c r="AJ7241" s="25"/>
      <c r="AL7241" s="5">
        <v>7240</v>
      </c>
      <c r="AM7241" s="25">
        <v>-818862990.16538262</v>
      </c>
      <c r="AN7241" s="5">
        <v>-2.8908564827039034</v>
      </c>
    </row>
    <row r="7242" spans="32:40">
      <c r="AF7242" s="25">
        <v>7241</v>
      </c>
      <c r="AG7242" s="25"/>
      <c r="AJ7242" s="25"/>
      <c r="AL7242" s="5">
        <v>7241</v>
      </c>
      <c r="AM7242" s="25">
        <v>1234072806.9225917</v>
      </c>
      <c r="AN7242" s="5">
        <v>5.8126673198185284</v>
      </c>
    </row>
    <row r="7243" spans="32:40">
      <c r="AF7243" s="25">
        <v>7242</v>
      </c>
      <c r="AG7243" s="25"/>
      <c r="AJ7243" s="25"/>
      <c r="AL7243" s="5">
        <v>7242</v>
      </c>
      <c r="AM7243" s="25">
        <v>2739906.7243764997</v>
      </c>
      <c r="AN7243" s="5">
        <v>1.0121302416278384</v>
      </c>
    </row>
    <row r="7244" spans="32:40">
      <c r="AF7244" s="25">
        <v>7243</v>
      </c>
      <c r="AG7244" s="25"/>
      <c r="AJ7244" s="25"/>
      <c r="AL7244" s="5">
        <v>7243</v>
      </c>
      <c r="AM7244" s="25">
        <v>-1124237295.5280523</v>
      </c>
      <c r="AN7244" s="5">
        <v>-4.0098691430663767</v>
      </c>
    </row>
    <row r="7245" spans="32:40">
      <c r="AF7245" s="25">
        <v>7244</v>
      </c>
      <c r="AG7245" s="25"/>
      <c r="AJ7245" s="25"/>
      <c r="AL7245" s="5">
        <v>7244</v>
      </c>
      <c r="AM7245" s="25">
        <v>-265399514.84664369</v>
      </c>
      <c r="AN7245" s="5">
        <v>-1.5540701689098895</v>
      </c>
    </row>
    <row r="7246" spans="32:40">
      <c r="AF7246" s="25">
        <v>7245</v>
      </c>
      <c r="AG7246" s="25"/>
      <c r="AJ7246" s="25"/>
      <c r="AL7246" s="5">
        <v>7245</v>
      </c>
      <c r="AM7246" s="25">
        <v>1071285975.669765</v>
      </c>
      <c r="AN7246" s="5">
        <v>9.1798464500547201</v>
      </c>
    </row>
    <row r="7247" spans="32:40">
      <c r="AF7247" s="25">
        <v>7246</v>
      </c>
      <c r="AG7247" s="25"/>
      <c r="AJ7247" s="25"/>
      <c r="AL7247" s="5">
        <v>7246</v>
      </c>
      <c r="AM7247" s="25">
        <v>97236797.327632785</v>
      </c>
      <c r="AN7247" s="5">
        <v>1.5127501884633539</v>
      </c>
    </row>
    <row r="7248" spans="32:40">
      <c r="AF7248" s="25">
        <v>7247</v>
      </c>
      <c r="AG7248" s="25"/>
      <c r="AJ7248" s="25"/>
      <c r="AL7248" s="5">
        <v>7247</v>
      </c>
      <c r="AM7248" s="25">
        <v>162087384.40687659</v>
      </c>
      <c r="AN7248" s="5">
        <v>2.6190511471737081</v>
      </c>
    </row>
    <row r="7249" spans="32:40">
      <c r="AF7249" s="25">
        <v>7248</v>
      </c>
      <c r="AG7249" s="25"/>
      <c r="AJ7249" s="25"/>
      <c r="AL7249" s="5">
        <v>7248</v>
      </c>
      <c r="AM7249" s="25">
        <v>-976259911.53635633</v>
      </c>
      <c r="AN7249" s="5">
        <v>-4.3413038634498475</v>
      </c>
    </row>
    <row r="7250" spans="32:40">
      <c r="AF7250" s="25">
        <v>7249</v>
      </c>
      <c r="AG7250" s="25"/>
      <c r="AJ7250" s="25"/>
      <c r="AL7250" s="5">
        <v>7249</v>
      </c>
      <c r="AM7250" s="25">
        <v>-337570800.42825437</v>
      </c>
      <c r="AN7250" s="5">
        <v>-0.96808636633712786</v>
      </c>
    </row>
    <row r="7251" spans="32:40">
      <c r="AF7251" s="25">
        <v>7250</v>
      </c>
      <c r="AG7251" s="25"/>
      <c r="AJ7251" s="25"/>
      <c r="AL7251" s="5">
        <v>7250</v>
      </c>
      <c r="AM7251" s="25">
        <v>-310117119.05151457</v>
      </c>
      <c r="AN7251" s="5">
        <v>-0.33476195891361871</v>
      </c>
    </row>
    <row r="7252" spans="32:40">
      <c r="AF7252" s="25">
        <v>7251</v>
      </c>
      <c r="AG7252" s="25"/>
      <c r="AJ7252" s="25"/>
      <c r="AL7252" s="5">
        <v>7251</v>
      </c>
      <c r="AM7252" s="25">
        <v>222796872.92449757</v>
      </c>
      <c r="AN7252" s="5">
        <v>3.8877019500975991</v>
      </c>
    </row>
    <row r="7253" spans="32:40">
      <c r="AF7253" s="25">
        <v>7252</v>
      </c>
      <c r="AG7253" s="25"/>
      <c r="AJ7253" s="25"/>
      <c r="AL7253" s="5">
        <v>7252</v>
      </c>
      <c r="AM7253" s="25">
        <v>-573268894.17994475</v>
      </c>
      <c r="AN7253" s="5">
        <v>-6.4343042483214665</v>
      </c>
    </row>
    <row r="7254" spans="32:40">
      <c r="AF7254" s="25">
        <v>7253</v>
      </c>
      <c r="AG7254" s="25"/>
      <c r="AJ7254" s="25"/>
      <c r="AL7254" s="5">
        <v>7253</v>
      </c>
      <c r="AM7254" s="25">
        <v>808339045.85002875</v>
      </c>
      <c r="AN7254" s="5">
        <v>8.1305842237539032</v>
      </c>
    </row>
    <row r="7255" spans="32:40">
      <c r="AF7255" s="25">
        <v>7254</v>
      </c>
      <c r="AG7255" s="25"/>
      <c r="AJ7255" s="25"/>
      <c r="AL7255" s="5">
        <v>7254</v>
      </c>
      <c r="AM7255" s="25">
        <v>221449658.65808788</v>
      </c>
      <c r="AN7255" s="5">
        <v>2.7450973103947063</v>
      </c>
    </row>
    <row r="7256" spans="32:40">
      <c r="AF7256" s="25">
        <v>7255</v>
      </c>
      <c r="AG7256" s="25"/>
      <c r="AJ7256" s="25"/>
      <c r="AL7256" s="5">
        <v>7255</v>
      </c>
      <c r="AM7256" s="25">
        <v>-1360033123.6504059</v>
      </c>
      <c r="AN7256" s="5">
        <v>-18.145647779309094</v>
      </c>
    </row>
    <row r="7257" spans="32:40">
      <c r="AF7257" s="25">
        <v>7256</v>
      </c>
      <c r="AG7257" s="25"/>
      <c r="AJ7257" s="25"/>
      <c r="AL7257" s="5">
        <v>7256</v>
      </c>
      <c r="AM7257" s="25">
        <v>83704636.189443022</v>
      </c>
      <c r="AN7257" s="5">
        <v>1.8242317769450334</v>
      </c>
    </row>
    <row r="7258" spans="32:40">
      <c r="AF7258" s="25">
        <v>7257</v>
      </c>
      <c r="AG7258" s="25"/>
      <c r="AJ7258" s="25"/>
      <c r="AL7258" s="5">
        <v>7257</v>
      </c>
      <c r="AM7258" s="25">
        <v>-1134620620.3475208</v>
      </c>
      <c r="AN7258" s="5">
        <v>-4.4741502218389044</v>
      </c>
    </row>
    <row r="7259" spans="32:40">
      <c r="AF7259" s="25">
        <v>7258</v>
      </c>
      <c r="AG7259" s="25"/>
      <c r="AJ7259" s="25"/>
      <c r="AL7259" s="5">
        <v>7258</v>
      </c>
      <c r="AM7259" s="25">
        <v>-812293609.999367</v>
      </c>
      <c r="AN7259" s="5">
        <v>-2.1534826071054711</v>
      </c>
    </row>
    <row r="7260" spans="32:40">
      <c r="AF7260" s="25">
        <v>7259</v>
      </c>
      <c r="AG7260" s="25"/>
      <c r="AJ7260" s="25"/>
      <c r="AL7260" s="5">
        <v>7259</v>
      </c>
      <c r="AM7260" s="25">
        <v>-156197814.21003643</v>
      </c>
      <c r="AN7260" s="5">
        <v>0.35671906468598163</v>
      </c>
    </row>
    <row r="7261" spans="32:40">
      <c r="AF7261" s="25">
        <v>7260</v>
      </c>
      <c r="AG7261" s="25"/>
      <c r="AJ7261" s="25"/>
      <c r="AL7261" s="5">
        <v>7260</v>
      </c>
      <c r="AM7261" s="25">
        <v>476260185.32909137</v>
      </c>
      <c r="AN7261" s="5">
        <v>3.520017828023545</v>
      </c>
    </row>
    <row r="7262" spans="32:40">
      <c r="AF7262" s="25">
        <v>7261</v>
      </c>
      <c r="AG7262" s="25"/>
      <c r="AJ7262" s="25"/>
      <c r="AL7262" s="5">
        <v>7261</v>
      </c>
      <c r="AM7262" s="25">
        <v>-1029880294.6743639</v>
      </c>
      <c r="AN7262" s="5">
        <v>-3.1583264785199261</v>
      </c>
    </row>
    <row r="7263" spans="32:40">
      <c r="AF7263" s="25">
        <v>7262</v>
      </c>
      <c r="AG7263" s="25"/>
      <c r="AJ7263" s="25"/>
      <c r="AL7263" s="5">
        <v>7262</v>
      </c>
      <c r="AM7263" s="25">
        <v>-1138376674.9529021</v>
      </c>
      <c r="AN7263" s="5">
        <v>-5.7023658481675756</v>
      </c>
    </row>
    <row r="7264" spans="32:40">
      <c r="AF7264" s="25">
        <v>7263</v>
      </c>
      <c r="AG7264" s="25"/>
      <c r="AJ7264" s="25"/>
      <c r="AL7264" s="5">
        <v>7263</v>
      </c>
      <c r="AM7264" s="25">
        <v>75324686.881192327</v>
      </c>
      <c r="AN7264" s="5">
        <v>1.3568746839164285</v>
      </c>
    </row>
    <row r="7265" spans="32:40">
      <c r="AF7265" s="25">
        <v>7264</v>
      </c>
      <c r="AG7265" s="25"/>
      <c r="AJ7265" s="25"/>
      <c r="AL7265" s="5">
        <v>7264</v>
      </c>
      <c r="AM7265" s="25">
        <v>399184601.12357271</v>
      </c>
      <c r="AN7265" s="5">
        <v>3.8407237627454229</v>
      </c>
    </row>
    <row r="7266" spans="32:40">
      <c r="AF7266" s="25">
        <v>7265</v>
      </c>
      <c r="AG7266" s="25"/>
      <c r="AJ7266" s="25"/>
      <c r="AL7266" s="5">
        <v>7265</v>
      </c>
      <c r="AM7266" s="25">
        <v>98803289.174419701</v>
      </c>
      <c r="AN7266" s="5">
        <v>1.5120010731942102</v>
      </c>
    </row>
    <row r="7267" spans="32:40">
      <c r="AF7267" s="25">
        <v>7266</v>
      </c>
      <c r="AG7267" s="25"/>
      <c r="AJ7267" s="25"/>
      <c r="AL7267" s="5">
        <v>7266</v>
      </c>
      <c r="AM7267" s="25">
        <v>-441331584.02522564</v>
      </c>
      <c r="AN7267" s="5">
        <v>-1.9619655553959543</v>
      </c>
    </row>
    <row r="7268" spans="32:40">
      <c r="AF7268" s="25">
        <v>7267</v>
      </c>
      <c r="AG7268" s="25"/>
      <c r="AJ7268" s="25"/>
      <c r="AL7268" s="5">
        <v>7267</v>
      </c>
      <c r="AM7268" s="25">
        <v>-943730696.22047591</v>
      </c>
      <c r="AN7268" s="5">
        <v>-2.6709918700908744</v>
      </c>
    </row>
    <row r="7269" spans="32:40">
      <c r="AF7269" s="25">
        <v>7268</v>
      </c>
      <c r="AG7269" s="25"/>
      <c r="AJ7269" s="25"/>
      <c r="AL7269" s="5">
        <v>7268</v>
      </c>
      <c r="AM7269" s="25">
        <v>615479598.92397177</v>
      </c>
      <c r="AN7269" s="5">
        <v>6.4033930653115689</v>
      </c>
    </row>
    <row r="7270" spans="32:40">
      <c r="AF7270" s="25">
        <v>7269</v>
      </c>
      <c r="AG7270" s="25"/>
      <c r="AJ7270" s="25"/>
      <c r="AL7270" s="5">
        <v>7269</v>
      </c>
      <c r="AM7270" s="25">
        <v>-1069074282.9524105</v>
      </c>
      <c r="AN7270" s="5">
        <v>-4.9462699742816598</v>
      </c>
    </row>
    <row r="7271" spans="32:40">
      <c r="AF7271" s="25">
        <v>7270</v>
      </c>
      <c r="AG7271" s="25"/>
      <c r="AJ7271" s="25"/>
      <c r="AL7271" s="5">
        <v>7270</v>
      </c>
      <c r="AM7271" s="25">
        <v>-1428008434.3579428</v>
      </c>
      <c r="AN7271" s="5">
        <v>-4.6852680354030678</v>
      </c>
    </row>
    <row r="7272" spans="32:40">
      <c r="AF7272" s="25">
        <v>7271</v>
      </c>
      <c r="AG7272" s="25"/>
      <c r="AJ7272" s="25"/>
      <c r="AL7272" s="5">
        <v>7271</v>
      </c>
      <c r="AM7272" s="25">
        <v>368628310.5804435</v>
      </c>
      <c r="AN7272" s="5">
        <v>6.0825238392296956</v>
      </c>
    </row>
    <row r="7273" spans="32:40">
      <c r="AF7273" s="25">
        <v>7272</v>
      </c>
      <c r="AG7273" s="25"/>
      <c r="AJ7273" s="25"/>
      <c r="AL7273" s="5">
        <v>7272</v>
      </c>
      <c r="AM7273" s="25">
        <v>311760064.73563206</v>
      </c>
      <c r="AN7273" s="5">
        <v>4.4931425888131482</v>
      </c>
    </row>
    <row r="7274" spans="32:40">
      <c r="AF7274" s="25">
        <v>7273</v>
      </c>
      <c r="AG7274" s="25"/>
      <c r="AJ7274" s="25"/>
      <c r="AL7274" s="5">
        <v>7273</v>
      </c>
      <c r="AM7274" s="25">
        <v>-527911615.03819191</v>
      </c>
      <c r="AN7274" s="5">
        <v>-4.50522182903652</v>
      </c>
    </row>
    <row r="7275" spans="32:40">
      <c r="AF7275" s="25">
        <v>7274</v>
      </c>
      <c r="AG7275" s="25"/>
      <c r="AJ7275" s="25"/>
      <c r="AL7275" s="5">
        <v>7274</v>
      </c>
      <c r="AM7275" s="25">
        <v>-582820612.56483114</v>
      </c>
      <c r="AN7275" s="5">
        <v>-1.3795755727285728</v>
      </c>
    </row>
    <row r="7276" spans="32:40">
      <c r="AF7276" s="25">
        <v>7275</v>
      </c>
      <c r="AG7276" s="25"/>
      <c r="AJ7276" s="25"/>
      <c r="AL7276" s="5">
        <v>7275</v>
      </c>
      <c r="AM7276" s="25">
        <v>-596125584.16242743</v>
      </c>
      <c r="AN7276" s="5">
        <v>-2.0672216502299801</v>
      </c>
    </row>
    <row r="7277" spans="32:40">
      <c r="AF7277" s="25">
        <v>7276</v>
      </c>
      <c r="AG7277" s="25"/>
      <c r="AJ7277" s="25"/>
      <c r="AL7277" s="5">
        <v>7276</v>
      </c>
      <c r="AM7277" s="25">
        <v>-349417323.92816794</v>
      </c>
      <c r="AN7277" s="5">
        <v>-3.6460090834074013</v>
      </c>
    </row>
    <row r="7278" spans="32:40">
      <c r="AF7278" s="25">
        <v>7277</v>
      </c>
      <c r="AG7278" s="25"/>
      <c r="AJ7278" s="25"/>
      <c r="AL7278" s="5">
        <v>7277</v>
      </c>
      <c r="AM7278" s="25">
        <v>720518462.29544759</v>
      </c>
      <c r="AN7278" s="5">
        <v>7.2368963081123727</v>
      </c>
    </row>
    <row r="7279" spans="32:40">
      <c r="AF7279" s="25">
        <v>7278</v>
      </c>
      <c r="AG7279" s="25"/>
      <c r="AJ7279" s="25"/>
      <c r="AL7279" s="5">
        <v>7278</v>
      </c>
      <c r="AM7279" s="25">
        <v>686759143.91267467</v>
      </c>
      <c r="AN7279" s="5">
        <v>4.950841349785982</v>
      </c>
    </row>
    <row r="7280" spans="32:40">
      <c r="AF7280" s="25">
        <v>7279</v>
      </c>
      <c r="AG7280" s="25"/>
      <c r="AJ7280" s="25"/>
      <c r="AL7280" s="5">
        <v>7279</v>
      </c>
      <c r="AM7280" s="25">
        <v>-1838983072.8382256</v>
      </c>
      <c r="AN7280" s="5">
        <v>-6.788747719163986</v>
      </c>
    </row>
    <row r="7281" spans="32:40">
      <c r="AF7281" s="25">
        <v>7280</v>
      </c>
      <c r="AG7281" s="25"/>
      <c r="AJ7281" s="25"/>
      <c r="AL7281" s="5">
        <v>7280</v>
      </c>
      <c r="AM7281" s="25">
        <v>-744478528.48691511</v>
      </c>
      <c r="AN7281" s="5">
        <v>-5.2777985515025962</v>
      </c>
    </row>
    <row r="7282" spans="32:40">
      <c r="AF7282" s="25">
        <v>7281</v>
      </c>
      <c r="AG7282" s="25"/>
      <c r="AJ7282" s="25"/>
      <c r="AL7282" s="5">
        <v>7281</v>
      </c>
      <c r="AM7282" s="25">
        <v>-197769478.93089992</v>
      </c>
      <c r="AN7282" s="5">
        <v>0.12825591427725955</v>
      </c>
    </row>
    <row r="7283" spans="32:40">
      <c r="AF7283" s="25">
        <v>7282</v>
      </c>
      <c r="AG7283" s="25"/>
      <c r="AJ7283" s="25"/>
      <c r="AL7283" s="5">
        <v>7282</v>
      </c>
      <c r="AM7283" s="25">
        <v>-712400343.87904942</v>
      </c>
      <c r="AN7283" s="5">
        <v>-2.4247444950408577</v>
      </c>
    </row>
    <row r="7284" spans="32:40">
      <c r="AF7284" s="25">
        <v>7283</v>
      </c>
      <c r="AG7284" s="25"/>
      <c r="AJ7284" s="25"/>
      <c r="AL7284" s="5">
        <v>7283</v>
      </c>
      <c r="AM7284" s="25">
        <v>-529694039.24265265</v>
      </c>
      <c r="AN7284" s="5">
        <v>-1.7392374271395228</v>
      </c>
    </row>
    <row r="7285" spans="32:40">
      <c r="AF7285" s="25">
        <v>7284</v>
      </c>
      <c r="AG7285" s="25"/>
      <c r="AJ7285" s="25"/>
      <c r="AL7285" s="5">
        <v>7284</v>
      </c>
      <c r="AM7285" s="25">
        <v>264811170.22069168</v>
      </c>
      <c r="AN7285" s="5">
        <v>2.6682340249161789</v>
      </c>
    </row>
    <row r="7286" spans="32:40">
      <c r="AF7286" s="25">
        <v>7285</v>
      </c>
      <c r="AG7286" s="25"/>
      <c r="AJ7286" s="25"/>
      <c r="AL7286" s="5">
        <v>7285</v>
      </c>
      <c r="AM7286" s="25">
        <v>-886178594.13091898</v>
      </c>
      <c r="AN7286" s="5">
        <v>-2.5767148679297938</v>
      </c>
    </row>
    <row r="7287" spans="32:40">
      <c r="AF7287" s="25">
        <v>7286</v>
      </c>
      <c r="AG7287" s="25"/>
      <c r="AJ7287" s="25"/>
      <c r="AL7287" s="5">
        <v>7286</v>
      </c>
      <c r="AM7287" s="25">
        <v>296561792.96761388</v>
      </c>
      <c r="AN7287" s="5">
        <v>5.5490566092122897</v>
      </c>
    </row>
    <row r="7288" spans="32:40">
      <c r="AF7288" s="25">
        <v>7287</v>
      </c>
      <c r="AG7288" s="25"/>
      <c r="AJ7288" s="25"/>
      <c r="AL7288" s="5">
        <v>7287</v>
      </c>
      <c r="AM7288" s="25">
        <v>-1324629568.6419067</v>
      </c>
      <c r="AN7288" s="5">
        <v>-8.7745019826868891</v>
      </c>
    </row>
    <row r="7289" spans="32:40">
      <c r="AF7289" s="25">
        <v>7288</v>
      </c>
      <c r="AG7289" s="25"/>
      <c r="AJ7289" s="25"/>
      <c r="AL7289" s="5">
        <v>7288</v>
      </c>
      <c r="AM7289" s="25">
        <v>-1262545204.876123</v>
      </c>
      <c r="AN7289" s="5">
        <v>-7.1914111739774622</v>
      </c>
    </row>
    <row r="7290" spans="32:40">
      <c r="AF7290" s="25">
        <v>7289</v>
      </c>
      <c r="AG7290" s="25"/>
      <c r="AJ7290" s="25"/>
      <c r="AL7290" s="5">
        <v>7289</v>
      </c>
      <c r="AM7290" s="25">
        <v>98136478.233589023</v>
      </c>
      <c r="AN7290" s="5">
        <v>1.6261909202787546</v>
      </c>
    </row>
    <row r="7291" spans="32:40">
      <c r="AF7291" s="25">
        <v>7290</v>
      </c>
      <c r="AG7291" s="25"/>
      <c r="AJ7291" s="25"/>
      <c r="AL7291" s="5">
        <v>7290</v>
      </c>
      <c r="AM7291" s="25">
        <v>-417070051.41835511</v>
      </c>
      <c r="AN7291" s="5">
        <v>-0.67083708251669782</v>
      </c>
    </row>
    <row r="7292" spans="32:40">
      <c r="AF7292" s="25">
        <v>7291</v>
      </c>
      <c r="AG7292" s="25"/>
      <c r="AJ7292" s="25"/>
      <c r="AL7292" s="5">
        <v>7291</v>
      </c>
      <c r="AM7292" s="25">
        <v>774962563.78821683</v>
      </c>
      <c r="AN7292" s="5">
        <v>5.8393999172955944</v>
      </c>
    </row>
    <row r="7293" spans="32:40">
      <c r="AF7293" s="25">
        <v>7292</v>
      </c>
      <c r="AG7293" s="25"/>
      <c r="AJ7293" s="25"/>
      <c r="AL7293" s="5">
        <v>7292</v>
      </c>
      <c r="AM7293" s="25">
        <v>454226263.64222521</v>
      </c>
      <c r="AN7293" s="5">
        <v>3.1491923733309277</v>
      </c>
    </row>
    <row r="7294" spans="32:40">
      <c r="AF7294" s="25">
        <v>7293</v>
      </c>
      <c r="AG7294" s="25"/>
      <c r="AJ7294" s="25"/>
      <c r="AL7294" s="5">
        <v>7293</v>
      </c>
      <c r="AM7294" s="25">
        <v>-156179363.80059153</v>
      </c>
      <c r="AN7294" s="5">
        <v>0.36514644837402638</v>
      </c>
    </row>
    <row r="7295" spans="32:40">
      <c r="AF7295" s="25">
        <v>7294</v>
      </c>
      <c r="AG7295" s="25"/>
      <c r="AJ7295" s="25"/>
      <c r="AL7295" s="5">
        <v>7294</v>
      </c>
      <c r="AM7295" s="25">
        <v>510207614.70776516</v>
      </c>
      <c r="AN7295" s="5">
        <v>4.7471093980164643</v>
      </c>
    </row>
    <row r="7296" spans="32:40">
      <c r="AF7296" s="25">
        <v>7295</v>
      </c>
      <c r="AG7296" s="25"/>
      <c r="AJ7296" s="25"/>
      <c r="AL7296" s="5">
        <v>7295</v>
      </c>
      <c r="AM7296" s="25">
        <v>-393680614.00338179</v>
      </c>
      <c r="AN7296" s="5">
        <v>-0.70901594447209282</v>
      </c>
    </row>
    <row r="7297" spans="32:40">
      <c r="AF7297" s="25">
        <v>7296</v>
      </c>
      <c r="AG7297" s="25"/>
      <c r="AJ7297" s="25"/>
      <c r="AL7297" s="5">
        <v>7296</v>
      </c>
      <c r="AM7297" s="25">
        <v>-1692405186.3135958</v>
      </c>
      <c r="AN7297" s="5">
        <v>-12.451858606197176</v>
      </c>
    </row>
    <row r="7298" spans="32:40">
      <c r="AF7298" s="25">
        <v>7297</v>
      </c>
      <c r="AG7298" s="25"/>
      <c r="AJ7298" s="25"/>
      <c r="AL7298" s="5">
        <v>7297</v>
      </c>
      <c r="AM7298" s="25">
        <v>260740883.16295248</v>
      </c>
      <c r="AN7298" s="5">
        <v>3.3163569118009204</v>
      </c>
    </row>
    <row r="7299" spans="32:40">
      <c r="AF7299" s="25">
        <v>7298</v>
      </c>
      <c r="AG7299" s="25"/>
      <c r="AJ7299" s="25"/>
      <c r="AL7299" s="5">
        <v>7298</v>
      </c>
      <c r="AM7299" s="25">
        <v>-464297679.44471693</v>
      </c>
      <c r="AN7299" s="5">
        <v>-1.3201459328357135</v>
      </c>
    </row>
    <row r="7300" spans="32:40">
      <c r="AF7300" s="25">
        <v>7299</v>
      </c>
      <c r="AG7300" s="25"/>
      <c r="AJ7300" s="25"/>
      <c r="AL7300" s="5">
        <v>7299</v>
      </c>
      <c r="AM7300" s="25">
        <v>67288845.060349911</v>
      </c>
      <c r="AN7300" s="5">
        <v>1.3122784096462747</v>
      </c>
    </row>
    <row r="7301" spans="32:40">
      <c r="AF7301" s="25">
        <v>7300</v>
      </c>
      <c r="AG7301" s="25"/>
      <c r="AJ7301" s="25"/>
      <c r="AL7301" s="5">
        <v>7300</v>
      </c>
      <c r="AM7301" s="25">
        <v>-773028308.93685627</v>
      </c>
      <c r="AN7301" s="5">
        <v>-2.559027434696211</v>
      </c>
    </row>
    <row r="7302" spans="32:40">
      <c r="AF7302" s="25">
        <v>7301</v>
      </c>
      <c r="AG7302" s="25"/>
      <c r="AJ7302" s="25"/>
      <c r="AL7302" s="5">
        <v>7301</v>
      </c>
      <c r="AM7302" s="25">
        <v>270661818.68723226</v>
      </c>
      <c r="AN7302" s="5">
        <v>3.6301346163821786</v>
      </c>
    </row>
    <row r="7303" spans="32:40">
      <c r="AF7303" s="25">
        <v>7302</v>
      </c>
      <c r="AG7303" s="25"/>
      <c r="AJ7303" s="25"/>
      <c r="AL7303" s="5">
        <v>7302</v>
      </c>
      <c r="AM7303" s="25">
        <v>-457910735.79054451</v>
      </c>
      <c r="AN7303" s="5">
        <v>-4.5643300034011487</v>
      </c>
    </row>
    <row r="7304" spans="32:40">
      <c r="AF7304" s="25">
        <v>7303</v>
      </c>
      <c r="AG7304" s="25"/>
      <c r="AJ7304" s="25"/>
      <c r="AL7304" s="5">
        <v>7303</v>
      </c>
      <c r="AM7304" s="25">
        <v>-1082865033.0383596</v>
      </c>
      <c r="AN7304" s="5">
        <v>-5.6677914091932662</v>
      </c>
    </row>
    <row r="7305" spans="32:40">
      <c r="AF7305" s="25">
        <v>7304</v>
      </c>
      <c r="AG7305" s="25"/>
      <c r="AJ7305" s="25"/>
      <c r="AL7305" s="5">
        <v>7304</v>
      </c>
      <c r="AM7305" s="25">
        <v>-451722738.03192282</v>
      </c>
      <c r="AN7305" s="5">
        <v>-2.8824129686405868</v>
      </c>
    </row>
    <row r="7306" spans="32:40">
      <c r="AF7306" s="25">
        <v>7305</v>
      </c>
      <c r="AG7306" s="25"/>
      <c r="AJ7306" s="25"/>
      <c r="AL7306" s="5">
        <v>7305</v>
      </c>
      <c r="AM7306" s="25">
        <v>161107528.60859185</v>
      </c>
      <c r="AN7306" s="5">
        <v>2.161561739213516</v>
      </c>
    </row>
    <row r="7307" spans="32:40">
      <c r="AF7307" s="25">
        <v>7306</v>
      </c>
      <c r="AG7307" s="25"/>
      <c r="AJ7307" s="25"/>
      <c r="AL7307" s="5">
        <v>7306</v>
      </c>
      <c r="AM7307" s="25">
        <v>1176612815.7596884</v>
      </c>
      <c r="AN7307" s="5">
        <v>5.9930988680502999</v>
      </c>
    </row>
    <row r="7308" spans="32:40">
      <c r="AF7308" s="25">
        <v>7307</v>
      </c>
      <c r="AG7308" s="25"/>
      <c r="AJ7308" s="25"/>
      <c r="AL7308" s="5">
        <v>7307</v>
      </c>
      <c r="AM7308" s="25">
        <v>-933134700.74904895</v>
      </c>
      <c r="AN7308" s="5">
        <v>-3.373897393424246</v>
      </c>
    </row>
    <row r="7309" spans="32:40">
      <c r="AF7309" s="25">
        <v>7308</v>
      </c>
      <c r="AG7309" s="25"/>
      <c r="AJ7309" s="25"/>
      <c r="AL7309" s="5">
        <v>7308</v>
      </c>
      <c r="AM7309" s="25">
        <v>-712688721.88108981</v>
      </c>
      <c r="AN7309" s="5">
        <v>-2.6521947837335991</v>
      </c>
    </row>
    <row r="7310" spans="32:40">
      <c r="AF7310" s="25">
        <v>7309</v>
      </c>
      <c r="AG7310" s="25"/>
      <c r="AJ7310" s="25"/>
      <c r="AL7310" s="5">
        <v>7309</v>
      </c>
      <c r="AM7310" s="25">
        <v>-1507340808.1984873</v>
      </c>
      <c r="AN7310" s="5">
        <v>-11.365563590824975</v>
      </c>
    </row>
    <row r="7311" spans="32:40">
      <c r="AF7311" s="25">
        <v>7310</v>
      </c>
      <c r="AG7311" s="25"/>
      <c r="AJ7311" s="25"/>
      <c r="AL7311" s="5">
        <v>7310</v>
      </c>
      <c r="AM7311" s="25">
        <v>-1396165315.0115752</v>
      </c>
      <c r="AN7311" s="5">
        <v>-5.8095750465291012</v>
      </c>
    </row>
    <row r="7312" spans="32:40">
      <c r="AF7312" s="25">
        <v>7311</v>
      </c>
      <c r="AG7312" s="25"/>
      <c r="AJ7312" s="25"/>
      <c r="AL7312" s="5">
        <v>7311</v>
      </c>
      <c r="AM7312" s="25">
        <v>864166805.3595463</v>
      </c>
      <c r="AN7312" s="5">
        <v>8.6185350896810302</v>
      </c>
    </row>
    <row r="7313" spans="32:40">
      <c r="AF7313" s="25">
        <v>7312</v>
      </c>
      <c r="AG7313" s="25"/>
      <c r="AJ7313" s="25"/>
      <c r="AL7313" s="5">
        <v>7312</v>
      </c>
      <c r="AM7313" s="25">
        <v>-44976845.147150367</v>
      </c>
      <c r="AN7313" s="5">
        <v>0.81034793569135899</v>
      </c>
    </row>
    <row r="7314" spans="32:40">
      <c r="AF7314" s="25">
        <v>7313</v>
      </c>
      <c r="AG7314" s="25"/>
      <c r="AJ7314" s="25"/>
      <c r="AL7314" s="5">
        <v>7313</v>
      </c>
      <c r="AM7314" s="25">
        <v>-438669094.18085372</v>
      </c>
      <c r="AN7314" s="5">
        <v>-2.4380739045630575</v>
      </c>
    </row>
    <row r="7315" spans="32:40">
      <c r="AF7315" s="25">
        <v>7314</v>
      </c>
      <c r="AG7315" s="25"/>
      <c r="AJ7315" s="25"/>
      <c r="AL7315" s="5">
        <v>7314</v>
      </c>
      <c r="AM7315" s="25">
        <v>-473734204.74323213</v>
      </c>
      <c r="AN7315" s="5">
        <v>-0.83692629381530803</v>
      </c>
    </row>
    <row r="7316" spans="32:40">
      <c r="AF7316" s="25">
        <v>7315</v>
      </c>
      <c r="AG7316" s="25"/>
      <c r="AJ7316" s="25"/>
      <c r="AL7316" s="5">
        <v>7315</v>
      </c>
      <c r="AM7316" s="25">
        <v>245191901.49896589</v>
      </c>
      <c r="AN7316" s="5">
        <v>2.1078285045458647</v>
      </c>
    </row>
    <row r="7317" spans="32:40">
      <c r="AF7317" s="25">
        <v>7316</v>
      </c>
      <c r="AG7317" s="25"/>
      <c r="AJ7317" s="25"/>
      <c r="AL7317" s="5">
        <v>7316</v>
      </c>
      <c r="AM7317" s="25">
        <v>-627917078.16376662</v>
      </c>
      <c r="AN7317" s="5">
        <v>-7.8018421768280861</v>
      </c>
    </row>
    <row r="7318" spans="32:40">
      <c r="AF7318" s="25">
        <v>7317</v>
      </c>
      <c r="AG7318" s="25"/>
      <c r="AJ7318" s="25"/>
      <c r="AL7318" s="5">
        <v>7317</v>
      </c>
      <c r="AM7318" s="25">
        <v>-279340319.85270196</v>
      </c>
      <c r="AN7318" s="5">
        <v>-3.3182241697651822</v>
      </c>
    </row>
    <row r="7319" spans="32:40">
      <c r="AF7319" s="25">
        <v>7318</v>
      </c>
      <c r="AG7319" s="25"/>
      <c r="AJ7319" s="25"/>
      <c r="AL7319" s="5">
        <v>7318</v>
      </c>
      <c r="AM7319" s="25">
        <v>725849153.00913668</v>
      </c>
      <c r="AN7319" s="5">
        <v>6.24399678427078</v>
      </c>
    </row>
    <row r="7320" spans="32:40">
      <c r="AF7320" s="25">
        <v>7319</v>
      </c>
      <c r="AG7320" s="25"/>
      <c r="AJ7320" s="25"/>
      <c r="AL7320" s="5">
        <v>7319</v>
      </c>
      <c r="AM7320" s="25">
        <v>268601413.88733661</v>
      </c>
      <c r="AN7320" s="5">
        <v>3.7322401528722877</v>
      </c>
    </row>
    <row r="7321" spans="32:40">
      <c r="AF7321" s="25">
        <v>7320</v>
      </c>
      <c r="AG7321" s="25"/>
      <c r="AJ7321" s="25"/>
      <c r="AL7321" s="5">
        <v>7320</v>
      </c>
      <c r="AM7321" s="25">
        <v>-353554859.47411186</v>
      </c>
      <c r="AN7321" s="5">
        <v>-4.5307103416016279</v>
      </c>
    </row>
    <row r="7322" spans="32:40">
      <c r="AF7322" s="25">
        <v>7321</v>
      </c>
      <c r="AG7322" s="25"/>
      <c r="AJ7322" s="25"/>
      <c r="AL7322" s="5">
        <v>7321</v>
      </c>
      <c r="AM7322" s="25">
        <v>1104150500.4863157</v>
      </c>
      <c r="AN7322" s="5">
        <v>7.0424851254447338</v>
      </c>
    </row>
    <row r="7323" spans="32:40">
      <c r="AF7323" s="25">
        <v>7322</v>
      </c>
      <c r="AG7323" s="25"/>
      <c r="AJ7323" s="25"/>
      <c r="AL7323" s="5">
        <v>7322</v>
      </c>
      <c r="AM7323" s="25">
        <v>-140192131.22507799</v>
      </c>
      <c r="AN7323" s="5">
        <v>-7.4044371448389462E-2</v>
      </c>
    </row>
    <row r="7324" spans="32:40">
      <c r="AF7324" s="25">
        <v>7323</v>
      </c>
      <c r="AG7324" s="25"/>
      <c r="AJ7324" s="25"/>
      <c r="AL7324" s="5">
        <v>7323</v>
      </c>
      <c r="AM7324" s="25">
        <v>128103288.15467507</v>
      </c>
      <c r="AN7324" s="5">
        <v>1.7684247907392281</v>
      </c>
    </row>
    <row r="7325" spans="32:40">
      <c r="AF7325" s="25">
        <v>7324</v>
      </c>
      <c r="AG7325" s="25"/>
      <c r="AJ7325" s="25"/>
      <c r="AL7325" s="5">
        <v>7324</v>
      </c>
      <c r="AM7325" s="25">
        <v>883131017.48236012</v>
      </c>
      <c r="AN7325" s="5">
        <v>12.689542863855015</v>
      </c>
    </row>
    <row r="7326" spans="32:40">
      <c r="AF7326" s="25">
        <v>7325</v>
      </c>
      <c r="AG7326" s="25"/>
      <c r="AJ7326" s="25"/>
      <c r="AL7326" s="5">
        <v>7325</v>
      </c>
      <c r="AM7326" s="25">
        <v>-540520294.50809741</v>
      </c>
      <c r="AN7326" s="5">
        <v>-1.9735375424077004</v>
      </c>
    </row>
    <row r="7327" spans="32:40">
      <c r="AF7327" s="25">
        <v>7326</v>
      </c>
      <c r="AG7327" s="25"/>
      <c r="AJ7327" s="25"/>
      <c r="AL7327" s="5">
        <v>7326</v>
      </c>
      <c r="AM7327" s="25">
        <v>-130612165.37679422</v>
      </c>
      <c r="AN7327" s="5">
        <v>-8.0313420415720951E-3</v>
      </c>
    </row>
    <row r="7328" spans="32:40">
      <c r="AF7328" s="25">
        <v>7327</v>
      </c>
      <c r="AG7328" s="25"/>
      <c r="AJ7328" s="25"/>
      <c r="AL7328" s="5">
        <v>7327</v>
      </c>
      <c r="AM7328" s="25">
        <v>341357264.62178057</v>
      </c>
      <c r="AN7328" s="5">
        <v>2.57725263427611</v>
      </c>
    </row>
    <row r="7329" spans="32:40">
      <c r="AF7329" s="25">
        <v>7328</v>
      </c>
      <c r="AG7329" s="25"/>
      <c r="AJ7329" s="25"/>
      <c r="AL7329" s="5">
        <v>7328</v>
      </c>
      <c r="AM7329" s="25">
        <v>-244463345.50588444</v>
      </c>
      <c r="AN7329" s="5">
        <v>-0.73151903568036525</v>
      </c>
    </row>
    <row r="7330" spans="32:40">
      <c r="AF7330" s="25">
        <v>7329</v>
      </c>
      <c r="AG7330" s="25"/>
      <c r="AJ7330" s="25"/>
      <c r="AL7330" s="5">
        <v>7329</v>
      </c>
      <c r="AM7330" s="25">
        <v>-715602066.05108345</v>
      </c>
      <c r="AN7330" s="5">
        <v>-4.9076038486799192</v>
      </c>
    </row>
    <row r="7331" spans="32:40">
      <c r="AF7331" s="25">
        <v>7330</v>
      </c>
      <c r="AG7331" s="25"/>
      <c r="AJ7331" s="25"/>
      <c r="AL7331" s="5">
        <v>7330</v>
      </c>
      <c r="AM7331" s="25">
        <v>-228480633.58524033</v>
      </c>
      <c r="AN7331" s="5">
        <v>-0.13680243384726729</v>
      </c>
    </row>
    <row r="7332" spans="32:40">
      <c r="AF7332" s="25">
        <v>7331</v>
      </c>
      <c r="AG7332" s="25"/>
      <c r="AJ7332" s="25"/>
      <c r="AL7332" s="5">
        <v>7331</v>
      </c>
      <c r="AM7332" s="25">
        <v>-2024851623.1842155</v>
      </c>
      <c r="AN7332" s="5">
        <v>-14.960997859437464</v>
      </c>
    </row>
    <row r="7333" spans="32:40">
      <c r="AF7333" s="25">
        <v>7332</v>
      </c>
      <c r="AG7333" s="25"/>
      <c r="AJ7333" s="25"/>
      <c r="AL7333" s="5">
        <v>7332</v>
      </c>
      <c r="AM7333" s="25">
        <v>-1063332122.4463737</v>
      </c>
      <c r="AN7333" s="5">
        <v>-3.2423353479630062</v>
      </c>
    </row>
    <row r="7334" spans="32:40">
      <c r="AF7334" s="25">
        <v>7333</v>
      </c>
      <c r="AG7334" s="25"/>
      <c r="AJ7334" s="25"/>
      <c r="AL7334" s="5">
        <v>7333</v>
      </c>
      <c r="AM7334" s="25">
        <v>-1154387641.1670523</v>
      </c>
      <c r="AN7334" s="5">
        <v>-3.9364317335125709</v>
      </c>
    </row>
    <row r="7335" spans="32:40">
      <c r="AF7335" s="25">
        <v>7334</v>
      </c>
      <c r="AG7335" s="25"/>
      <c r="AJ7335" s="25"/>
      <c r="AL7335" s="5">
        <v>7334</v>
      </c>
      <c r="AM7335" s="25">
        <v>-198692653.45805651</v>
      </c>
      <c r="AN7335" s="5">
        <v>0.10848210689716686</v>
      </c>
    </row>
    <row r="7336" spans="32:40">
      <c r="AF7336" s="25">
        <v>7335</v>
      </c>
      <c r="AG7336" s="25"/>
      <c r="AJ7336" s="25"/>
      <c r="AL7336" s="5">
        <v>7335</v>
      </c>
      <c r="AM7336" s="25">
        <v>-600725367.31708193</v>
      </c>
      <c r="AN7336" s="5">
        <v>-4.6052335164880933</v>
      </c>
    </row>
    <row r="7337" spans="32:40">
      <c r="AF7337" s="25">
        <v>7336</v>
      </c>
      <c r="AG7337" s="25"/>
      <c r="AJ7337" s="25"/>
      <c r="AL7337" s="5">
        <v>7336</v>
      </c>
      <c r="AM7337" s="25">
        <v>885912473.10524535</v>
      </c>
      <c r="AN7337" s="5">
        <v>5.7701948226411908</v>
      </c>
    </row>
    <row r="7338" spans="32:40">
      <c r="AF7338" s="25">
        <v>7337</v>
      </c>
      <c r="AG7338" s="25"/>
      <c r="AJ7338" s="25"/>
      <c r="AL7338" s="5">
        <v>7337</v>
      </c>
      <c r="AM7338" s="25">
        <v>-486103130.80260104</v>
      </c>
      <c r="AN7338" s="5">
        <v>-5.8619983519792243</v>
      </c>
    </row>
    <row r="7339" spans="32:40">
      <c r="AF7339" s="25">
        <v>7338</v>
      </c>
      <c r="AG7339" s="25"/>
      <c r="AJ7339" s="25"/>
      <c r="AL7339" s="5">
        <v>7338</v>
      </c>
      <c r="AM7339" s="25">
        <v>-1682269584.7661133</v>
      </c>
      <c r="AN7339" s="5">
        <v>-5.5420340190444959</v>
      </c>
    </row>
    <row r="7340" spans="32:40">
      <c r="AF7340" s="25">
        <v>7339</v>
      </c>
      <c r="AG7340" s="25"/>
      <c r="AJ7340" s="25"/>
      <c r="AL7340" s="5">
        <v>7339</v>
      </c>
      <c r="AM7340" s="25">
        <v>-765135905.27282643</v>
      </c>
      <c r="AN7340" s="5">
        <v>-6.3939807723199795</v>
      </c>
    </row>
    <row r="7341" spans="32:40">
      <c r="AF7341" s="25">
        <v>7340</v>
      </c>
      <c r="AG7341" s="25"/>
      <c r="AJ7341" s="25"/>
      <c r="AL7341" s="5">
        <v>7340</v>
      </c>
      <c r="AM7341" s="25">
        <v>-552782690.46726096</v>
      </c>
      <c r="AN7341" s="5">
        <v>-2.3293421747981933</v>
      </c>
    </row>
    <row r="7342" spans="32:40">
      <c r="AF7342" s="25">
        <v>7341</v>
      </c>
      <c r="AG7342" s="25"/>
      <c r="AJ7342" s="25"/>
      <c r="AL7342" s="5">
        <v>7341</v>
      </c>
      <c r="AM7342" s="25">
        <v>-923432944.47751772</v>
      </c>
      <c r="AN7342" s="5">
        <v>-6.0680338038130222</v>
      </c>
    </row>
    <row r="7343" spans="32:40">
      <c r="AF7343" s="25">
        <v>7342</v>
      </c>
      <c r="AG7343" s="25"/>
      <c r="AJ7343" s="25"/>
      <c r="AL7343" s="5">
        <v>7342</v>
      </c>
      <c r="AM7343" s="25">
        <v>-422178105.66514558</v>
      </c>
      <c r="AN7343" s="5">
        <v>-4.8954195393651636</v>
      </c>
    </row>
    <row r="7344" spans="32:40">
      <c r="AF7344" s="25">
        <v>7343</v>
      </c>
      <c r="AG7344" s="25"/>
      <c r="AJ7344" s="25"/>
      <c r="AL7344" s="5">
        <v>7343</v>
      </c>
      <c r="AM7344" s="25">
        <v>-738559055.5562911</v>
      </c>
      <c r="AN7344" s="5">
        <v>-3.5177173516374025</v>
      </c>
    </row>
    <row r="7345" spans="32:40">
      <c r="AF7345" s="25">
        <v>7344</v>
      </c>
      <c r="AG7345" s="25"/>
      <c r="AJ7345" s="25"/>
      <c r="AL7345" s="5">
        <v>7344</v>
      </c>
      <c r="AM7345" s="25">
        <v>-218771400.21494472</v>
      </c>
      <c r="AN7345" s="5">
        <v>-1.4334592558692916</v>
      </c>
    </row>
    <row r="7346" spans="32:40">
      <c r="AF7346" s="25">
        <v>7345</v>
      </c>
      <c r="AG7346" s="25"/>
      <c r="AJ7346" s="25"/>
      <c r="AL7346" s="5">
        <v>7345</v>
      </c>
      <c r="AM7346" s="25">
        <v>-635001386.375301</v>
      </c>
      <c r="AN7346" s="5">
        <v>-9.254732125942116</v>
      </c>
    </row>
    <row r="7347" spans="32:40">
      <c r="AF7347" s="25">
        <v>7346</v>
      </c>
      <c r="AG7347" s="25"/>
      <c r="AJ7347" s="25"/>
      <c r="AL7347" s="5">
        <v>7346</v>
      </c>
      <c r="AM7347" s="25">
        <v>775111864.41530263</v>
      </c>
      <c r="AN7347" s="5">
        <v>7.9102180394627855</v>
      </c>
    </row>
    <row r="7348" spans="32:40">
      <c r="AF7348" s="25">
        <v>7347</v>
      </c>
      <c r="AG7348" s="25"/>
      <c r="AJ7348" s="25"/>
      <c r="AL7348" s="5">
        <v>7347</v>
      </c>
      <c r="AM7348" s="25">
        <v>253514323.88290566</v>
      </c>
      <c r="AN7348" s="5">
        <v>2.0653097794980808</v>
      </c>
    </row>
    <row r="7349" spans="32:40">
      <c r="AF7349" s="25">
        <v>7348</v>
      </c>
      <c r="AG7349" s="25"/>
      <c r="AJ7349" s="25"/>
      <c r="AL7349" s="5">
        <v>7348</v>
      </c>
      <c r="AM7349" s="25">
        <v>1048343644.0079342</v>
      </c>
      <c r="AN7349" s="5">
        <v>5.6542338938127203</v>
      </c>
    </row>
    <row r="7350" spans="32:40">
      <c r="AF7350" s="25">
        <v>7349</v>
      </c>
      <c r="AG7350" s="25"/>
      <c r="AJ7350" s="25"/>
      <c r="AL7350" s="5">
        <v>7349</v>
      </c>
      <c r="AM7350" s="25">
        <v>-507116743.15243781</v>
      </c>
      <c r="AN7350" s="5">
        <v>-1.3619165388203902</v>
      </c>
    </row>
    <row r="7351" spans="32:40">
      <c r="AF7351" s="25">
        <v>7350</v>
      </c>
      <c r="AG7351" s="25"/>
      <c r="AJ7351" s="25"/>
      <c r="AL7351" s="5">
        <v>7350</v>
      </c>
      <c r="AM7351" s="25">
        <v>-285557315.65897775</v>
      </c>
      <c r="AN7351" s="5">
        <v>-0.62449295516768599</v>
      </c>
    </row>
    <row r="7352" spans="32:40">
      <c r="AF7352" s="25">
        <v>7351</v>
      </c>
      <c r="AG7352" s="25"/>
      <c r="AJ7352" s="25"/>
      <c r="AL7352" s="5">
        <v>7351</v>
      </c>
      <c r="AM7352" s="25">
        <v>-355916701.10864025</v>
      </c>
      <c r="AN7352" s="5">
        <v>-0.52295054691465781</v>
      </c>
    </row>
    <row r="7353" spans="32:40">
      <c r="AF7353" s="25">
        <v>7352</v>
      </c>
      <c r="AG7353" s="25"/>
      <c r="AJ7353" s="25"/>
      <c r="AL7353" s="5">
        <v>7352</v>
      </c>
      <c r="AM7353" s="25">
        <v>1007676615.9124254</v>
      </c>
      <c r="AN7353" s="5">
        <v>8.0843185898891026</v>
      </c>
    </row>
    <row r="7354" spans="32:40">
      <c r="AF7354" s="25">
        <v>7353</v>
      </c>
      <c r="AG7354" s="25"/>
      <c r="AJ7354" s="25"/>
      <c r="AL7354" s="5">
        <v>7353</v>
      </c>
      <c r="AM7354" s="25">
        <v>-690906943.87306952</v>
      </c>
      <c r="AN7354" s="5">
        <v>-3.3250471909763242</v>
      </c>
    </row>
    <row r="7355" spans="32:40">
      <c r="AF7355" s="25">
        <v>7354</v>
      </c>
      <c r="AG7355" s="25"/>
      <c r="AJ7355" s="25"/>
      <c r="AL7355" s="5">
        <v>7354</v>
      </c>
      <c r="AM7355" s="25">
        <v>306760878.77155298</v>
      </c>
      <c r="AN7355" s="5">
        <v>2.2409526598513008</v>
      </c>
    </row>
    <row r="7356" spans="32:40">
      <c r="AF7356" s="25">
        <v>7355</v>
      </c>
      <c r="AG7356" s="25"/>
      <c r="AJ7356" s="25"/>
      <c r="AL7356" s="5">
        <v>7355</v>
      </c>
      <c r="AM7356" s="25">
        <v>-1549129504.859611</v>
      </c>
      <c r="AN7356" s="5">
        <v>-9.1384949407208769</v>
      </c>
    </row>
    <row r="7357" spans="32:40">
      <c r="AF7357" s="25">
        <v>7356</v>
      </c>
      <c r="AG7357" s="25"/>
      <c r="AJ7357" s="25"/>
      <c r="AL7357" s="5">
        <v>7356</v>
      </c>
      <c r="AM7357" s="25">
        <v>-338602447.9576174</v>
      </c>
      <c r="AN7357" s="5">
        <v>-2.5521441738020187</v>
      </c>
    </row>
    <row r="7358" spans="32:40">
      <c r="AF7358" s="25">
        <v>7357</v>
      </c>
      <c r="AG7358" s="25"/>
      <c r="AJ7358" s="25"/>
      <c r="AL7358" s="5">
        <v>7357</v>
      </c>
      <c r="AM7358" s="25">
        <v>-571269578.5955646</v>
      </c>
      <c r="AN7358" s="5">
        <v>-1.8388345661470562</v>
      </c>
    </row>
    <row r="7359" spans="32:40">
      <c r="AF7359" s="25">
        <v>7358</v>
      </c>
      <c r="AG7359" s="25"/>
      <c r="AJ7359" s="25"/>
      <c r="AL7359" s="5">
        <v>7358</v>
      </c>
      <c r="AM7359" s="25">
        <v>-2083100506.0417893</v>
      </c>
      <c r="AN7359" s="5">
        <v>-13.276127879944568</v>
      </c>
    </row>
    <row r="7360" spans="32:40">
      <c r="AF7360" s="25">
        <v>7359</v>
      </c>
      <c r="AG7360" s="25"/>
      <c r="AJ7360" s="25"/>
      <c r="AL7360" s="5">
        <v>7359</v>
      </c>
      <c r="AM7360" s="25">
        <v>-269666635.8634569</v>
      </c>
      <c r="AN7360" s="5">
        <v>-5.2981770918095528E-2</v>
      </c>
    </row>
    <row r="7361" spans="32:40">
      <c r="AF7361" s="25">
        <v>7360</v>
      </c>
      <c r="AG7361" s="25"/>
      <c r="AJ7361" s="25"/>
      <c r="AL7361" s="5">
        <v>7360</v>
      </c>
      <c r="AM7361" s="25">
        <v>296648073.61201787</v>
      </c>
      <c r="AN7361" s="5">
        <v>3.2636559731570451</v>
      </c>
    </row>
    <row r="7362" spans="32:40">
      <c r="AF7362" s="25">
        <v>7361</v>
      </c>
      <c r="AG7362" s="25"/>
      <c r="AJ7362" s="25"/>
      <c r="AL7362" s="5">
        <v>7361</v>
      </c>
      <c r="AM7362" s="25">
        <v>311265112.40821809</v>
      </c>
      <c r="AN7362" s="5">
        <v>2.2012874435438938</v>
      </c>
    </row>
    <row r="7363" spans="32:40">
      <c r="AF7363" s="25">
        <v>7362</v>
      </c>
      <c r="AG7363" s="25"/>
      <c r="AJ7363" s="25"/>
      <c r="AL7363" s="5">
        <v>7362</v>
      </c>
      <c r="AM7363" s="25">
        <v>-997363010.05995238</v>
      </c>
      <c r="AN7363" s="5">
        <v>-4.0241008979536623</v>
      </c>
    </row>
    <row r="7364" spans="32:40">
      <c r="AF7364" s="25">
        <v>7363</v>
      </c>
      <c r="AG7364" s="25"/>
      <c r="AJ7364" s="25"/>
      <c r="AL7364" s="5">
        <v>7363</v>
      </c>
      <c r="AM7364" s="25">
        <v>-155983582.93791273</v>
      </c>
      <c r="AN7364" s="5">
        <v>0.38163538045657575</v>
      </c>
    </row>
    <row r="7365" spans="32:40">
      <c r="AF7365" s="25">
        <v>7364</v>
      </c>
      <c r="AG7365" s="25"/>
      <c r="AJ7365" s="25"/>
      <c r="AL7365" s="5">
        <v>7364</v>
      </c>
      <c r="AM7365" s="25">
        <v>-399530331.14503521</v>
      </c>
      <c r="AN7365" s="5">
        <v>-0.91804312418358325</v>
      </c>
    </row>
    <row r="7366" spans="32:40">
      <c r="AF7366" s="25">
        <v>7365</v>
      </c>
      <c r="AG7366" s="25"/>
      <c r="AJ7366" s="25"/>
      <c r="AL7366" s="5">
        <v>7365</v>
      </c>
      <c r="AM7366" s="25">
        <v>-616018889.82856345</v>
      </c>
      <c r="AN7366" s="5">
        <v>-5.9606264389701797</v>
      </c>
    </row>
    <row r="7367" spans="32:40">
      <c r="AF7367" s="25">
        <v>7366</v>
      </c>
      <c r="AG7367" s="25"/>
      <c r="AJ7367" s="25"/>
      <c r="AL7367" s="5">
        <v>7366</v>
      </c>
      <c r="AM7367" s="25">
        <v>-192551200.06862149</v>
      </c>
      <c r="AN7367" s="5">
        <v>0.16394466075232919</v>
      </c>
    </row>
    <row r="7368" spans="32:40">
      <c r="AF7368" s="25">
        <v>7367</v>
      </c>
      <c r="AG7368" s="25"/>
      <c r="AJ7368" s="25"/>
      <c r="AL7368" s="5">
        <v>7367</v>
      </c>
      <c r="AM7368" s="25">
        <v>-565534120.51417542</v>
      </c>
      <c r="AN7368" s="5">
        <v>-1.2513654465491739</v>
      </c>
    </row>
    <row r="7369" spans="32:40">
      <c r="AF7369" s="25">
        <v>7368</v>
      </c>
      <c r="AG7369" s="25"/>
      <c r="AJ7369" s="25"/>
      <c r="AL7369" s="5">
        <v>7368</v>
      </c>
      <c r="AM7369" s="25">
        <v>1459761664.7296674</v>
      </c>
      <c r="AN7369" s="5">
        <v>10.957077192647231</v>
      </c>
    </row>
    <row r="7370" spans="32:40">
      <c r="AF7370" s="25">
        <v>7369</v>
      </c>
      <c r="AG7370" s="25"/>
      <c r="AJ7370" s="25"/>
      <c r="AL7370" s="5">
        <v>7369</v>
      </c>
      <c r="AM7370" s="25">
        <v>-773851425.21356237</v>
      </c>
      <c r="AN7370" s="5">
        <v>-5.5075570800493781</v>
      </c>
    </row>
    <row r="7371" spans="32:40">
      <c r="AF7371" s="25">
        <v>7370</v>
      </c>
      <c r="AG7371" s="25"/>
      <c r="AJ7371" s="25"/>
      <c r="AL7371" s="5">
        <v>7370</v>
      </c>
      <c r="AM7371" s="25">
        <v>-44014937.344903767</v>
      </c>
      <c r="AN7371" s="5">
        <v>0.74184075032629238</v>
      </c>
    </row>
    <row r="7372" spans="32:40">
      <c r="AF7372" s="25">
        <v>7371</v>
      </c>
      <c r="AG7372" s="25"/>
      <c r="AJ7372" s="25"/>
      <c r="AL7372" s="5">
        <v>7371</v>
      </c>
      <c r="AM7372" s="25">
        <v>-233980209.89410585</v>
      </c>
      <c r="AN7372" s="5">
        <v>-0.48103444021038994</v>
      </c>
    </row>
    <row r="7373" spans="32:40">
      <c r="AF7373" s="25">
        <v>7372</v>
      </c>
      <c r="AG7373" s="25"/>
      <c r="AJ7373" s="25"/>
      <c r="AL7373" s="5">
        <v>7372</v>
      </c>
      <c r="AM7373" s="25">
        <v>-1141886251.7957861</v>
      </c>
      <c r="AN7373" s="5">
        <v>-9.0108870112598538</v>
      </c>
    </row>
    <row r="7374" spans="32:40">
      <c r="AF7374" s="25">
        <v>7373</v>
      </c>
      <c r="AG7374" s="25"/>
      <c r="AJ7374" s="25"/>
      <c r="AL7374" s="5">
        <v>7373</v>
      </c>
      <c r="AM7374" s="25">
        <v>220952679.28595608</v>
      </c>
      <c r="AN7374" s="5">
        <v>1.9024291732461756</v>
      </c>
    </row>
    <row r="7375" spans="32:40">
      <c r="AF7375" s="25">
        <v>7374</v>
      </c>
      <c r="AG7375" s="25"/>
      <c r="AJ7375" s="25"/>
      <c r="AL7375" s="5">
        <v>7374</v>
      </c>
      <c r="AM7375" s="25">
        <v>-1199754995.1865399</v>
      </c>
      <c r="AN7375" s="5">
        <v>-8.5614543423282736</v>
      </c>
    </row>
    <row r="7376" spans="32:40">
      <c r="AF7376" s="25">
        <v>7375</v>
      </c>
      <c r="AG7376" s="25"/>
      <c r="AJ7376" s="25"/>
      <c r="AL7376" s="5">
        <v>7375</v>
      </c>
      <c r="AM7376" s="25">
        <v>-1164887081.7536678</v>
      </c>
      <c r="AN7376" s="5">
        <v>-3.9146946201475661</v>
      </c>
    </row>
    <row r="7377" spans="32:40">
      <c r="AF7377" s="25">
        <v>7376</v>
      </c>
      <c r="AG7377" s="25"/>
      <c r="AJ7377" s="25"/>
      <c r="AL7377" s="5">
        <v>7376</v>
      </c>
      <c r="AM7377" s="25">
        <v>1118382888.8634515</v>
      </c>
      <c r="AN7377" s="5">
        <v>15.776372405249564</v>
      </c>
    </row>
    <row r="7378" spans="32:40">
      <c r="AF7378" s="25">
        <v>7377</v>
      </c>
      <c r="AG7378" s="25"/>
      <c r="AJ7378" s="25"/>
      <c r="AL7378" s="5">
        <v>7377</v>
      </c>
      <c r="AM7378" s="25">
        <v>-766845182.50448895</v>
      </c>
      <c r="AN7378" s="5">
        <v>-1.9823256617025888</v>
      </c>
    </row>
    <row r="7379" spans="32:40">
      <c r="AF7379" s="25">
        <v>7378</v>
      </c>
      <c r="AG7379" s="25"/>
      <c r="AJ7379" s="25"/>
      <c r="AL7379" s="5">
        <v>7378</v>
      </c>
      <c r="AM7379" s="25">
        <v>-765744437.64244056</v>
      </c>
      <c r="AN7379" s="5">
        <v>-6.6885143875131154</v>
      </c>
    </row>
    <row r="7380" spans="32:40">
      <c r="AF7380" s="25">
        <v>7379</v>
      </c>
      <c r="AG7380" s="25"/>
      <c r="AJ7380" s="25"/>
      <c r="AL7380" s="5">
        <v>7379</v>
      </c>
      <c r="AM7380" s="25">
        <v>-1679273560.7938831</v>
      </c>
      <c r="AN7380" s="5">
        <v>-12.337425346991026</v>
      </c>
    </row>
    <row r="7381" spans="32:40">
      <c r="AF7381" s="25">
        <v>7380</v>
      </c>
      <c r="AG7381" s="25"/>
      <c r="AJ7381" s="25"/>
      <c r="AL7381" s="5">
        <v>7380</v>
      </c>
      <c r="AM7381" s="25">
        <v>-1101875849.6308651</v>
      </c>
      <c r="AN7381" s="5">
        <v>-5.887411662366711</v>
      </c>
    </row>
    <row r="7382" spans="32:40">
      <c r="AF7382" s="25">
        <v>7381</v>
      </c>
      <c r="AG7382" s="25"/>
      <c r="AJ7382" s="25"/>
      <c r="AL7382" s="5">
        <v>7381</v>
      </c>
      <c r="AM7382" s="25">
        <v>170481221.3186428</v>
      </c>
      <c r="AN7382" s="5">
        <v>1.6444776140548063</v>
      </c>
    </row>
    <row r="7383" spans="32:40">
      <c r="AF7383" s="25">
        <v>7382</v>
      </c>
      <c r="AG7383" s="25"/>
      <c r="AJ7383" s="25"/>
      <c r="AL7383" s="5">
        <v>7382</v>
      </c>
      <c r="AM7383" s="25">
        <v>-251234293.37651497</v>
      </c>
      <c r="AN7383" s="5">
        <v>-0.59419233730183085</v>
      </c>
    </row>
    <row r="7384" spans="32:40">
      <c r="AF7384" s="25">
        <v>7383</v>
      </c>
      <c r="AG7384" s="25"/>
      <c r="AJ7384" s="25"/>
      <c r="AL7384" s="5">
        <v>7383</v>
      </c>
      <c r="AM7384" s="25">
        <v>-196762398.5603134</v>
      </c>
      <c r="AN7384" s="5">
        <v>-8.5551997551373937E-2</v>
      </c>
    </row>
    <row r="7385" spans="32:40">
      <c r="AF7385" s="25">
        <v>7384</v>
      </c>
      <c r="AG7385" s="25"/>
      <c r="AJ7385" s="25"/>
      <c r="AL7385" s="5">
        <v>7384</v>
      </c>
      <c r="AM7385" s="25">
        <v>494729146.95041281</v>
      </c>
      <c r="AN7385" s="5">
        <v>5.355225066023162</v>
      </c>
    </row>
    <row r="7386" spans="32:40">
      <c r="AF7386" s="25">
        <v>7385</v>
      </c>
      <c r="AG7386" s="25"/>
      <c r="AJ7386" s="25"/>
      <c r="AL7386" s="5">
        <v>7385</v>
      </c>
      <c r="AM7386" s="25">
        <v>731489046.88193917</v>
      </c>
      <c r="AN7386" s="5">
        <v>9.0292024484964237</v>
      </c>
    </row>
    <row r="7387" spans="32:40">
      <c r="AF7387" s="25">
        <v>7386</v>
      </c>
      <c r="AG7387" s="25"/>
      <c r="AJ7387" s="25"/>
      <c r="AL7387" s="5">
        <v>7386</v>
      </c>
      <c r="AM7387" s="25">
        <v>-296506915.39045978</v>
      </c>
      <c r="AN7387" s="5">
        <v>-0.279308974930291</v>
      </c>
    </row>
    <row r="7388" spans="32:40">
      <c r="AF7388" s="25">
        <v>7387</v>
      </c>
      <c r="AG7388" s="25"/>
      <c r="AJ7388" s="25"/>
      <c r="AL7388" s="5">
        <v>7387</v>
      </c>
      <c r="AM7388" s="25">
        <v>-755245672.40607429</v>
      </c>
      <c r="AN7388" s="5">
        <v>-2.0395920486373909</v>
      </c>
    </row>
    <row r="7389" spans="32:40">
      <c r="AF7389" s="25">
        <v>7388</v>
      </c>
      <c r="AG7389" s="25"/>
      <c r="AJ7389" s="25"/>
      <c r="AL7389" s="5">
        <v>7388</v>
      </c>
      <c r="AM7389" s="25">
        <v>-76436742.323667169</v>
      </c>
      <c r="AN7389" s="5">
        <v>0.65300625478776941</v>
      </c>
    </row>
    <row r="7390" spans="32:40">
      <c r="AF7390" s="25">
        <v>7389</v>
      </c>
      <c r="AG7390" s="25"/>
      <c r="AJ7390" s="25"/>
      <c r="AL7390" s="5">
        <v>7389</v>
      </c>
      <c r="AM7390" s="25">
        <v>1537442920.8541718</v>
      </c>
      <c r="AN7390" s="5">
        <v>8.0552687588300937</v>
      </c>
    </row>
    <row r="7391" spans="32:40">
      <c r="AF7391" s="25">
        <v>7390</v>
      </c>
      <c r="AG7391" s="25"/>
      <c r="AJ7391" s="25"/>
      <c r="AL7391" s="5">
        <v>7390</v>
      </c>
      <c r="AM7391" s="25">
        <v>-1023879215.8861392</v>
      </c>
      <c r="AN7391" s="5">
        <v>-4.2147091620039543</v>
      </c>
    </row>
    <row r="7392" spans="32:40">
      <c r="AF7392" s="25">
        <v>7391</v>
      </c>
      <c r="AG7392" s="25"/>
      <c r="AJ7392" s="25"/>
      <c r="AL7392" s="5">
        <v>7391</v>
      </c>
      <c r="AM7392" s="25">
        <v>705345430.73607779</v>
      </c>
      <c r="AN7392" s="5">
        <v>10.068156151171891</v>
      </c>
    </row>
    <row r="7393" spans="32:40">
      <c r="AF7393" s="25">
        <v>7392</v>
      </c>
      <c r="AG7393" s="25"/>
      <c r="AJ7393" s="25"/>
      <c r="AL7393" s="5">
        <v>7392</v>
      </c>
      <c r="AM7393" s="25">
        <v>-841479351.15816116</v>
      </c>
      <c r="AN7393" s="5">
        <v>-4.468664169094434</v>
      </c>
    </row>
    <row r="7394" spans="32:40">
      <c r="AF7394" s="25">
        <v>7393</v>
      </c>
      <c r="AG7394" s="25"/>
      <c r="AJ7394" s="25"/>
      <c r="AL7394" s="5">
        <v>7393</v>
      </c>
      <c r="AM7394" s="25">
        <v>-451257673.07128471</v>
      </c>
      <c r="AN7394" s="5">
        <v>-0.91161420853757269</v>
      </c>
    </row>
    <row r="7395" spans="32:40">
      <c r="AF7395" s="25">
        <v>7394</v>
      </c>
      <c r="AG7395" s="25"/>
      <c r="AJ7395" s="25"/>
      <c r="AL7395" s="5">
        <v>7394</v>
      </c>
      <c r="AM7395" s="25">
        <v>74278061.422287226</v>
      </c>
      <c r="AN7395" s="5">
        <v>1.4360315782689099</v>
      </c>
    </row>
    <row r="7396" spans="32:40">
      <c r="AF7396" s="25">
        <v>7395</v>
      </c>
      <c r="AG7396" s="25"/>
      <c r="AJ7396" s="25"/>
      <c r="AL7396" s="5">
        <v>7395</v>
      </c>
      <c r="AM7396" s="25">
        <v>1877737157.0858335</v>
      </c>
      <c r="AN7396" s="5">
        <v>11.713962846116129</v>
      </c>
    </row>
    <row r="7397" spans="32:40">
      <c r="AF7397" s="25">
        <v>7396</v>
      </c>
      <c r="AG7397" s="25"/>
      <c r="AJ7397" s="25"/>
      <c r="AL7397" s="5">
        <v>7396</v>
      </c>
      <c r="AM7397" s="25">
        <v>-677209684.36367869</v>
      </c>
      <c r="AN7397" s="5">
        <v>-7.494006226248108</v>
      </c>
    </row>
    <row r="7398" spans="32:40">
      <c r="AF7398" s="25">
        <v>7397</v>
      </c>
      <c r="AG7398" s="25"/>
      <c r="AJ7398" s="25"/>
      <c r="AL7398" s="5">
        <v>7397</v>
      </c>
      <c r="AM7398" s="25">
        <v>-709819282.2347939</v>
      </c>
      <c r="AN7398" s="5">
        <v>-4.6489584984698826</v>
      </c>
    </row>
    <row r="7399" spans="32:40">
      <c r="AF7399" s="25">
        <v>7398</v>
      </c>
      <c r="AG7399" s="25"/>
      <c r="AJ7399" s="25"/>
      <c r="AL7399" s="5">
        <v>7398</v>
      </c>
      <c r="AM7399" s="25">
        <v>-15800857.896135867</v>
      </c>
      <c r="AN7399" s="5">
        <v>0.78906027165579939</v>
      </c>
    </row>
    <row r="7400" spans="32:40">
      <c r="AF7400" s="25">
        <v>7399</v>
      </c>
      <c r="AG7400" s="25"/>
      <c r="AJ7400" s="25"/>
      <c r="AL7400" s="5">
        <v>7399</v>
      </c>
      <c r="AM7400" s="25">
        <v>165654402.55986083</v>
      </c>
      <c r="AN7400" s="5">
        <v>2.3911596493812826</v>
      </c>
    </row>
    <row r="7401" spans="32:40">
      <c r="AF7401" s="25">
        <v>7400</v>
      </c>
      <c r="AG7401" s="25"/>
      <c r="AJ7401" s="25"/>
      <c r="AL7401" s="5">
        <v>7400</v>
      </c>
      <c r="AM7401" s="25">
        <v>-362084838.16965342</v>
      </c>
      <c r="AN7401" s="5">
        <v>-1.1112955578016956</v>
      </c>
    </row>
    <row r="7402" spans="32:40">
      <c r="AF7402" s="25">
        <v>7401</v>
      </c>
      <c r="AG7402" s="25"/>
      <c r="AJ7402" s="25"/>
      <c r="AL7402" s="5">
        <v>7401</v>
      </c>
      <c r="AM7402" s="25">
        <v>1601139802.1734676</v>
      </c>
      <c r="AN7402" s="5">
        <v>11.833366030491181</v>
      </c>
    </row>
    <row r="7403" spans="32:40">
      <c r="AF7403" s="25">
        <v>7402</v>
      </c>
      <c r="AG7403" s="25"/>
      <c r="AJ7403" s="25"/>
      <c r="AL7403" s="5">
        <v>7402</v>
      </c>
      <c r="AM7403" s="25">
        <v>-387662955.69677401</v>
      </c>
      <c r="AN7403" s="5">
        <v>-1.9654333385383527</v>
      </c>
    </row>
    <row r="7404" spans="32:40">
      <c r="AF7404" s="25">
        <v>7403</v>
      </c>
      <c r="AG7404" s="25"/>
      <c r="AJ7404" s="25"/>
      <c r="AL7404" s="5">
        <v>7403</v>
      </c>
      <c r="AM7404" s="25">
        <v>-68352618.81373927</v>
      </c>
      <c r="AN7404" s="5">
        <v>0.52062190553821641</v>
      </c>
    </row>
    <row r="7405" spans="32:40">
      <c r="AF7405" s="25">
        <v>7404</v>
      </c>
      <c r="AG7405" s="25"/>
      <c r="AJ7405" s="25"/>
      <c r="AL7405" s="5">
        <v>7404</v>
      </c>
      <c r="AM7405" s="25">
        <v>-265724574.16739082</v>
      </c>
      <c r="AN7405" s="5">
        <v>-0.77300711441065684</v>
      </c>
    </row>
    <row r="7406" spans="32:40">
      <c r="AF7406" s="25">
        <v>7405</v>
      </c>
      <c r="AG7406" s="25"/>
      <c r="AJ7406" s="25"/>
      <c r="AL7406" s="5">
        <v>7405</v>
      </c>
      <c r="AM7406" s="25">
        <v>-1305408305.7617254</v>
      </c>
      <c r="AN7406" s="5">
        <v>-4.989220459637882</v>
      </c>
    </row>
    <row r="7407" spans="32:40">
      <c r="AF7407" s="25">
        <v>7406</v>
      </c>
      <c r="AG7407" s="25"/>
      <c r="AJ7407" s="25"/>
      <c r="AL7407" s="5">
        <v>7406</v>
      </c>
      <c r="AM7407" s="25">
        <v>-25688011.057341099</v>
      </c>
      <c r="AN7407" s="5">
        <v>0.88565534006395807</v>
      </c>
    </row>
    <row r="7408" spans="32:40">
      <c r="AF7408" s="25">
        <v>7407</v>
      </c>
      <c r="AG7408" s="25"/>
      <c r="AJ7408" s="25"/>
      <c r="AL7408" s="5">
        <v>7407</v>
      </c>
      <c r="AM7408" s="25">
        <v>-646913245.51478028</v>
      </c>
      <c r="AN7408" s="5">
        <v>-1.6053352376302237</v>
      </c>
    </row>
    <row r="7409" spans="32:40">
      <c r="AF7409" s="25">
        <v>7408</v>
      </c>
      <c r="AG7409" s="25"/>
      <c r="AJ7409" s="25"/>
      <c r="AL7409" s="5">
        <v>7408</v>
      </c>
      <c r="AM7409" s="25">
        <v>-343933591.38329399</v>
      </c>
      <c r="AN7409" s="5">
        <v>-1.0624483725311082</v>
      </c>
    </row>
    <row r="7410" spans="32:40">
      <c r="AF7410" s="25">
        <v>7409</v>
      </c>
      <c r="AG7410" s="25"/>
      <c r="AJ7410" s="25"/>
      <c r="AL7410" s="5">
        <v>7409</v>
      </c>
      <c r="AM7410" s="25">
        <v>-974148419.31870008</v>
      </c>
      <c r="AN7410" s="5">
        <v>-5.0111182324000385</v>
      </c>
    </row>
    <row r="7411" spans="32:40">
      <c r="AF7411" s="25">
        <v>7410</v>
      </c>
      <c r="AG7411" s="25"/>
      <c r="AJ7411" s="25"/>
      <c r="AL7411" s="5">
        <v>7410</v>
      </c>
      <c r="AM7411" s="25">
        <v>222907339.27664554</v>
      </c>
      <c r="AN7411" s="5">
        <v>2.0605716831378262</v>
      </c>
    </row>
    <row r="7412" spans="32:40">
      <c r="AF7412" s="25">
        <v>7411</v>
      </c>
      <c r="AG7412" s="25"/>
      <c r="AJ7412" s="25"/>
      <c r="AL7412" s="5">
        <v>7411</v>
      </c>
      <c r="AM7412" s="25">
        <v>-1004453198.9730041</v>
      </c>
      <c r="AN7412" s="5">
        <v>-2.882358074907049</v>
      </c>
    </row>
    <row r="7413" spans="32:40">
      <c r="AF7413" s="25">
        <v>7412</v>
      </c>
      <c r="AG7413" s="25"/>
      <c r="AJ7413" s="25"/>
      <c r="AL7413" s="5">
        <v>7412</v>
      </c>
      <c r="AM7413" s="25">
        <v>-484052632.38627911</v>
      </c>
      <c r="AN7413" s="5">
        <v>-0.88250830254909651</v>
      </c>
    </row>
    <row r="7414" spans="32:40">
      <c r="AF7414" s="25">
        <v>7413</v>
      </c>
      <c r="AG7414" s="25"/>
      <c r="AJ7414" s="25"/>
      <c r="AL7414" s="5">
        <v>7413</v>
      </c>
      <c r="AM7414" s="25">
        <v>-1024959778.0639968</v>
      </c>
      <c r="AN7414" s="5">
        <v>-3.8897997131491451</v>
      </c>
    </row>
    <row r="7415" spans="32:40">
      <c r="AF7415" s="25">
        <v>7414</v>
      </c>
      <c r="AG7415" s="25"/>
      <c r="AJ7415" s="25"/>
      <c r="AL7415" s="5">
        <v>7414</v>
      </c>
      <c r="AM7415" s="25">
        <v>206887003.02383697</v>
      </c>
      <c r="AN7415" s="5">
        <v>3.1691572034158964</v>
      </c>
    </row>
    <row r="7416" spans="32:40">
      <c r="AF7416" s="25">
        <v>7415</v>
      </c>
      <c r="AG7416" s="25"/>
      <c r="AJ7416" s="25"/>
      <c r="AL7416" s="5">
        <v>7415</v>
      </c>
      <c r="AM7416" s="25">
        <v>-1221073396.816925</v>
      </c>
      <c r="AN7416" s="5">
        <v>-5.0213520465967703</v>
      </c>
    </row>
    <row r="7417" spans="32:40">
      <c r="AF7417" s="25">
        <v>7416</v>
      </c>
      <c r="AG7417" s="25"/>
      <c r="AJ7417" s="25"/>
      <c r="AL7417" s="5">
        <v>7416</v>
      </c>
      <c r="AM7417" s="25">
        <v>165872413.34950492</v>
      </c>
      <c r="AN7417" s="5">
        <v>1.9660757146976136</v>
      </c>
    </row>
    <row r="7418" spans="32:40">
      <c r="AF7418" s="25">
        <v>7417</v>
      </c>
      <c r="AG7418" s="25"/>
      <c r="AJ7418" s="25"/>
      <c r="AL7418" s="5">
        <v>7417</v>
      </c>
      <c r="AM7418" s="25">
        <v>108813056.84648916</v>
      </c>
      <c r="AN7418" s="5">
        <v>2.1587009924959997</v>
      </c>
    </row>
    <row r="7419" spans="32:40">
      <c r="AF7419" s="25">
        <v>7418</v>
      </c>
      <c r="AG7419" s="25"/>
      <c r="AJ7419" s="25"/>
      <c r="AL7419" s="5">
        <v>7418</v>
      </c>
      <c r="AM7419" s="25">
        <v>-329937236.82938027</v>
      </c>
      <c r="AN7419" s="5">
        <v>-0.36689724921488781</v>
      </c>
    </row>
    <row r="7420" spans="32:40">
      <c r="AF7420" s="25">
        <v>7419</v>
      </c>
      <c r="AG7420" s="25"/>
      <c r="AJ7420" s="25"/>
      <c r="AL7420" s="5">
        <v>7419</v>
      </c>
      <c r="AM7420" s="25">
        <v>466575698.1088593</v>
      </c>
      <c r="AN7420" s="5">
        <v>3.6289714156948447</v>
      </c>
    </row>
    <row r="7421" spans="32:40">
      <c r="AF7421" s="25">
        <v>7420</v>
      </c>
      <c r="AG7421" s="25"/>
      <c r="AJ7421" s="25"/>
      <c r="AL7421" s="5">
        <v>7420</v>
      </c>
      <c r="AM7421" s="25">
        <v>-802869161.01234758</v>
      </c>
      <c r="AN7421" s="5">
        <v>-2.9080563868986875</v>
      </c>
    </row>
    <row r="7422" spans="32:40">
      <c r="AF7422" s="25">
        <v>7421</v>
      </c>
      <c r="AG7422" s="25"/>
      <c r="AJ7422" s="25"/>
      <c r="AL7422" s="5">
        <v>7421</v>
      </c>
      <c r="AM7422" s="25">
        <v>-713033637.13366318</v>
      </c>
      <c r="AN7422" s="5">
        <v>-2.540529750012781</v>
      </c>
    </row>
    <row r="7423" spans="32:40">
      <c r="AF7423" s="25">
        <v>7422</v>
      </c>
      <c r="AG7423" s="25"/>
      <c r="AJ7423" s="25"/>
      <c r="AL7423" s="5">
        <v>7422</v>
      </c>
      <c r="AM7423" s="25">
        <v>112452846.65379149</v>
      </c>
      <c r="AN7423" s="5">
        <v>1.8965648474848344</v>
      </c>
    </row>
    <row r="7424" spans="32:40">
      <c r="AF7424" s="25">
        <v>7423</v>
      </c>
      <c r="AG7424" s="25"/>
      <c r="AJ7424" s="25"/>
      <c r="AL7424" s="5">
        <v>7423</v>
      </c>
      <c r="AM7424" s="25">
        <v>638493902.83241045</v>
      </c>
      <c r="AN7424" s="5">
        <v>5.847180225256932</v>
      </c>
    </row>
    <row r="7425" spans="32:40">
      <c r="AF7425" s="25">
        <v>7424</v>
      </c>
      <c r="AG7425" s="25"/>
      <c r="AJ7425" s="25"/>
      <c r="AL7425" s="5">
        <v>7424</v>
      </c>
      <c r="AM7425" s="25">
        <v>-100794796.28002208</v>
      </c>
      <c r="AN7425" s="5">
        <v>-5.9788060546415452E-2</v>
      </c>
    </row>
    <row r="7426" spans="32:40">
      <c r="AF7426" s="25">
        <v>7425</v>
      </c>
      <c r="AG7426" s="25"/>
      <c r="AJ7426" s="25"/>
      <c r="AL7426" s="5">
        <v>7425</v>
      </c>
      <c r="AM7426" s="25">
        <v>908819020.6719656</v>
      </c>
      <c r="AN7426" s="5">
        <v>8.6927569849055057</v>
      </c>
    </row>
    <row r="7427" spans="32:40">
      <c r="AF7427" s="25">
        <v>7426</v>
      </c>
      <c r="AG7427" s="25"/>
      <c r="AJ7427" s="25"/>
      <c r="AL7427" s="5">
        <v>7426</v>
      </c>
      <c r="AM7427" s="25">
        <v>461076914.90111548</v>
      </c>
      <c r="AN7427" s="5">
        <v>3.3539585934801335</v>
      </c>
    </row>
    <row r="7428" spans="32:40">
      <c r="AF7428" s="25">
        <v>7427</v>
      </c>
      <c r="AG7428" s="25"/>
      <c r="AJ7428" s="25"/>
      <c r="AL7428" s="5">
        <v>7427</v>
      </c>
      <c r="AM7428" s="25">
        <v>-463788097.7318086</v>
      </c>
      <c r="AN7428" s="5">
        <v>-1.086552096181491</v>
      </c>
    </row>
    <row r="7429" spans="32:40">
      <c r="AF7429" s="25">
        <v>7428</v>
      </c>
      <c r="AG7429" s="25"/>
      <c r="AJ7429" s="25"/>
      <c r="AL7429" s="5">
        <v>7428</v>
      </c>
      <c r="AM7429" s="25">
        <v>-840110048.30045652</v>
      </c>
      <c r="AN7429" s="5">
        <v>-2.8700526789654011</v>
      </c>
    </row>
    <row r="7430" spans="32:40">
      <c r="AF7430" s="25">
        <v>7429</v>
      </c>
      <c r="AG7430" s="25"/>
      <c r="AJ7430" s="25"/>
      <c r="AL7430" s="5">
        <v>7429</v>
      </c>
      <c r="AM7430" s="25">
        <v>186082245.29580125</v>
      </c>
      <c r="AN7430" s="5">
        <v>3.1973957837489366</v>
      </c>
    </row>
    <row r="7431" spans="32:40">
      <c r="AF7431" s="25">
        <v>7430</v>
      </c>
      <c r="AG7431" s="25"/>
      <c r="AJ7431" s="25"/>
      <c r="AL7431" s="5">
        <v>7430</v>
      </c>
      <c r="AM7431" s="25">
        <v>-1545020168.9817636</v>
      </c>
      <c r="AN7431" s="5">
        <v>-5.0966533269553089</v>
      </c>
    </row>
    <row r="7432" spans="32:40">
      <c r="AF7432" s="25">
        <v>7431</v>
      </c>
      <c r="AG7432" s="25"/>
      <c r="AJ7432" s="25"/>
      <c r="AL7432" s="5">
        <v>7431</v>
      </c>
      <c r="AM7432" s="25">
        <v>802238690.96333563</v>
      </c>
      <c r="AN7432" s="5">
        <v>8.0038387059955394</v>
      </c>
    </row>
    <row r="7433" spans="32:40">
      <c r="AF7433" s="25">
        <v>7432</v>
      </c>
      <c r="AG7433" s="25"/>
      <c r="AJ7433" s="25"/>
      <c r="AL7433" s="5">
        <v>7432</v>
      </c>
      <c r="AM7433" s="25">
        <v>-917874541.77428341</v>
      </c>
      <c r="AN7433" s="5">
        <v>-11.968874967471624</v>
      </c>
    </row>
    <row r="7434" spans="32:40">
      <c r="AF7434" s="25">
        <v>7433</v>
      </c>
      <c r="AG7434" s="25"/>
      <c r="AJ7434" s="25"/>
      <c r="AL7434" s="5">
        <v>7433</v>
      </c>
      <c r="AM7434" s="25">
        <v>316888450.60646164</v>
      </c>
      <c r="AN7434" s="5">
        <v>2.8421055904644552</v>
      </c>
    </row>
    <row r="7435" spans="32:40">
      <c r="AF7435" s="25">
        <v>7434</v>
      </c>
      <c r="AG7435" s="25"/>
      <c r="AJ7435" s="25"/>
      <c r="AL7435" s="5">
        <v>7434</v>
      </c>
      <c r="AM7435" s="25">
        <v>1049652048.6360168</v>
      </c>
      <c r="AN7435" s="5">
        <v>15.355543045648929</v>
      </c>
    </row>
    <row r="7436" spans="32:40">
      <c r="AF7436" s="25">
        <v>7435</v>
      </c>
      <c r="AG7436" s="25"/>
      <c r="AJ7436" s="25"/>
      <c r="AL7436" s="5">
        <v>7435</v>
      </c>
      <c r="AM7436" s="25">
        <v>-308833514.02107793</v>
      </c>
      <c r="AN7436" s="5">
        <v>-2.2848424289404723</v>
      </c>
    </row>
    <row r="7437" spans="32:40">
      <c r="AF7437" s="25">
        <v>7436</v>
      </c>
      <c r="AG7437" s="25"/>
      <c r="AJ7437" s="25"/>
      <c r="AL7437" s="5">
        <v>7436</v>
      </c>
      <c r="AM7437" s="25">
        <v>-797853641.7580297</v>
      </c>
      <c r="AN7437" s="5">
        <v>-4.2278756198608782</v>
      </c>
    </row>
    <row r="7438" spans="32:40">
      <c r="AF7438" s="25">
        <v>7437</v>
      </c>
      <c r="AG7438" s="25"/>
      <c r="AJ7438" s="25"/>
      <c r="AL7438" s="5">
        <v>7437</v>
      </c>
      <c r="AM7438" s="25">
        <v>-469978762.53477585</v>
      </c>
      <c r="AN7438" s="5">
        <v>-1.9023948834922328</v>
      </c>
    </row>
    <row r="7439" spans="32:40">
      <c r="AF7439" s="25">
        <v>7438</v>
      </c>
      <c r="AG7439" s="25"/>
      <c r="AJ7439" s="25"/>
      <c r="AL7439" s="5">
        <v>7438</v>
      </c>
      <c r="AM7439" s="25">
        <v>-1052602529.1398622</v>
      </c>
      <c r="AN7439" s="5">
        <v>-11.903656803480517</v>
      </c>
    </row>
    <row r="7440" spans="32:40">
      <c r="AF7440" s="25">
        <v>7439</v>
      </c>
      <c r="AG7440" s="25"/>
      <c r="AJ7440" s="25"/>
      <c r="AL7440" s="5">
        <v>7439</v>
      </c>
      <c r="AM7440" s="25">
        <v>-489661693.81588554</v>
      </c>
      <c r="AN7440" s="5">
        <v>-1.3591027420834449</v>
      </c>
    </row>
    <row r="7441" spans="32:40">
      <c r="AF7441" s="25">
        <v>7440</v>
      </c>
      <c r="AG7441" s="25"/>
      <c r="AJ7441" s="25"/>
      <c r="AL7441" s="5">
        <v>7440</v>
      </c>
      <c r="AM7441" s="25">
        <v>412874850.86193246</v>
      </c>
      <c r="AN7441" s="5">
        <v>2.764245054697466</v>
      </c>
    </row>
    <row r="7442" spans="32:40">
      <c r="AF7442" s="25">
        <v>7441</v>
      </c>
      <c r="AG7442" s="25"/>
      <c r="AJ7442" s="25"/>
      <c r="AL7442" s="5">
        <v>7441</v>
      </c>
      <c r="AM7442" s="25">
        <v>-405854861.20520675</v>
      </c>
      <c r="AN7442" s="5">
        <v>-2.0664637386922635</v>
      </c>
    </row>
    <row r="7443" spans="32:40">
      <c r="AF7443" s="25">
        <v>7442</v>
      </c>
      <c r="AG7443" s="25"/>
      <c r="AJ7443" s="25"/>
      <c r="AL7443" s="5">
        <v>7442</v>
      </c>
      <c r="AM7443" s="25">
        <v>-1191314074.488416</v>
      </c>
      <c r="AN7443" s="5">
        <v>-4.7705375504184868</v>
      </c>
    </row>
    <row r="7444" spans="32:40">
      <c r="AF7444" s="25">
        <v>7443</v>
      </c>
      <c r="AG7444" s="25"/>
      <c r="AJ7444" s="25"/>
      <c r="AL7444" s="5">
        <v>7443</v>
      </c>
      <c r="AM7444" s="25">
        <v>-406275382.21749961</v>
      </c>
      <c r="AN7444" s="5">
        <v>-0.59012265796301067</v>
      </c>
    </row>
    <row r="7445" spans="32:40">
      <c r="AF7445" s="25">
        <v>7444</v>
      </c>
      <c r="AG7445" s="25"/>
      <c r="AJ7445" s="25"/>
      <c r="AL7445" s="5">
        <v>7444</v>
      </c>
      <c r="AM7445" s="25">
        <v>-19636143.250970662</v>
      </c>
      <c r="AN7445" s="5">
        <v>0.88722168166388649</v>
      </c>
    </row>
    <row r="7446" spans="32:40">
      <c r="AF7446" s="25">
        <v>7445</v>
      </c>
      <c r="AG7446" s="25"/>
      <c r="AJ7446" s="25"/>
      <c r="AL7446" s="5">
        <v>7445</v>
      </c>
      <c r="AM7446" s="25">
        <v>-719948862.76731741</v>
      </c>
      <c r="AN7446" s="5">
        <v>-2.8336943615902856</v>
      </c>
    </row>
    <row r="7447" spans="32:40">
      <c r="AF7447" s="25">
        <v>7446</v>
      </c>
      <c r="AG7447" s="25"/>
      <c r="AJ7447" s="25"/>
      <c r="AL7447" s="5">
        <v>7446</v>
      </c>
      <c r="AM7447" s="25">
        <v>574212287.70429337</v>
      </c>
      <c r="AN7447" s="5">
        <v>4.3689857177765212</v>
      </c>
    </row>
    <row r="7448" spans="32:40">
      <c r="AF7448" s="25">
        <v>7447</v>
      </c>
      <c r="AG7448" s="25"/>
      <c r="AJ7448" s="25"/>
      <c r="AL7448" s="5">
        <v>7447</v>
      </c>
      <c r="AM7448" s="25">
        <v>-164415515.06192404</v>
      </c>
      <c r="AN7448" s="5">
        <v>5.1822180184226775E-2</v>
      </c>
    </row>
    <row r="7449" spans="32:40">
      <c r="AF7449" s="25">
        <v>7448</v>
      </c>
      <c r="AG7449" s="25"/>
      <c r="AJ7449" s="25"/>
      <c r="AL7449" s="5">
        <v>7448</v>
      </c>
      <c r="AM7449" s="25">
        <v>-301157278.56189519</v>
      </c>
      <c r="AN7449" s="5">
        <v>-0.31932872089157716</v>
      </c>
    </row>
    <row r="7450" spans="32:40">
      <c r="AF7450" s="25">
        <v>7449</v>
      </c>
      <c r="AG7450" s="25"/>
      <c r="AJ7450" s="25"/>
      <c r="AL7450" s="5">
        <v>7449</v>
      </c>
      <c r="AM7450" s="25">
        <v>-1007736019.8269399</v>
      </c>
      <c r="AN7450" s="5">
        <v>-6.6918699850188554</v>
      </c>
    </row>
    <row r="7451" spans="32:40">
      <c r="AF7451" s="25">
        <v>7450</v>
      </c>
      <c r="AG7451" s="25"/>
      <c r="AJ7451" s="25"/>
      <c r="AL7451" s="5">
        <v>7450</v>
      </c>
      <c r="AM7451" s="25">
        <v>-343550020.36339068</v>
      </c>
      <c r="AN7451" s="5">
        <v>-0.39860859537009646</v>
      </c>
    </row>
    <row r="7452" spans="32:40">
      <c r="AF7452" s="25">
        <v>7451</v>
      </c>
      <c r="AG7452" s="25"/>
      <c r="AJ7452" s="25"/>
      <c r="AL7452" s="5">
        <v>7451</v>
      </c>
      <c r="AM7452" s="25">
        <v>-503287842.19656783</v>
      </c>
      <c r="AN7452" s="5">
        <v>-1.6569995965229232</v>
      </c>
    </row>
    <row r="7453" spans="32:40">
      <c r="AF7453" s="25">
        <v>7452</v>
      </c>
      <c r="AG7453" s="25"/>
      <c r="AJ7453" s="25"/>
      <c r="AL7453" s="5">
        <v>7452</v>
      </c>
      <c r="AM7453" s="25">
        <v>1172192385.1838679</v>
      </c>
      <c r="AN7453" s="5">
        <v>7.6329379169843223</v>
      </c>
    </row>
    <row r="7454" spans="32:40">
      <c r="AF7454" s="25">
        <v>7453</v>
      </c>
      <c r="AG7454" s="25"/>
      <c r="AJ7454" s="25"/>
      <c r="AL7454" s="5">
        <v>7453</v>
      </c>
      <c r="AM7454" s="25">
        <v>-340480467.98387551</v>
      </c>
      <c r="AN7454" s="5">
        <v>-0.33588981858945222</v>
      </c>
    </row>
    <row r="7455" spans="32:40">
      <c r="AF7455" s="25">
        <v>7454</v>
      </c>
      <c r="AG7455" s="25"/>
      <c r="AJ7455" s="25"/>
      <c r="AL7455" s="5">
        <v>7454</v>
      </c>
      <c r="AM7455" s="25">
        <v>781427450.18556166</v>
      </c>
      <c r="AN7455" s="5">
        <v>6.8370888025519028</v>
      </c>
    </row>
    <row r="7456" spans="32:40">
      <c r="AF7456" s="25">
        <v>7455</v>
      </c>
      <c r="AG7456" s="25"/>
      <c r="AJ7456" s="25"/>
      <c r="AL7456" s="5">
        <v>7455</v>
      </c>
      <c r="AM7456" s="25">
        <v>-617878303.06853485</v>
      </c>
      <c r="AN7456" s="5">
        <v>-4.7603116336374063</v>
      </c>
    </row>
    <row r="7457" spans="32:40">
      <c r="AF7457" s="25">
        <v>7456</v>
      </c>
      <c r="AG7457" s="25"/>
      <c r="AJ7457" s="25"/>
      <c r="AL7457" s="5">
        <v>7456</v>
      </c>
      <c r="AM7457" s="25">
        <v>503696811.90034646</v>
      </c>
      <c r="AN7457" s="5">
        <v>4.9948006888791792</v>
      </c>
    </row>
    <row r="7458" spans="32:40">
      <c r="AF7458" s="25">
        <v>7457</v>
      </c>
      <c r="AG7458" s="25"/>
      <c r="AJ7458" s="25"/>
      <c r="AL7458" s="5">
        <v>7457</v>
      </c>
      <c r="AM7458" s="25">
        <v>-273047294.01777589</v>
      </c>
      <c r="AN7458" s="5">
        <v>-1.4171400401964329</v>
      </c>
    </row>
    <row r="7459" spans="32:40">
      <c r="AF7459" s="25">
        <v>7458</v>
      </c>
      <c r="AG7459" s="25"/>
      <c r="AJ7459" s="25"/>
      <c r="AL7459" s="5">
        <v>7458</v>
      </c>
      <c r="AM7459" s="25">
        <v>891639794.03725612</v>
      </c>
      <c r="AN7459" s="5">
        <v>14.726536845796597</v>
      </c>
    </row>
    <row r="7460" spans="32:40">
      <c r="AF7460" s="25">
        <v>7459</v>
      </c>
      <c r="AG7460" s="25"/>
      <c r="AJ7460" s="25"/>
      <c r="AL7460" s="5">
        <v>7459</v>
      </c>
      <c r="AM7460" s="25">
        <v>-636689130.46874571</v>
      </c>
      <c r="AN7460" s="5">
        <v>-8.7701385081972578</v>
      </c>
    </row>
    <row r="7461" spans="32:40">
      <c r="AF7461" s="25">
        <v>7460</v>
      </c>
      <c r="AG7461" s="25"/>
      <c r="AJ7461" s="25"/>
      <c r="AL7461" s="5">
        <v>7460</v>
      </c>
      <c r="AM7461" s="25">
        <v>-1342688755.9269872</v>
      </c>
      <c r="AN7461" s="5">
        <v>-8.5493192101943549</v>
      </c>
    </row>
    <row r="7462" spans="32:40">
      <c r="AF7462" s="25">
        <v>7461</v>
      </c>
      <c r="AG7462" s="25"/>
      <c r="AJ7462" s="25"/>
      <c r="AL7462" s="5">
        <v>7461</v>
      </c>
      <c r="AM7462" s="25">
        <v>1376947301.3245711</v>
      </c>
      <c r="AN7462" s="5">
        <v>9.45675791454644</v>
      </c>
    </row>
    <row r="7463" spans="32:40">
      <c r="AF7463" s="25">
        <v>7462</v>
      </c>
      <c r="AG7463" s="25"/>
      <c r="AJ7463" s="25"/>
      <c r="AL7463" s="5">
        <v>7462</v>
      </c>
      <c r="AM7463" s="25">
        <v>-783029686.82170153</v>
      </c>
      <c r="AN7463" s="5">
        <v>-2.8491894274856633</v>
      </c>
    </row>
    <row r="7464" spans="32:40">
      <c r="AF7464" s="25">
        <v>7463</v>
      </c>
      <c r="AG7464" s="25"/>
      <c r="AJ7464" s="25"/>
      <c r="AL7464" s="5">
        <v>7463</v>
      </c>
      <c r="AM7464" s="25">
        <v>30670474.147571921</v>
      </c>
      <c r="AN7464" s="5">
        <v>1.1554493908853785</v>
      </c>
    </row>
    <row r="7465" spans="32:40">
      <c r="AF7465" s="25">
        <v>7464</v>
      </c>
      <c r="AG7465" s="25"/>
      <c r="AJ7465" s="25"/>
      <c r="AL7465" s="5">
        <v>7464</v>
      </c>
      <c r="AM7465" s="25">
        <v>-1098321396.5919964</v>
      </c>
      <c r="AN7465" s="5">
        <v>-9.7963480799199498</v>
      </c>
    </row>
    <row r="7466" spans="32:40">
      <c r="AF7466" s="25">
        <v>7465</v>
      </c>
      <c r="AG7466" s="25"/>
      <c r="AJ7466" s="25"/>
      <c r="AL7466" s="5">
        <v>7465</v>
      </c>
      <c r="AM7466" s="25">
        <v>-478227905.32252741</v>
      </c>
      <c r="AN7466" s="5">
        <v>-2.2338770553430121</v>
      </c>
    </row>
    <row r="7467" spans="32:40">
      <c r="AF7467" s="25">
        <v>7466</v>
      </c>
      <c r="AG7467" s="25"/>
      <c r="AJ7467" s="25"/>
      <c r="AL7467" s="5">
        <v>7466</v>
      </c>
      <c r="AM7467" s="25">
        <v>-298519534.57506061</v>
      </c>
      <c r="AN7467" s="5">
        <v>-3.2055291830575712</v>
      </c>
    </row>
    <row r="7468" spans="32:40">
      <c r="AF7468" s="25">
        <v>7467</v>
      </c>
      <c r="AG7468" s="25"/>
      <c r="AJ7468" s="25"/>
      <c r="AL7468" s="5">
        <v>7467</v>
      </c>
      <c r="AM7468" s="25">
        <v>-936122019.82382905</v>
      </c>
      <c r="AN7468" s="5">
        <v>-7.9158779038115252</v>
      </c>
    </row>
    <row r="7469" spans="32:40">
      <c r="AF7469" s="25">
        <v>7468</v>
      </c>
      <c r="AG7469" s="25"/>
      <c r="AJ7469" s="25"/>
      <c r="AL7469" s="5">
        <v>7468</v>
      </c>
      <c r="AM7469" s="25">
        <v>1346519280.8668675</v>
      </c>
      <c r="AN7469" s="5">
        <v>6.3875515016633928</v>
      </c>
    </row>
    <row r="7470" spans="32:40">
      <c r="AF7470" s="25">
        <v>7469</v>
      </c>
      <c r="AG7470" s="25"/>
      <c r="AJ7470" s="25"/>
      <c r="AL7470" s="5">
        <v>7469</v>
      </c>
      <c r="AM7470" s="25">
        <v>-1074525351.9513042</v>
      </c>
      <c r="AN7470" s="5">
        <v>-3.7020700618871016</v>
      </c>
    </row>
    <row r="7471" spans="32:40">
      <c r="AF7471" s="25">
        <v>7470</v>
      </c>
      <c r="AG7471" s="25"/>
      <c r="AJ7471" s="25"/>
      <c r="AL7471" s="5">
        <v>7470</v>
      </c>
      <c r="AM7471" s="25">
        <v>-1094409753.048625</v>
      </c>
      <c r="AN7471" s="5">
        <v>-10.394790766313209</v>
      </c>
    </row>
    <row r="7472" spans="32:40">
      <c r="AF7472" s="25">
        <v>7471</v>
      </c>
      <c r="AG7472" s="25"/>
      <c r="AJ7472" s="25"/>
      <c r="AL7472" s="5">
        <v>7471</v>
      </c>
      <c r="AM7472" s="25">
        <v>376863508.91484118</v>
      </c>
      <c r="AN7472" s="5">
        <v>4.9422986918275136</v>
      </c>
    </row>
    <row r="7473" spans="32:40">
      <c r="AF7473" s="25">
        <v>7472</v>
      </c>
      <c r="AG7473" s="25"/>
      <c r="AJ7473" s="25"/>
      <c r="AL7473" s="5">
        <v>7472</v>
      </c>
      <c r="AM7473" s="25">
        <v>1920158969.4797859</v>
      </c>
      <c r="AN7473" s="5">
        <v>20.24767804666055</v>
      </c>
    </row>
    <row r="7474" spans="32:40">
      <c r="AF7474" s="25">
        <v>7473</v>
      </c>
      <c r="AG7474" s="25"/>
      <c r="AJ7474" s="25"/>
      <c r="AL7474" s="5">
        <v>7473</v>
      </c>
      <c r="AM7474" s="25">
        <v>-956971653.62954056</v>
      </c>
      <c r="AN7474" s="5">
        <v>-3.0636025245500687</v>
      </c>
    </row>
    <row r="7475" spans="32:40">
      <c r="AF7475" s="25">
        <v>7474</v>
      </c>
      <c r="AG7475" s="25"/>
      <c r="AJ7475" s="25"/>
      <c r="AL7475" s="5">
        <v>7474</v>
      </c>
      <c r="AM7475" s="25">
        <v>-1442722960.3252835</v>
      </c>
      <c r="AN7475" s="5">
        <v>-6.2910786047294298</v>
      </c>
    </row>
    <row r="7476" spans="32:40">
      <c r="AF7476" s="25">
        <v>7475</v>
      </c>
      <c r="AG7476" s="25"/>
      <c r="AJ7476" s="25"/>
      <c r="AL7476" s="5">
        <v>7475</v>
      </c>
      <c r="AM7476" s="25">
        <v>-802819937.64851105</v>
      </c>
      <c r="AN7476" s="5">
        <v>-2.2220199235721529</v>
      </c>
    </row>
    <row r="7477" spans="32:40">
      <c r="AF7477" s="25">
        <v>7476</v>
      </c>
      <c r="AG7477" s="25"/>
      <c r="AJ7477" s="25"/>
      <c r="AL7477" s="5">
        <v>7476</v>
      </c>
      <c r="AM7477" s="25">
        <v>-1009469419.2856719</v>
      </c>
      <c r="AN7477" s="5">
        <v>-5.8815434275676495</v>
      </c>
    </row>
    <row r="7478" spans="32:40">
      <c r="AF7478" s="25">
        <v>7477</v>
      </c>
      <c r="AG7478" s="25"/>
      <c r="AJ7478" s="25"/>
      <c r="AL7478" s="5">
        <v>7477</v>
      </c>
      <c r="AM7478" s="25">
        <v>-709055739.8458153</v>
      </c>
      <c r="AN7478" s="5">
        <v>-2.7161592652468478</v>
      </c>
    </row>
    <row r="7479" spans="32:40">
      <c r="AF7479" s="25">
        <v>7478</v>
      </c>
      <c r="AG7479" s="25"/>
      <c r="AJ7479" s="25"/>
      <c r="AL7479" s="5">
        <v>7478</v>
      </c>
      <c r="AM7479" s="25">
        <v>-692495751.64423704</v>
      </c>
      <c r="AN7479" s="5">
        <v>-3.3486169440990912</v>
      </c>
    </row>
    <row r="7480" spans="32:40">
      <c r="AF7480" s="25">
        <v>7479</v>
      </c>
      <c r="AG7480" s="25"/>
      <c r="AJ7480" s="25"/>
      <c r="AL7480" s="5">
        <v>7479</v>
      </c>
      <c r="AM7480" s="25">
        <v>-1082446670.1612</v>
      </c>
      <c r="AN7480" s="5">
        <v>-3.5656754250476062</v>
      </c>
    </row>
    <row r="7481" spans="32:40">
      <c r="AF7481" s="25">
        <v>7480</v>
      </c>
      <c r="AG7481" s="25"/>
      <c r="AJ7481" s="25"/>
      <c r="AL7481" s="5">
        <v>7480</v>
      </c>
      <c r="AM7481" s="25">
        <v>-1459049316.539835</v>
      </c>
      <c r="AN7481" s="5">
        <v>-5.1492961052786237</v>
      </c>
    </row>
    <row r="7482" spans="32:40">
      <c r="AF7482" s="25">
        <v>7481</v>
      </c>
      <c r="AG7482" s="25"/>
      <c r="AJ7482" s="25"/>
      <c r="AL7482" s="5">
        <v>7481</v>
      </c>
      <c r="AM7482" s="25">
        <v>-706647955.23544788</v>
      </c>
      <c r="AN7482" s="5">
        <v>-3.8016161024752981</v>
      </c>
    </row>
    <row r="7483" spans="32:40">
      <c r="AF7483" s="25">
        <v>7482</v>
      </c>
      <c r="AG7483" s="25"/>
      <c r="AJ7483" s="25"/>
      <c r="AL7483" s="5">
        <v>7482</v>
      </c>
      <c r="AM7483" s="25">
        <v>-680546623.39039898</v>
      </c>
      <c r="AN7483" s="5">
        <v>-6.5503032655399736</v>
      </c>
    </row>
    <row r="7484" spans="32:40">
      <c r="AF7484" s="25">
        <v>7483</v>
      </c>
      <c r="AG7484" s="25"/>
      <c r="AJ7484" s="25"/>
      <c r="AL7484" s="5">
        <v>7483</v>
      </c>
      <c r="AM7484" s="25">
        <v>144346028.81960171</v>
      </c>
      <c r="AN7484" s="5">
        <v>1.6019387092071717</v>
      </c>
    </row>
    <row r="7485" spans="32:40">
      <c r="AF7485" s="25">
        <v>7484</v>
      </c>
      <c r="AG7485" s="25"/>
      <c r="AJ7485" s="25"/>
      <c r="AL7485" s="5">
        <v>7484</v>
      </c>
      <c r="AM7485" s="25">
        <v>734040025.62640357</v>
      </c>
      <c r="AN7485" s="5">
        <v>7.0411589071071337</v>
      </c>
    </row>
    <row r="7486" spans="32:40">
      <c r="AF7486" s="25">
        <v>7485</v>
      </c>
      <c r="AG7486" s="25"/>
      <c r="AJ7486" s="25"/>
      <c r="AL7486" s="5">
        <v>7485</v>
      </c>
      <c r="AM7486" s="25">
        <v>-458419010.92299354</v>
      </c>
      <c r="AN7486" s="5">
        <v>-3.2118482046637422</v>
      </c>
    </row>
    <row r="7487" spans="32:40">
      <c r="AF7487" s="25">
        <v>7486</v>
      </c>
      <c r="AG7487" s="25"/>
      <c r="AJ7487" s="25"/>
      <c r="AL7487" s="5">
        <v>7486</v>
      </c>
      <c r="AM7487" s="25">
        <v>955587805.71901798</v>
      </c>
      <c r="AN7487" s="5">
        <v>4.6354358097076283</v>
      </c>
    </row>
    <row r="7488" spans="32:40">
      <c r="AF7488" s="25">
        <v>7487</v>
      </c>
      <c r="AG7488" s="25"/>
      <c r="AJ7488" s="25"/>
      <c r="AL7488" s="5">
        <v>7487</v>
      </c>
      <c r="AM7488" s="25">
        <v>-813467014.65560257</v>
      </c>
      <c r="AN7488" s="5">
        <v>-7.6135270447369461</v>
      </c>
    </row>
    <row r="7489" spans="32:40">
      <c r="AF7489" s="25">
        <v>7488</v>
      </c>
      <c r="AG7489" s="25"/>
      <c r="AJ7489" s="25"/>
      <c r="AL7489" s="5">
        <v>7488</v>
      </c>
      <c r="AM7489" s="25">
        <v>6718820.4659882486</v>
      </c>
      <c r="AN7489" s="5">
        <v>1.0720335109528432</v>
      </c>
    </row>
    <row r="7490" spans="32:40">
      <c r="AF7490" s="25">
        <v>7489</v>
      </c>
      <c r="AG7490" s="25"/>
      <c r="AJ7490" s="25"/>
      <c r="AL7490" s="5">
        <v>7489</v>
      </c>
      <c r="AM7490" s="25">
        <v>-1330860899.8105865</v>
      </c>
      <c r="AN7490" s="5">
        <v>-4.3769973012455381</v>
      </c>
    </row>
    <row r="7491" spans="32:40">
      <c r="AF7491" s="25">
        <v>7490</v>
      </c>
      <c r="AG7491" s="25"/>
      <c r="AJ7491" s="25"/>
      <c r="AL7491" s="5">
        <v>7490</v>
      </c>
      <c r="AM7491" s="25">
        <v>-626887865.11340344</v>
      </c>
      <c r="AN7491" s="5">
        <v>-2.472323373516677</v>
      </c>
    </row>
    <row r="7492" spans="32:40">
      <c r="AF7492" s="25">
        <v>7491</v>
      </c>
      <c r="AG7492" s="25"/>
      <c r="AJ7492" s="25"/>
      <c r="AL7492" s="5">
        <v>7491</v>
      </c>
      <c r="AM7492" s="25">
        <v>-883227577.63444483</v>
      </c>
      <c r="AN7492" s="5">
        <v>-5.2020873756926544</v>
      </c>
    </row>
    <row r="7493" spans="32:40">
      <c r="AF7493" s="25">
        <v>7492</v>
      </c>
      <c r="AG7493" s="25"/>
      <c r="AJ7493" s="25"/>
      <c r="AL7493" s="5">
        <v>7492</v>
      </c>
      <c r="AM7493" s="25">
        <v>-786292018.0032841</v>
      </c>
      <c r="AN7493" s="5">
        <v>-4.7519714820216539</v>
      </c>
    </row>
    <row r="7494" spans="32:40">
      <c r="AF7494" s="25">
        <v>7493</v>
      </c>
      <c r="AG7494" s="25"/>
      <c r="AJ7494" s="25"/>
      <c r="AL7494" s="5">
        <v>7493</v>
      </c>
      <c r="AM7494" s="25">
        <v>-564190695.55203927</v>
      </c>
      <c r="AN7494" s="5">
        <v>-3.3294548281423464</v>
      </c>
    </row>
    <row r="7495" spans="32:40">
      <c r="AF7495" s="25">
        <v>7494</v>
      </c>
      <c r="AG7495" s="25"/>
      <c r="AJ7495" s="25"/>
      <c r="AL7495" s="5">
        <v>7494</v>
      </c>
      <c r="AM7495" s="25">
        <v>376361536.54529649</v>
      </c>
      <c r="AN7495" s="5">
        <v>3.610248750214236</v>
      </c>
    </row>
    <row r="7496" spans="32:40">
      <c r="AF7496" s="25">
        <v>7495</v>
      </c>
      <c r="AG7496" s="25"/>
      <c r="AJ7496" s="25"/>
      <c r="AL7496" s="5">
        <v>7495</v>
      </c>
      <c r="AM7496" s="25">
        <v>148497032.81681865</v>
      </c>
      <c r="AN7496" s="5">
        <v>2.5346920806474773</v>
      </c>
    </row>
    <row r="7497" spans="32:40">
      <c r="AF7497" s="25">
        <v>7496</v>
      </c>
      <c r="AG7497" s="25"/>
      <c r="AJ7497" s="25"/>
      <c r="AL7497" s="5">
        <v>7496</v>
      </c>
      <c r="AM7497" s="25">
        <v>144278188.32719538</v>
      </c>
      <c r="AN7497" s="5">
        <v>2.369644758544617</v>
      </c>
    </row>
    <row r="7498" spans="32:40">
      <c r="AF7498" s="25">
        <v>7497</v>
      </c>
      <c r="AG7498" s="25"/>
      <c r="AJ7498" s="25"/>
      <c r="AL7498" s="5">
        <v>7497</v>
      </c>
      <c r="AM7498" s="25">
        <v>169181353.69953895</v>
      </c>
      <c r="AN7498" s="5">
        <v>2.8953422568210936</v>
      </c>
    </row>
    <row r="7499" spans="32:40">
      <c r="AF7499" s="25">
        <v>7498</v>
      </c>
      <c r="AG7499" s="25"/>
      <c r="AJ7499" s="25"/>
      <c r="AL7499" s="5">
        <v>7498</v>
      </c>
      <c r="AM7499" s="25">
        <v>-1635223264.5039377</v>
      </c>
      <c r="AN7499" s="5">
        <v>-9.458839904227311</v>
      </c>
    </row>
    <row r="7500" spans="32:40">
      <c r="AF7500" s="25">
        <v>7499</v>
      </c>
      <c r="AG7500" s="25"/>
      <c r="AJ7500" s="25"/>
      <c r="AL7500" s="5">
        <v>7499</v>
      </c>
      <c r="AM7500" s="25">
        <v>-928606510.28005385</v>
      </c>
      <c r="AN7500" s="5">
        <v>-2.5528847553020699</v>
      </c>
    </row>
    <row r="7501" spans="32:40">
      <c r="AF7501" s="25">
        <v>7500</v>
      </c>
      <c r="AG7501" s="25"/>
      <c r="AJ7501" s="25"/>
      <c r="AL7501" s="5">
        <v>7500</v>
      </c>
      <c r="AM7501" s="25">
        <v>1485311322.4906673</v>
      </c>
      <c r="AN7501" s="5">
        <v>18.636076694538996</v>
      </c>
    </row>
    <row r="7502" spans="32:40">
      <c r="AF7502" s="25">
        <v>7501</v>
      </c>
      <c r="AG7502" s="25"/>
      <c r="AJ7502" s="25"/>
      <c r="AL7502" s="5">
        <v>7501</v>
      </c>
      <c r="AM7502" s="25">
        <v>-639620947.24329543</v>
      </c>
      <c r="AN7502" s="5">
        <v>-1.4789157601617453</v>
      </c>
    </row>
    <row r="7503" spans="32:40">
      <c r="AF7503" s="25">
        <v>7502</v>
      </c>
      <c r="AG7503" s="25"/>
      <c r="AJ7503" s="25"/>
      <c r="AL7503" s="5">
        <v>7502</v>
      </c>
      <c r="AM7503" s="25">
        <v>-660724206.58356774</v>
      </c>
      <c r="AN7503" s="5">
        <v>-4.6604903757603111</v>
      </c>
    </row>
    <row r="7504" spans="32:40">
      <c r="AF7504" s="25">
        <v>7503</v>
      </c>
      <c r="AG7504" s="25"/>
      <c r="AJ7504" s="25"/>
      <c r="AL7504" s="5">
        <v>7503</v>
      </c>
      <c r="AM7504" s="25">
        <v>-161147522.64057285</v>
      </c>
      <c r="AN7504" s="5">
        <v>-0.85741255506584879</v>
      </c>
    </row>
    <row r="7505" spans="32:40">
      <c r="AF7505" s="25">
        <v>7504</v>
      </c>
      <c r="AG7505" s="25"/>
      <c r="AJ7505" s="25"/>
      <c r="AL7505" s="5">
        <v>7504</v>
      </c>
      <c r="AM7505" s="25">
        <v>-665915741.15672755</v>
      </c>
      <c r="AN7505" s="5">
        <v>-5.2403758405100138</v>
      </c>
    </row>
    <row r="7506" spans="32:40">
      <c r="AF7506" s="25">
        <v>7505</v>
      </c>
      <c r="AG7506" s="25"/>
      <c r="AJ7506" s="25"/>
      <c r="AL7506" s="5">
        <v>7505</v>
      </c>
      <c r="AM7506" s="25">
        <v>45666076.157893032</v>
      </c>
      <c r="AN7506" s="5">
        <v>1.321441680325955</v>
      </c>
    </row>
    <row r="7507" spans="32:40">
      <c r="AF7507" s="25">
        <v>7506</v>
      </c>
      <c r="AG7507" s="25"/>
      <c r="AJ7507" s="25"/>
      <c r="AL7507" s="5">
        <v>7506</v>
      </c>
      <c r="AM7507" s="25">
        <v>460660927.39789301</v>
      </c>
      <c r="AN7507" s="5">
        <v>5.2463205407063809</v>
      </c>
    </row>
    <row r="7508" spans="32:40">
      <c r="AF7508" s="25">
        <v>7507</v>
      </c>
      <c r="AG7508" s="25"/>
      <c r="AJ7508" s="25"/>
      <c r="AL7508" s="5">
        <v>7507</v>
      </c>
      <c r="AM7508" s="25">
        <v>638487386.88588309</v>
      </c>
      <c r="AN7508" s="5">
        <v>3.9245659201102248</v>
      </c>
    </row>
    <row r="7509" spans="32:40">
      <c r="AF7509" s="25">
        <v>7508</v>
      </c>
      <c r="AG7509" s="25"/>
      <c r="AJ7509" s="25"/>
      <c r="AL7509" s="5">
        <v>7508</v>
      </c>
      <c r="AM7509" s="25">
        <v>97775840.109435678</v>
      </c>
      <c r="AN7509" s="5">
        <v>1.6211972610740617</v>
      </c>
    </row>
    <row r="7510" spans="32:40">
      <c r="AF7510" s="25">
        <v>7509</v>
      </c>
      <c r="AG7510" s="25"/>
      <c r="AJ7510" s="25"/>
      <c r="AL7510" s="5">
        <v>7509</v>
      </c>
      <c r="AM7510" s="25">
        <v>-1248020082.01893</v>
      </c>
      <c r="AN7510" s="5">
        <v>-5.8836870535241514</v>
      </c>
    </row>
    <row r="7511" spans="32:40">
      <c r="AF7511" s="25">
        <v>7510</v>
      </c>
      <c r="AG7511" s="25"/>
      <c r="AJ7511" s="25"/>
      <c r="AL7511" s="5">
        <v>7510</v>
      </c>
      <c r="AM7511" s="25">
        <v>-1207885495.1149111</v>
      </c>
      <c r="AN7511" s="5">
        <v>-9.5689597599147405</v>
      </c>
    </row>
    <row r="7512" spans="32:40">
      <c r="AF7512" s="25">
        <v>7511</v>
      </c>
      <c r="AG7512" s="25"/>
      <c r="AJ7512" s="25"/>
      <c r="AL7512" s="5">
        <v>7511</v>
      </c>
      <c r="AM7512" s="25">
        <v>-1255915671.7268419</v>
      </c>
      <c r="AN7512" s="5">
        <v>-6.461001091178626</v>
      </c>
    </row>
    <row r="7513" spans="32:40">
      <c r="AF7513" s="25">
        <v>7512</v>
      </c>
      <c r="AG7513" s="25"/>
      <c r="AJ7513" s="25"/>
      <c r="AL7513" s="5">
        <v>7512</v>
      </c>
      <c r="AM7513" s="25">
        <v>-416272169.49660617</v>
      </c>
      <c r="AN7513" s="5">
        <v>-4.3974694612554934</v>
      </c>
    </row>
    <row r="7514" spans="32:40">
      <c r="AF7514" s="25">
        <v>7513</v>
      </c>
      <c r="AG7514" s="25"/>
      <c r="AJ7514" s="25"/>
      <c r="AL7514" s="5">
        <v>7513</v>
      </c>
      <c r="AM7514" s="25">
        <v>-1019170972.7018784</v>
      </c>
      <c r="AN7514" s="5">
        <v>-15.154454194541142</v>
      </c>
    </row>
    <row r="7515" spans="32:40">
      <c r="AF7515" s="25">
        <v>7514</v>
      </c>
      <c r="AG7515" s="25"/>
      <c r="AJ7515" s="25"/>
      <c r="AL7515" s="5">
        <v>7514</v>
      </c>
      <c r="AM7515" s="25">
        <v>-409171009.05292964</v>
      </c>
      <c r="AN7515" s="5">
        <v>-0.63747936991049359</v>
      </c>
    </row>
    <row r="7516" spans="32:40">
      <c r="AF7516" s="25">
        <v>7515</v>
      </c>
      <c r="AG7516" s="25"/>
      <c r="AJ7516" s="25"/>
      <c r="AL7516" s="5">
        <v>7515</v>
      </c>
      <c r="AM7516" s="25">
        <v>-335690792.0368135</v>
      </c>
      <c r="AN7516" s="5">
        <v>-0.86024508024406521</v>
      </c>
    </row>
    <row r="7517" spans="32:40">
      <c r="AF7517" s="25">
        <v>7516</v>
      </c>
      <c r="AG7517" s="25"/>
      <c r="AJ7517" s="25"/>
      <c r="AL7517" s="5">
        <v>7516</v>
      </c>
      <c r="AM7517" s="25">
        <v>-1958981583.747714</v>
      </c>
      <c r="AN7517" s="5">
        <v>-8.3021240854136327</v>
      </c>
    </row>
    <row r="7518" spans="32:40">
      <c r="AF7518" s="25">
        <v>7517</v>
      </c>
      <c r="AG7518" s="25"/>
      <c r="AJ7518" s="25"/>
      <c r="AL7518" s="5">
        <v>7517</v>
      </c>
      <c r="AM7518" s="25">
        <v>-286909525.34170604</v>
      </c>
      <c r="AN7518" s="5">
        <v>-1.7264438658648098</v>
      </c>
    </row>
    <row r="7519" spans="32:40">
      <c r="AF7519" s="25">
        <v>7518</v>
      </c>
      <c r="AG7519" s="25"/>
      <c r="AJ7519" s="25"/>
      <c r="AL7519" s="5">
        <v>7518</v>
      </c>
      <c r="AM7519" s="25">
        <v>-421178647.69558072</v>
      </c>
      <c r="AN7519" s="5">
        <v>-2.5277628316234577</v>
      </c>
    </row>
    <row r="7520" spans="32:40">
      <c r="AF7520" s="25">
        <v>7519</v>
      </c>
      <c r="AG7520" s="25"/>
      <c r="AJ7520" s="25"/>
      <c r="AL7520" s="5">
        <v>7519</v>
      </c>
      <c r="AM7520" s="25">
        <v>-364681157.72883022</v>
      </c>
      <c r="AN7520" s="5">
        <v>-0.69160607912969918</v>
      </c>
    </row>
    <row r="7521" spans="32:40">
      <c r="AF7521" s="25">
        <v>7520</v>
      </c>
      <c r="AG7521" s="25"/>
      <c r="AJ7521" s="25"/>
      <c r="AL7521" s="5">
        <v>7520</v>
      </c>
      <c r="AM7521" s="25">
        <v>-499363285.8346805</v>
      </c>
      <c r="AN7521" s="5">
        <v>-1.1995894598275803</v>
      </c>
    </row>
    <row r="7522" spans="32:40">
      <c r="AF7522" s="25">
        <v>7521</v>
      </c>
      <c r="AG7522" s="25"/>
      <c r="AJ7522" s="25"/>
      <c r="AL7522" s="5">
        <v>7521</v>
      </c>
      <c r="AM7522" s="25">
        <v>-1046831465.919698</v>
      </c>
      <c r="AN7522" s="5">
        <v>-8.9678661512398268</v>
      </c>
    </row>
    <row r="7523" spans="32:40">
      <c r="AF7523" s="25">
        <v>7522</v>
      </c>
      <c r="AG7523" s="25"/>
      <c r="AJ7523" s="25"/>
      <c r="AL7523" s="5">
        <v>7522</v>
      </c>
      <c r="AM7523" s="25">
        <v>-1174583146.6741798</v>
      </c>
      <c r="AN7523" s="5">
        <v>-5.5578941096414667</v>
      </c>
    </row>
    <row r="7524" spans="32:40">
      <c r="AF7524" s="25">
        <v>7523</v>
      </c>
      <c r="AG7524" s="25"/>
      <c r="AJ7524" s="25"/>
      <c r="AL7524" s="5">
        <v>7523</v>
      </c>
      <c r="AM7524" s="25">
        <v>353620046.48359567</v>
      </c>
      <c r="AN7524" s="5">
        <v>6.270153585314576</v>
      </c>
    </row>
    <row r="7525" spans="32:40">
      <c r="AF7525" s="25">
        <v>7524</v>
      </c>
      <c r="AG7525" s="25"/>
      <c r="AJ7525" s="25"/>
      <c r="AL7525" s="5">
        <v>7524</v>
      </c>
      <c r="AM7525" s="25">
        <v>-1400241621.6467776</v>
      </c>
      <c r="AN7525" s="5">
        <v>-4.6142916673679579</v>
      </c>
    </row>
    <row r="7526" spans="32:40">
      <c r="AF7526" s="25">
        <v>7525</v>
      </c>
      <c r="AG7526" s="25"/>
      <c r="AJ7526" s="25"/>
      <c r="AL7526" s="5">
        <v>7525</v>
      </c>
      <c r="AM7526" s="25">
        <v>-2345351705.6068993</v>
      </c>
      <c r="AN7526" s="5">
        <v>-12.895652483975805</v>
      </c>
    </row>
    <row r="7527" spans="32:40">
      <c r="AF7527" s="25">
        <v>7526</v>
      </c>
      <c r="AG7527" s="25"/>
      <c r="AJ7527" s="25"/>
      <c r="AL7527" s="5">
        <v>7526</v>
      </c>
      <c r="AM7527" s="25">
        <v>-116335562.0048542</v>
      </c>
      <c r="AN7527" s="5">
        <v>0.46709748553549202</v>
      </c>
    </row>
    <row r="7528" spans="32:40">
      <c r="AF7528" s="25">
        <v>7527</v>
      </c>
      <c r="AG7528" s="25"/>
      <c r="AJ7528" s="25"/>
      <c r="AL7528" s="5">
        <v>7527</v>
      </c>
      <c r="AM7528" s="25">
        <v>-1157260304.3048413</v>
      </c>
      <c r="AN7528" s="5">
        <v>-9.0204949013868738</v>
      </c>
    </row>
    <row r="7529" spans="32:40">
      <c r="AF7529" s="25">
        <v>7528</v>
      </c>
      <c r="AG7529" s="25"/>
      <c r="AJ7529" s="25"/>
      <c r="AL7529" s="5">
        <v>7528</v>
      </c>
      <c r="AM7529" s="25">
        <v>-1450889965.3373804</v>
      </c>
      <c r="AN7529" s="5">
        <v>-8.819334404907563</v>
      </c>
    </row>
    <row r="7530" spans="32:40">
      <c r="AF7530" s="25">
        <v>7529</v>
      </c>
      <c r="AG7530" s="25"/>
      <c r="AJ7530" s="25"/>
      <c r="AL7530" s="5">
        <v>7529</v>
      </c>
      <c r="AM7530" s="25">
        <v>-504866498.01220018</v>
      </c>
      <c r="AN7530" s="5">
        <v>-4.7253066357312159</v>
      </c>
    </row>
    <row r="7531" spans="32:40">
      <c r="AF7531" s="25">
        <v>7530</v>
      </c>
      <c r="AG7531" s="25"/>
      <c r="AJ7531" s="25"/>
      <c r="AL7531" s="5">
        <v>7530</v>
      </c>
      <c r="AM7531" s="25">
        <v>263918838.03439504</v>
      </c>
      <c r="AN7531" s="5">
        <v>2.7290411110488311</v>
      </c>
    </row>
    <row r="7532" spans="32:40">
      <c r="AF7532" s="25">
        <v>7531</v>
      </c>
      <c r="AG7532" s="25"/>
      <c r="AJ7532" s="25"/>
      <c r="AL7532" s="5">
        <v>7531</v>
      </c>
      <c r="AM7532" s="25">
        <v>-656717942.87521052</v>
      </c>
      <c r="AN7532" s="5">
        <v>-1.7058717964458412</v>
      </c>
    </row>
    <row r="7533" spans="32:40">
      <c r="AF7533" s="25">
        <v>7532</v>
      </c>
      <c r="AG7533" s="25"/>
      <c r="AJ7533" s="25"/>
      <c r="AL7533" s="5">
        <v>7532</v>
      </c>
      <c r="AM7533" s="25">
        <v>625062159.55291736</v>
      </c>
      <c r="AN7533" s="5">
        <v>5.0151662521323495</v>
      </c>
    </row>
    <row r="7534" spans="32:40">
      <c r="AF7534" s="25">
        <v>7533</v>
      </c>
      <c r="AG7534" s="25"/>
      <c r="AJ7534" s="25"/>
      <c r="AL7534" s="5">
        <v>7533</v>
      </c>
      <c r="AM7534" s="25">
        <v>-736797123.22275686</v>
      </c>
      <c r="AN7534" s="5">
        <v>-4.2769154649748913</v>
      </c>
    </row>
    <row r="7535" spans="32:40">
      <c r="AF7535" s="25">
        <v>7534</v>
      </c>
      <c r="AG7535" s="25"/>
      <c r="AJ7535" s="25"/>
      <c r="AL7535" s="5">
        <v>7534</v>
      </c>
      <c r="AM7535" s="25">
        <v>543152736.64136887</v>
      </c>
      <c r="AN7535" s="5">
        <v>3.0447230943027344</v>
      </c>
    </row>
    <row r="7536" spans="32:40">
      <c r="AF7536" s="25">
        <v>7535</v>
      </c>
      <c r="AG7536" s="25"/>
      <c r="AJ7536" s="25"/>
      <c r="AL7536" s="5">
        <v>7535</v>
      </c>
      <c r="AM7536" s="25">
        <v>-467499613.39785045</v>
      </c>
      <c r="AN7536" s="5">
        <v>-1.7520864983988551</v>
      </c>
    </row>
    <row r="7537" spans="32:40">
      <c r="AF7537" s="25">
        <v>7536</v>
      </c>
      <c r="AG7537" s="25"/>
      <c r="AJ7537" s="25"/>
      <c r="AL7537" s="5">
        <v>7536</v>
      </c>
      <c r="AM7537" s="25">
        <v>-1882148274.643043</v>
      </c>
      <c r="AN7537" s="5">
        <v>-9.9900389350891334</v>
      </c>
    </row>
    <row r="7538" spans="32:40">
      <c r="AF7538" s="25">
        <v>7537</v>
      </c>
      <c r="AG7538" s="25"/>
      <c r="AJ7538" s="25"/>
      <c r="AL7538" s="5">
        <v>7537</v>
      </c>
      <c r="AM7538" s="25">
        <v>700233302.4396435</v>
      </c>
      <c r="AN7538" s="5">
        <v>8.8128041265771682</v>
      </c>
    </row>
    <row r="7539" spans="32:40">
      <c r="AF7539" s="25">
        <v>7538</v>
      </c>
      <c r="AG7539" s="25"/>
      <c r="AJ7539" s="25"/>
      <c r="AL7539" s="5">
        <v>7538</v>
      </c>
      <c r="AM7539" s="25">
        <v>1183959033.0993605</v>
      </c>
      <c r="AN7539" s="5">
        <v>9.9749620047274714</v>
      </c>
    </row>
    <row r="7540" spans="32:40">
      <c r="AF7540" s="25">
        <v>7539</v>
      </c>
      <c r="AG7540" s="25"/>
      <c r="AJ7540" s="25"/>
      <c r="AL7540" s="5">
        <v>7539</v>
      </c>
      <c r="AM7540" s="25">
        <v>-603215619.97458553</v>
      </c>
      <c r="AN7540" s="5">
        <v>-2.296696413517274</v>
      </c>
    </row>
    <row r="7541" spans="32:40">
      <c r="AF7541" s="25">
        <v>7540</v>
      </c>
      <c r="AG7541" s="25"/>
      <c r="AJ7541" s="25"/>
      <c r="AL7541" s="5">
        <v>7540</v>
      </c>
      <c r="AM7541" s="25">
        <v>-706288495.98746228</v>
      </c>
      <c r="AN7541" s="5">
        <v>-2.1502101770466377</v>
      </c>
    </row>
    <row r="7542" spans="32:40">
      <c r="AF7542" s="25">
        <v>7541</v>
      </c>
      <c r="AG7542" s="25"/>
      <c r="AJ7542" s="25"/>
      <c r="AL7542" s="5">
        <v>7541</v>
      </c>
      <c r="AM7542" s="25">
        <v>-93194357.639856935</v>
      </c>
      <c r="AN7542" s="5">
        <v>0.28477678604627954</v>
      </c>
    </row>
    <row r="7543" spans="32:40">
      <c r="AF7543" s="25">
        <v>7542</v>
      </c>
      <c r="AG7543" s="25"/>
      <c r="AJ7543" s="25"/>
      <c r="AL7543" s="5">
        <v>7542</v>
      </c>
      <c r="AM7543" s="25">
        <v>-567874712.8184067</v>
      </c>
      <c r="AN7543" s="5">
        <v>-4.8370695688291896</v>
      </c>
    </row>
    <row r="7544" spans="32:40">
      <c r="AF7544" s="25">
        <v>7543</v>
      </c>
      <c r="AG7544" s="25"/>
      <c r="AJ7544" s="25"/>
      <c r="AL7544" s="5">
        <v>7543</v>
      </c>
      <c r="AM7544" s="25">
        <v>-570557465.62701774</v>
      </c>
      <c r="AN7544" s="5">
        <v>-2.5049757899604823</v>
      </c>
    </row>
    <row r="7545" spans="32:40">
      <c r="AF7545" s="25">
        <v>7544</v>
      </c>
      <c r="AG7545" s="25"/>
      <c r="AJ7545" s="25"/>
      <c r="AL7545" s="5">
        <v>7544</v>
      </c>
      <c r="AM7545" s="25">
        <v>675228081.46789861</v>
      </c>
      <c r="AN7545" s="5">
        <v>3.7011926714495131</v>
      </c>
    </row>
    <row r="7546" spans="32:40">
      <c r="AF7546" s="25">
        <v>7545</v>
      </c>
      <c r="AG7546" s="25"/>
      <c r="AJ7546" s="25"/>
      <c r="AL7546" s="5">
        <v>7545</v>
      </c>
      <c r="AM7546" s="25">
        <v>-233666513.71972966</v>
      </c>
      <c r="AN7546" s="5">
        <v>-6.1404387944913985E-2</v>
      </c>
    </row>
    <row r="7547" spans="32:40">
      <c r="AF7547" s="25">
        <v>7546</v>
      </c>
      <c r="AG7547" s="25"/>
      <c r="AJ7547" s="25"/>
      <c r="AL7547" s="5">
        <v>7546</v>
      </c>
      <c r="AM7547" s="25">
        <v>1057535026.0539659</v>
      </c>
      <c r="AN7547" s="5">
        <v>16.427346367162865</v>
      </c>
    </row>
    <row r="7548" spans="32:40">
      <c r="AF7548" s="25">
        <v>7547</v>
      </c>
      <c r="AG7548" s="25"/>
      <c r="AJ7548" s="25"/>
      <c r="AL7548" s="5">
        <v>7547</v>
      </c>
      <c r="AM7548" s="25">
        <v>953672218.73290706</v>
      </c>
      <c r="AN7548" s="5">
        <v>12.303546574042144</v>
      </c>
    </row>
    <row r="7549" spans="32:40">
      <c r="AF7549" s="25">
        <v>7548</v>
      </c>
      <c r="AG7549" s="25"/>
      <c r="AJ7549" s="25"/>
      <c r="AL7549" s="5">
        <v>7548</v>
      </c>
      <c r="AM7549" s="25">
        <v>-2012761123.4523637</v>
      </c>
      <c r="AN7549" s="5">
        <v>-9.7699403136951286</v>
      </c>
    </row>
    <row r="7550" spans="32:40">
      <c r="AF7550" s="25">
        <v>7549</v>
      </c>
      <c r="AG7550" s="25"/>
      <c r="AJ7550" s="25"/>
      <c r="AL7550" s="5">
        <v>7549</v>
      </c>
      <c r="AM7550" s="25">
        <v>490433125.52006483</v>
      </c>
      <c r="AN7550" s="5">
        <v>5.1049080860824052</v>
      </c>
    </row>
    <row r="7551" spans="32:40">
      <c r="AF7551" s="25">
        <v>7550</v>
      </c>
      <c r="AG7551" s="25"/>
      <c r="AJ7551" s="25"/>
      <c r="AL7551" s="5">
        <v>7550</v>
      </c>
      <c r="AM7551" s="25">
        <v>-919186356.8829205</v>
      </c>
      <c r="AN7551" s="5">
        <v>-4.8230749226391447</v>
      </c>
    </row>
    <row r="7552" spans="32:40">
      <c r="AF7552" s="25">
        <v>7551</v>
      </c>
      <c r="AG7552" s="25"/>
      <c r="AJ7552" s="25"/>
      <c r="AL7552" s="5">
        <v>7551</v>
      </c>
      <c r="AM7552" s="25">
        <v>-336508861.23108673</v>
      </c>
      <c r="AN7552" s="5">
        <v>-0.50496513954788702</v>
      </c>
    </row>
    <row r="7553" spans="32:40">
      <c r="AF7553" s="25">
        <v>7552</v>
      </c>
      <c r="AG7553" s="25"/>
      <c r="AJ7553" s="25"/>
      <c r="AL7553" s="5">
        <v>7552</v>
      </c>
      <c r="AM7553" s="25">
        <v>-871975082.71511412</v>
      </c>
      <c r="AN7553" s="5">
        <v>-2.6890810909903449</v>
      </c>
    </row>
    <row r="7554" spans="32:40">
      <c r="AF7554" s="25">
        <v>7553</v>
      </c>
      <c r="AG7554" s="25"/>
      <c r="AJ7554" s="25"/>
      <c r="AL7554" s="5">
        <v>7553</v>
      </c>
      <c r="AM7554" s="25">
        <v>288120920.61863637</v>
      </c>
      <c r="AN7554" s="5">
        <v>2.9083789351138818</v>
      </c>
    </row>
    <row r="7555" spans="32:40">
      <c r="AF7555" s="25">
        <v>7554</v>
      </c>
      <c r="AG7555" s="25"/>
      <c r="AJ7555" s="25"/>
      <c r="AL7555" s="5">
        <v>7554</v>
      </c>
      <c r="AM7555" s="25">
        <v>-14743983.55197081</v>
      </c>
      <c r="AN7555" s="5">
        <v>0.8383547761823934</v>
      </c>
    </row>
    <row r="7556" spans="32:40">
      <c r="AF7556" s="25">
        <v>7555</v>
      </c>
      <c r="AG7556" s="25"/>
      <c r="AJ7556" s="25"/>
      <c r="AL7556" s="5">
        <v>7555</v>
      </c>
      <c r="AM7556" s="25">
        <v>179080312.47007567</v>
      </c>
      <c r="AN7556" s="5">
        <v>2.2446480669087836</v>
      </c>
    </row>
    <row r="7557" spans="32:40">
      <c r="AF7557" s="25">
        <v>7556</v>
      </c>
      <c r="AG7557" s="25"/>
      <c r="AJ7557" s="25"/>
      <c r="AL7557" s="5">
        <v>7556</v>
      </c>
      <c r="AM7557" s="25">
        <v>-1036257652.0891874</v>
      </c>
      <c r="AN7557" s="5">
        <v>-4.6411732496046314</v>
      </c>
    </row>
    <row r="7558" spans="32:40">
      <c r="AF7558" s="25">
        <v>7557</v>
      </c>
      <c r="AG7558" s="25"/>
      <c r="AJ7558" s="25"/>
      <c r="AL7558" s="5">
        <v>7557</v>
      </c>
      <c r="AM7558" s="25">
        <v>-305620281.6643312</v>
      </c>
      <c r="AN7558" s="5">
        <v>-0.38262130953583934</v>
      </c>
    </row>
    <row r="7559" spans="32:40">
      <c r="AF7559" s="25">
        <v>7558</v>
      </c>
      <c r="AG7559" s="25"/>
      <c r="AJ7559" s="25"/>
      <c r="AL7559" s="5">
        <v>7558</v>
      </c>
      <c r="AM7559" s="25">
        <v>1114882409.8302245</v>
      </c>
      <c r="AN7559" s="5">
        <v>5.4862312570789218</v>
      </c>
    </row>
    <row r="7560" spans="32:40">
      <c r="AF7560" s="25">
        <v>7559</v>
      </c>
      <c r="AG7560" s="25"/>
      <c r="AJ7560" s="25"/>
      <c r="AL7560" s="5">
        <v>7559</v>
      </c>
      <c r="AM7560" s="25">
        <v>-539315412.68203747</v>
      </c>
      <c r="AN7560" s="5">
        <v>-1.5767887960838383</v>
      </c>
    </row>
    <row r="7561" spans="32:40">
      <c r="AF7561" s="25">
        <v>7560</v>
      </c>
      <c r="AG7561" s="25"/>
      <c r="AJ7561" s="25"/>
      <c r="AL7561" s="5">
        <v>7560</v>
      </c>
      <c r="AM7561" s="25">
        <v>71929011.60842526</v>
      </c>
      <c r="AN7561" s="5">
        <v>1.2741105046214101</v>
      </c>
    </row>
    <row r="7562" spans="32:40">
      <c r="AF7562" s="25">
        <v>7561</v>
      </c>
      <c r="AG7562" s="25"/>
      <c r="AJ7562" s="25"/>
      <c r="AL7562" s="5">
        <v>7561</v>
      </c>
      <c r="AM7562" s="25">
        <v>806156914.0084548</v>
      </c>
      <c r="AN7562" s="5">
        <v>6.2113255102062777</v>
      </c>
    </row>
    <row r="7563" spans="32:40">
      <c r="AF7563" s="25">
        <v>7562</v>
      </c>
      <c r="AG7563" s="25"/>
      <c r="AJ7563" s="25"/>
      <c r="AL7563" s="5">
        <v>7562</v>
      </c>
      <c r="AM7563" s="25">
        <v>-574836435.03439093</v>
      </c>
      <c r="AN7563" s="5">
        <v>-1.9771304502817106</v>
      </c>
    </row>
    <row r="7564" spans="32:40">
      <c r="AF7564" s="25">
        <v>7563</v>
      </c>
      <c r="AG7564" s="25"/>
      <c r="AJ7564" s="25"/>
      <c r="AL7564" s="5">
        <v>7563</v>
      </c>
      <c r="AM7564" s="25">
        <v>-446358430.17828077</v>
      </c>
      <c r="AN7564" s="5">
        <v>-1.0696351356031397</v>
      </c>
    </row>
    <row r="7565" spans="32:40">
      <c r="AF7565" s="25">
        <v>7564</v>
      </c>
      <c r="AG7565" s="25"/>
      <c r="AJ7565" s="25"/>
      <c r="AL7565" s="5">
        <v>7564</v>
      </c>
      <c r="AM7565" s="25">
        <v>255486306.69311923</v>
      </c>
      <c r="AN7565" s="5">
        <v>2.2413257744579131</v>
      </c>
    </row>
    <row r="7566" spans="32:40">
      <c r="AF7566" s="25">
        <v>7565</v>
      </c>
      <c r="AG7566" s="25"/>
      <c r="AJ7566" s="25"/>
      <c r="AL7566" s="5">
        <v>7565</v>
      </c>
      <c r="AM7566" s="25">
        <v>-1990332195.3470726</v>
      </c>
      <c r="AN7566" s="5">
        <v>-24.634263463147178</v>
      </c>
    </row>
    <row r="7567" spans="32:40">
      <c r="AF7567" s="25">
        <v>7566</v>
      </c>
      <c r="AG7567" s="25"/>
      <c r="AJ7567" s="25"/>
      <c r="AL7567" s="5">
        <v>7566</v>
      </c>
      <c r="AM7567" s="25">
        <v>-1776119935.9596362</v>
      </c>
      <c r="AN7567" s="5">
        <v>-20.758121709024042</v>
      </c>
    </row>
    <row r="7568" spans="32:40">
      <c r="AF7568" s="25">
        <v>7567</v>
      </c>
      <c r="AG7568" s="25"/>
      <c r="AJ7568" s="25"/>
      <c r="AL7568" s="5">
        <v>7567</v>
      </c>
      <c r="AM7568" s="25">
        <v>1198500713.6380885</v>
      </c>
      <c r="AN7568" s="5">
        <v>5.7556428741517731</v>
      </c>
    </row>
    <row r="7569" spans="32:40">
      <c r="AF7569" s="25">
        <v>7568</v>
      </c>
      <c r="AG7569" s="25"/>
      <c r="AJ7569" s="25"/>
      <c r="AL7569" s="5">
        <v>7568</v>
      </c>
      <c r="AM7569" s="25">
        <v>-303895843.3673293</v>
      </c>
      <c r="AN7569" s="5">
        <v>-0.29887365733459381</v>
      </c>
    </row>
    <row r="7570" spans="32:40">
      <c r="AF7570" s="25">
        <v>7569</v>
      </c>
      <c r="AG7570" s="25"/>
      <c r="AJ7570" s="25"/>
      <c r="AL7570" s="5">
        <v>7569</v>
      </c>
      <c r="AM7570" s="25">
        <v>-390048602.63550127</v>
      </c>
      <c r="AN7570" s="5">
        <v>-3.0298271716606786</v>
      </c>
    </row>
    <row r="7571" spans="32:40">
      <c r="AF7571" s="25">
        <v>7570</v>
      </c>
      <c r="AG7571" s="25"/>
      <c r="AJ7571" s="25"/>
      <c r="AL7571" s="5">
        <v>7570</v>
      </c>
      <c r="AM7571" s="25">
        <v>-693557291.37901235</v>
      </c>
      <c r="AN7571" s="5">
        <v>-3.4349343050904504</v>
      </c>
    </row>
    <row r="7572" spans="32:40">
      <c r="AF7572" s="25">
        <v>7571</v>
      </c>
      <c r="AG7572" s="25"/>
      <c r="AJ7572" s="25"/>
      <c r="AL7572" s="5">
        <v>7571</v>
      </c>
      <c r="AM7572" s="25">
        <v>682335395.13696253</v>
      </c>
      <c r="AN7572" s="5">
        <v>10.695307493716617</v>
      </c>
    </row>
    <row r="7573" spans="32:40">
      <c r="AF7573" s="25">
        <v>7572</v>
      </c>
      <c r="AG7573" s="25"/>
      <c r="AJ7573" s="25"/>
      <c r="AL7573" s="5">
        <v>7572</v>
      </c>
      <c r="AM7573" s="25">
        <v>1737313425.4994879</v>
      </c>
      <c r="AN7573" s="5">
        <v>14.553406184205022</v>
      </c>
    </row>
    <row r="7574" spans="32:40">
      <c r="AF7574" s="25">
        <v>7573</v>
      </c>
      <c r="AG7574" s="25"/>
      <c r="AJ7574" s="25"/>
      <c r="AL7574" s="5">
        <v>7573</v>
      </c>
      <c r="AM7574" s="25">
        <v>282310707.78844339</v>
      </c>
      <c r="AN7574" s="5">
        <v>4.1982837351844111</v>
      </c>
    </row>
    <row r="7575" spans="32:40">
      <c r="AF7575" s="25">
        <v>7574</v>
      </c>
      <c r="AG7575" s="25"/>
      <c r="AJ7575" s="25"/>
      <c r="AL7575" s="5">
        <v>7574</v>
      </c>
      <c r="AM7575" s="25">
        <v>546936721.82822084</v>
      </c>
      <c r="AN7575" s="5">
        <v>7.3333165444652302</v>
      </c>
    </row>
    <row r="7576" spans="32:40">
      <c r="AF7576" s="25">
        <v>7575</v>
      </c>
      <c r="AG7576" s="25"/>
      <c r="AJ7576" s="25"/>
      <c r="AL7576" s="5">
        <v>7575</v>
      </c>
      <c r="AM7576" s="25">
        <v>-131131354.65230489</v>
      </c>
      <c r="AN7576" s="5">
        <v>0.43830400880508619</v>
      </c>
    </row>
    <row r="7577" spans="32:40">
      <c r="AF7577" s="25">
        <v>7576</v>
      </c>
      <c r="AG7577" s="25"/>
      <c r="AJ7577" s="25"/>
      <c r="AL7577" s="5">
        <v>7576</v>
      </c>
      <c r="AM7577" s="25">
        <v>1282489321.0563152</v>
      </c>
      <c r="AN7577" s="5">
        <v>18.88831526278668</v>
      </c>
    </row>
    <row r="7578" spans="32:40">
      <c r="AF7578" s="25">
        <v>7577</v>
      </c>
      <c r="AG7578" s="25"/>
      <c r="AJ7578" s="25"/>
      <c r="AL7578" s="5">
        <v>7577</v>
      </c>
      <c r="AM7578" s="25">
        <v>-990989085.70573068</v>
      </c>
      <c r="AN7578" s="5">
        <v>-4.8708286825470406</v>
      </c>
    </row>
    <row r="7579" spans="32:40">
      <c r="AF7579" s="25">
        <v>7578</v>
      </c>
      <c r="AG7579" s="25"/>
      <c r="AJ7579" s="25"/>
      <c r="AL7579" s="5">
        <v>7578</v>
      </c>
      <c r="AM7579" s="25">
        <v>-413707606.04435664</v>
      </c>
      <c r="AN7579" s="5">
        <v>-1.2812077099617605</v>
      </c>
    </row>
    <row r="7580" spans="32:40">
      <c r="AF7580" s="25">
        <v>7579</v>
      </c>
      <c r="AG7580" s="25"/>
      <c r="AJ7580" s="25"/>
      <c r="AL7580" s="5">
        <v>7579</v>
      </c>
      <c r="AM7580" s="25">
        <v>1303549395.3079846</v>
      </c>
      <c r="AN7580" s="5">
        <v>11.566150046248843</v>
      </c>
    </row>
    <row r="7581" spans="32:40">
      <c r="AF7581" s="25">
        <v>7580</v>
      </c>
      <c r="AG7581" s="25"/>
      <c r="AJ7581" s="25"/>
      <c r="AL7581" s="5">
        <v>7580</v>
      </c>
      <c r="AM7581" s="25">
        <v>968268812.72059584</v>
      </c>
      <c r="AN7581" s="5">
        <v>5.1977212500676684</v>
      </c>
    </row>
    <row r="7582" spans="32:40">
      <c r="AF7582" s="25">
        <v>7581</v>
      </c>
      <c r="AG7582" s="25"/>
      <c r="AJ7582" s="25"/>
      <c r="AL7582" s="5">
        <v>7581</v>
      </c>
      <c r="AM7582" s="25">
        <v>-518365739.67091858</v>
      </c>
      <c r="AN7582" s="5">
        <v>-2.9410140957376449</v>
      </c>
    </row>
    <row r="7583" spans="32:40">
      <c r="AF7583" s="25">
        <v>7582</v>
      </c>
      <c r="AG7583" s="25"/>
      <c r="AJ7583" s="25"/>
      <c r="AL7583" s="5">
        <v>7582</v>
      </c>
      <c r="AM7583" s="25">
        <v>497990055.52394497</v>
      </c>
      <c r="AN7583" s="5">
        <v>3.7226030891719271</v>
      </c>
    </row>
    <row r="7584" spans="32:40">
      <c r="AF7584" s="25">
        <v>7583</v>
      </c>
      <c r="AG7584" s="25"/>
      <c r="AJ7584" s="25"/>
      <c r="AL7584" s="5">
        <v>7583</v>
      </c>
      <c r="AM7584" s="25">
        <v>457595352.49312466</v>
      </c>
      <c r="AN7584" s="5">
        <v>3.4742300784587354</v>
      </c>
    </row>
    <row r="7585" spans="32:40">
      <c r="AF7585" s="25">
        <v>7584</v>
      </c>
      <c r="AG7585" s="25"/>
      <c r="AJ7585" s="25"/>
      <c r="AL7585" s="5">
        <v>7584</v>
      </c>
      <c r="AM7585" s="25">
        <v>-469323607.88532996</v>
      </c>
      <c r="AN7585" s="5">
        <v>-0.74517693566773946</v>
      </c>
    </row>
    <row r="7586" spans="32:40">
      <c r="AF7586" s="25">
        <v>7585</v>
      </c>
      <c r="AG7586" s="25"/>
      <c r="AJ7586" s="25"/>
      <c r="AL7586" s="5">
        <v>7585</v>
      </c>
      <c r="AM7586" s="25">
        <v>-951276602.46784711</v>
      </c>
      <c r="AN7586" s="5">
        <v>-3.4621847625430067</v>
      </c>
    </row>
    <row r="7587" spans="32:40">
      <c r="AF7587" s="25">
        <v>7586</v>
      </c>
      <c r="AG7587" s="25"/>
      <c r="AJ7587" s="25"/>
      <c r="AL7587" s="5">
        <v>7586</v>
      </c>
      <c r="AM7587" s="25">
        <v>1427071314.8400307</v>
      </c>
      <c r="AN7587" s="5">
        <v>7.9018157824031645</v>
      </c>
    </row>
    <row r="7588" spans="32:40">
      <c r="AF7588" s="25">
        <v>7587</v>
      </c>
      <c r="AG7588" s="25"/>
      <c r="AJ7588" s="25"/>
      <c r="AL7588" s="5">
        <v>7587</v>
      </c>
      <c r="AM7588" s="25">
        <v>-923620980.70305979</v>
      </c>
      <c r="AN7588" s="5">
        <v>-3.0831152204854346</v>
      </c>
    </row>
    <row r="7589" spans="32:40">
      <c r="AF7589" s="25">
        <v>7588</v>
      </c>
      <c r="AG7589" s="25"/>
      <c r="AJ7589" s="25"/>
      <c r="AL7589" s="5">
        <v>7588</v>
      </c>
      <c r="AM7589" s="25">
        <v>97318253.124858081</v>
      </c>
      <c r="AN7589" s="5">
        <v>1.7414188979630769</v>
      </c>
    </row>
    <row r="7590" spans="32:40">
      <c r="AF7590" s="25">
        <v>7589</v>
      </c>
      <c r="AG7590" s="25"/>
      <c r="AJ7590" s="25"/>
      <c r="AL7590" s="5">
        <v>7589</v>
      </c>
      <c r="AM7590" s="25">
        <v>-847827330.69272983</v>
      </c>
      <c r="AN7590" s="5">
        <v>-3.4102002377159337</v>
      </c>
    </row>
    <row r="7591" spans="32:40">
      <c r="AF7591" s="25">
        <v>7590</v>
      </c>
      <c r="AG7591" s="25"/>
      <c r="AJ7591" s="25"/>
      <c r="AL7591" s="5">
        <v>7590</v>
      </c>
      <c r="AM7591" s="25">
        <v>-621180454.62128699</v>
      </c>
      <c r="AN7591" s="5">
        <v>-1.3939563105109665</v>
      </c>
    </row>
    <row r="7592" spans="32:40">
      <c r="AF7592" s="25">
        <v>7591</v>
      </c>
      <c r="AG7592" s="25"/>
      <c r="AJ7592" s="25"/>
      <c r="AL7592" s="5">
        <v>7591</v>
      </c>
      <c r="AM7592" s="25">
        <v>334339269.79197687</v>
      </c>
      <c r="AN7592" s="5">
        <v>5.8461106602835553</v>
      </c>
    </row>
    <row r="7593" spans="32:40">
      <c r="AF7593" s="25">
        <v>7592</v>
      </c>
      <c r="AG7593" s="25"/>
      <c r="AJ7593" s="25"/>
      <c r="AL7593" s="5">
        <v>7592</v>
      </c>
      <c r="AM7593" s="25">
        <v>-814909759.37370789</v>
      </c>
      <c r="AN7593" s="5">
        <v>-3.584277333997969</v>
      </c>
    </row>
    <row r="7594" spans="32:40">
      <c r="AF7594" s="25">
        <v>7593</v>
      </c>
      <c r="AG7594" s="25"/>
      <c r="AJ7594" s="25"/>
      <c r="AL7594" s="5">
        <v>7593</v>
      </c>
      <c r="AM7594" s="25">
        <v>1581229948.0607491</v>
      </c>
      <c r="AN7594" s="5">
        <v>22.740759559157031</v>
      </c>
    </row>
    <row r="7595" spans="32:40">
      <c r="AF7595" s="25">
        <v>7594</v>
      </c>
      <c r="AG7595" s="25"/>
      <c r="AJ7595" s="25"/>
      <c r="AL7595" s="5">
        <v>7594</v>
      </c>
      <c r="AM7595" s="25">
        <v>-722713080.61722922</v>
      </c>
      <c r="AN7595" s="5">
        <v>-5.6971250090751111</v>
      </c>
    </row>
    <row r="7596" spans="32:40">
      <c r="AF7596" s="25">
        <v>7595</v>
      </c>
      <c r="AG7596" s="25"/>
      <c r="AJ7596" s="25"/>
      <c r="AL7596" s="5">
        <v>7595</v>
      </c>
      <c r="AM7596" s="25">
        <v>-573502883.15825534</v>
      </c>
      <c r="AN7596" s="5">
        <v>-1.1597031214186619</v>
      </c>
    </row>
    <row r="7597" spans="32:40">
      <c r="AF7597" s="25">
        <v>7596</v>
      </c>
      <c r="AG7597" s="25"/>
      <c r="AJ7597" s="25"/>
      <c r="AL7597" s="5">
        <v>7596</v>
      </c>
      <c r="AM7597" s="25">
        <v>-475292831.21193027</v>
      </c>
      <c r="AN7597" s="5">
        <v>-3.1703912702418053</v>
      </c>
    </row>
    <row r="7598" spans="32:40">
      <c r="AF7598" s="25">
        <v>7597</v>
      </c>
      <c r="AG7598" s="25"/>
      <c r="AJ7598" s="25"/>
      <c r="AL7598" s="5">
        <v>7597</v>
      </c>
      <c r="AM7598" s="25">
        <v>-851421607.34958005</v>
      </c>
      <c r="AN7598" s="5">
        <v>-2.4462407053950384</v>
      </c>
    </row>
    <row r="7599" spans="32:40">
      <c r="AF7599" s="25">
        <v>7598</v>
      </c>
      <c r="AG7599" s="25"/>
      <c r="AJ7599" s="25"/>
      <c r="AL7599" s="5">
        <v>7598</v>
      </c>
      <c r="AM7599" s="25">
        <v>162135410.37438989</v>
      </c>
      <c r="AN7599" s="5">
        <v>3.6462620751804424</v>
      </c>
    </row>
    <row r="7600" spans="32:40">
      <c r="AF7600" s="25">
        <v>7599</v>
      </c>
      <c r="AG7600" s="25"/>
      <c r="AJ7600" s="25"/>
      <c r="AL7600" s="5">
        <v>7599</v>
      </c>
      <c r="AM7600" s="25">
        <v>-680013489.93157089</v>
      </c>
      <c r="AN7600" s="5">
        <v>-4.80049050633765</v>
      </c>
    </row>
    <row r="7601" spans="32:40">
      <c r="AF7601" s="25">
        <v>7600</v>
      </c>
      <c r="AG7601" s="25"/>
      <c r="AJ7601" s="25"/>
      <c r="AL7601" s="5">
        <v>7600</v>
      </c>
      <c r="AM7601" s="25">
        <v>-758312269.82533479</v>
      </c>
      <c r="AN7601" s="5">
        <v>-2.9885010197168174</v>
      </c>
    </row>
    <row r="7602" spans="32:40">
      <c r="AF7602" s="25">
        <v>7601</v>
      </c>
      <c r="AG7602" s="25"/>
      <c r="AJ7602" s="25"/>
      <c r="AL7602" s="5">
        <v>7601</v>
      </c>
      <c r="AM7602" s="25">
        <v>-1194495551.3512156</v>
      </c>
      <c r="AN7602" s="5">
        <v>-4.6189966213790941</v>
      </c>
    </row>
    <row r="7603" spans="32:40">
      <c r="AF7603" s="25">
        <v>7602</v>
      </c>
      <c r="AG7603" s="25"/>
      <c r="AJ7603" s="25"/>
      <c r="AL7603" s="5">
        <v>7602</v>
      </c>
      <c r="AM7603" s="25">
        <v>-1054971297.106667</v>
      </c>
      <c r="AN7603" s="5">
        <v>-5.4160617894542264</v>
      </c>
    </row>
    <row r="7604" spans="32:40">
      <c r="AF7604" s="25">
        <v>7603</v>
      </c>
      <c r="AG7604" s="25"/>
      <c r="AJ7604" s="25"/>
      <c r="AL7604" s="5">
        <v>7603</v>
      </c>
      <c r="AM7604" s="25">
        <v>-350747490.13769114</v>
      </c>
      <c r="AN7604" s="5">
        <v>-0.75801581794375317</v>
      </c>
    </row>
    <row r="7605" spans="32:40">
      <c r="AF7605" s="25">
        <v>7604</v>
      </c>
      <c r="AG7605" s="25"/>
      <c r="AJ7605" s="25"/>
      <c r="AL7605" s="5">
        <v>7604</v>
      </c>
      <c r="AM7605" s="25">
        <v>-1486049086.0423729</v>
      </c>
      <c r="AN7605" s="5">
        <v>-5.2664512965663892</v>
      </c>
    </row>
    <row r="7606" spans="32:40">
      <c r="AF7606" s="25">
        <v>7605</v>
      </c>
      <c r="AG7606" s="25"/>
      <c r="AJ7606" s="25"/>
      <c r="AL7606" s="5">
        <v>7605</v>
      </c>
      <c r="AM7606" s="25">
        <v>-1126335561.7367475</v>
      </c>
      <c r="AN7606" s="5">
        <v>-3.5611193590784649</v>
      </c>
    </row>
    <row r="7607" spans="32:40">
      <c r="AF7607" s="25">
        <v>7606</v>
      </c>
      <c r="AG7607" s="25"/>
      <c r="AJ7607" s="25"/>
      <c r="AL7607" s="5">
        <v>7606</v>
      </c>
      <c r="AM7607" s="25">
        <v>176649375.5527541</v>
      </c>
      <c r="AN7607" s="5">
        <v>2.3358971728100046</v>
      </c>
    </row>
    <row r="7608" spans="32:40">
      <c r="AF7608" s="25">
        <v>7607</v>
      </c>
      <c r="AG7608" s="25"/>
      <c r="AJ7608" s="25"/>
      <c r="AL7608" s="5">
        <v>7607</v>
      </c>
      <c r="AM7608" s="25">
        <v>261709418.23105896</v>
      </c>
      <c r="AN7608" s="5">
        <v>2.3286632390696553</v>
      </c>
    </row>
    <row r="7609" spans="32:40">
      <c r="AF7609" s="25">
        <v>7608</v>
      </c>
      <c r="AG7609" s="25"/>
      <c r="AJ7609" s="25"/>
      <c r="AL7609" s="5">
        <v>7608</v>
      </c>
      <c r="AM7609" s="25">
        <v>410831327.30825675</v>
      </c>
      <c r="AN7609" s="5">
        <v>3.8856487628285938</v>
      </c>
    </row>
    <row r="7610" spans="32:40">
      <c r="AF7610" s="25">
        <v>7609</v>
      </c>
      <c r="AG7610" s="25"/>
      <c r="AJ7610" s="25"/>
      <c r="AL7610" s="5">
        <v>7609</v>
      </c>
      <c r="AM7610" s="25">
        <v>-1770309068.896379</v>
      </c>
      <c r="AN7610" s="5">
        <v>-11.835356312245651</v>
      </c>
    </row>
    <row r="7611" spans="32:40">
      <c r="AF7611" s="25">
        <v>7610</v>
      </c>
      <c r="AG7611" s="25"/>
      <c r="AJ7611" s="25"/>
      <c r="AL7611" s="5">
        <v>7610</v>
      </c>
      <c r="AM7611" s="25">
        <v>-541716519.94558215</v>
      </c>
      <c r="AN7611" s="5">
        <v>-1.0528365951071488</v>
      </c>
    </row>
    <row r="7612" spans="32:40">
      <c r="AF7612" s="25">
        <v>7611</v>
      </c>
      <c r="AG7612" s="25"/>
      <c r="AJ7612" s="25"/>
      <c r="AL7612" s="5">
        <v>7611</v>
      </c>
      <c r="AM7612" s="25">
        <v>115592391.92068994</v>
      </c>
      <c r="AN7612" s="5">
        <v>1.591638360260248</v>
      </c>
    </row>
    <row r="7613" spans="32:40">
      <c r="AF7613" s="25">
        <v>7612</v>
      </c>
      <c r="AG7613" s="25"/>
      <c r="AJ7613" s="25"/>
      <c r="AL7613" s="5">
        <v>7612</v>
      </c>
      <c r="AM7613" s="25">
        <v>-521990151.62373734</v>
      </c>
      <c r="AN7613" s="5">
        <v>-4.770359178825343</v>
      </c>
    </row>
    <row r="7614" spans="32:40">
      <c r="AF7614" s="25">
        <v>7613</v>
      </c>
      <c r="AG7614" s="25"/>
      <c r="AJ7614" s="25"/>
      <c r="AL7614" s="5">
        <v>7613</v>
      </c>
      <c r="AM7614" s="25">
        <v>-618748479.97135568</v>
      </c>
      <c r="AN7614" s="5">
        <v>-2.0392759031170322</v>
      </c>
    </row>
    <row r="7615" spans="32:40">
      <c r="AF7615" s="25">
        <v>7614</v>
      </c>
      <c r="AG7615" s="25"/>
      <c r="AJ7615" s="25"/>
      <c r="AL7615" s="5">
        <v>7614</v>
      </c>
      <c r="AM7615" s="25">
        <v>1620500806.1307049</v>
      </c>
      <c r="AN7615" s="5">
        <v>15.269881315154361</v>
      </c>
    </row>
    <row r="7616" spans="32:40">
      <c r="AF7616" s="25">
        <v>7615</v>
      </c>
      <c r="AG7616" s="25"/>
      <c r="AJ7616" s="25"/>
      <c r="AL7616" s="5">
        <v>7615</v>
      </c>
      <c r="AM7616" s="25">
        <v>-364101646.73415339</v>
      </c>
      <c r="AN7616" s="5">
        <v>-0.51024644505491423</v>
      </c>
    </row>
    <row r="7617" spans="32:40">
      <c r="AF7617" s="25">
        <v>7616</v>
      </c>
      <c r="AG7617" s="25"/>
      <c r="AJ7617" s="25"/>
      <c r="AL7617" s="5">
        <v>7616</v>
      </c>
      <c r="AM7617" s="25">
        <v>-1267385115.1787515</v>
      </c>
      <c r="AN7617" s="5">
        <v>-12.964869460664097</v>
      </c>
    </row>
    <row r="7618" spans="32:40">
      <c r="AF7618" s="25">
        <v>7617</v>
      </c>
      <c r="AG7618" s="25"/>
      <c r="AJ7618" s="25"/>
      <c r="AL7618" s="5">
        <v>7617</v>
      </c>
      <c r="AM7618" s="25">
        <v>161921350.7474829</v>
      </c>
      <c r="AN7618" s="5">
        <v>1.6312040782047064</v>
      </c>
    </row>
    <row r="7619" spans="32:40">
      <c r="AF7619" s="25">
        <v>7618</v>
      </c>
      <c r="AG7619" s="25"/>
      <c r="AJ7619" s="25"/>
      <c r="AL7619" s="5">
        <v>7618</v>
      </c>
      <c r="AM7619" s="25">
        <v>-855857295.9963882</v>
      </c>
      <c r="AN7619" s="5">
        <v>-4.4917224416243684</v>
      </c>
    </row>
    <row r="7620" spans="32:40">
      <c r="AF7620" s="25">
        <v>7619</v>
      </c>
      <c r="AG7620" s="25"/>
      <c r="AJ7620" s="25"/>
      <c r="AL7620" s="5">
        <v>7619</v>
      </c>
      <c r="AM7620" s="25">
        <v>-336047938.97992295</v>
      </c>
      <c r="AN7620" s="5">
        <v>-1.2955258141082882</v>
      </c>
    </row>
    <row r="7621" spans="32:40">
      <c r="AF7621" s="25">
        <v>7620</v>
      </c>
      <c r="AG7621" s="25"/>
      <c r="AJ7621" s="25"/>
      <c r="AL7621" s="5">
        <v>7620</v>
      </c>
      <c r="AM7621" s="25">
        <v>-493355612.32085299</v>
      </c>
      <c r="AN7621" s="5">
        <v>-0.93058636094795399</v>
      </c>
    </row>
    <row r="7622" spans="32:40">
      <c r="AF7622" s="25">
        <v>7621</v>
      </c>
      <c r="AG7622" s="25"/>
      <c r="AJ7622" s="25"/>
      <c r="AL7622" s="5">
        <v>7621</v>
      </c>
      <c r="AM7622" s="25">
        <v>-637794659.04879022</v>
      </c>
      <c r="AN7622" s="5">
        <v>-7.4692255534500607</v>
      </c>
    </row>
    <row r="7623" spans="32:40">
      <c r="AF7623" s="25">
        <v>7622</v>
      </c>
      <c r="AG7623" s="25"/>
      <c r="AJ7623" s="25"/>
      <c r="AL7623" s="5">
        <v>7622</v>
      </c>
      <c r="AM7623" s="25">
        <v>118761857.66141853</v>
      </c>
      <c r="AN7623" s="5">
        <v>2.6017503926851346</v>
      </c>
    </row>
    <row r="7624" spans="32:40">
      <c r="AF7624" s="25">
        <v>7623</v>
      </c>
      <c r="AG7624" s="25"/>
      <c r="AJ7624" s="25"/>
      <c r="AL7624" s="5">
        <v>7623</v>
      </c>
      <c r="AM7624" s="25">
        <v>283699932.28381288</v>
      </c>
      <c r="AN7624" s="5">
        <v>2.1866404586915711</v>
      </c>
    </row>
    <row r="7625" spans="32:40">
      <c r="AF7625" s="25">
        <v>7624</v>
      </c>
      <c r="AG7625" s="25"/>
      <c r="AJ7625" s="25"/>
      <c r="AL7625" s="5">
        <v>7624</v>
      </c>
      <c r="AM7625" s="25">
        <v>-1122132770.5077667</v>
      </c>
      <c r="AN7625" s="5">
        <v>-4.6764421037200528</v>
      </c>
    </row>
    <row r="7626" spans="32:40">
      <c r="AF7626" s="25">
        <v>7625</v>
      </c>
      <c r="AG7626" s="25"/>
      <c r="AJ7626" s="25"/>
      <c r="AL7626" s="5">
        <v>7625</v>
      </c>
      <c r="AM7626" s="25">
        <v>23625545.077886939</v>
      </c>
      <c r="AN7626" s="5">
        <v>1.0942380589871161</v>
      </c>
    </row>
    <row r="7627" spans="32:40">
      <c r="AF7627" s="25">
        <v>7626</v>
      </c>
      <c r="AG7627" s="25"/>
      <c r="AJ7627" s="25"/>
      <c r="AL7627" s="5">
        <v>7626</v>
      </c>
      <c r="AM7627" s="25">
        <v>-1148106087.3635979</v>
      </c>
      <c r="AN7627" s="5">
        <v>-3.9846230777438718</v>
      </c>
    </row>
    <row r="7628" spans="32:40">
      <c r="AF7628" s="25">
        <v>7627</v>
      </c>
      <c r="AG7628" s="25"/>
      <c r="AJ7628" s="25"/>
      <c r="AL7628" s="5">
        <v>7627</v>
      </c>
      <c r="AM7628" s="25">
        <v>-1777099093.7485547</v>
      </c>
      <c r="AN7628" s="5">
        <v>-11.40119640309217</v>
      </c>
    </row>
    <row r="7629" spans="32:40">
      <c r="AF7629" s="25">
        <v>7628</v>
      </c>
      <c r="AG7629" s="25"/>
      <c r="AJ7629" s="25"/>
      <c r="AL7629" s="5">
        <v>7628</v>
      </c>
      <c r="AM7629" s="25">
        <v>-556335411.51154721</v>
      </c>
      <c r="AN7629" s="5">
        <v>-1.8392947985228063</v>
      </c>
    </row>
    <row r="7630" spans="32:40">
      <c r="AF7630" s="25">
        <v>7629</v>
      </c>
      <c r="AG7630" s="25"/>
      <c r="AJ7630" s="25"/>
      <c r="AL7630" s="5">
        <v>7629</v>
      </c>
      <c r="AM7630" s="25">
        <v>258907402.27985901</v>
      </c>
      <c r="AN7630" s="5">
        <v>2.1664021881570825</v>
      </c>
    </row>
    <row r="7631" spans="32:40">
      <c r="AF7631" s="25">
        <v>7630</v>
      </c>
      <c r="AG7631" s="25"/>
      <c r="AJ7631" s="25"/>
      <c r="AL7631" s="5">
        <v>7630</v>
      </c>
      <c r="AM7631" s="25">
        <v>-550792330.37118292</v>
      </c>
      <c r="AN7631" s="5">
        <v>-2.5550171757063875</v>
      </c>
    </row>
    <row r="7632" spans="32:40">
      <c r="AF7632" s="25">
        <v>7631</v>
      </c>
      <c r="AG7632" s="25"/>
      <c r="AJ7632" s="25"/>
      <c r="AL7632" s="5">
        <v>7631</v>
      </c>
      <c r="AM7632" s="25">
        <v>-781055570.67113137</v>
      </c>
      <c r="AN7632" s="5">
        <v>-4.8568256448540152</v>
      </c>
    </row>
    <row r="7633" spans="32:40">
      <c r="AF7633" s="25">
        <v>7632</v>
      </c>
      <c r="AG7633" s="25"/>
      <c r="AJ7633" s="25"/>
      <c r="AL7633" s="5">
        <v>7632</v>
      </c>
      <c r="AM7633" s="25">
        <v>-980655719.19596052</v>
      </c>
      <c r="AN7633" s="5">
        <v>-4.0176858758060163</v>
      </c>
    </row>
    <row r="7634" spans="32:40">
      <c r="AF7634" s="25">
        <v>7633</v>
      </c>
      <c r="AG7634" s="25"/>
      <c r="AJ7634" s="25"/>
      <c r="AL7634" s="5">
        <v>7633</v>
      </c>
      <c r="AM7634" s="25">
        <v>-1176696347.5146291</v>
      </c>
      <c r="AN7634" s="5">
        <v>-6.6337542991654876</v>
      </c>
    </row>
    <row r="7635" spans="32:40">
      <c r="AF7635" s="25">
        <v>7634</v>
      </c>
      <c r="AG7635" s="25"/>
      <c r="AJ7635" s="25"/>
      <c r="AL7635" s="5">
        <v>7634</v>
      </c>
      <c r="AM7635" s="25">
        <v>-862651530.86165953</v>
      </c>
      <c r="AN7635" s="5">
        <v>-3.9445729392185105</v>
      </c>
    </row>
    <row r="7636" spans="32:40">
      <c r="AF7636" s="25">
        <v>7635</v>
      </c>
      <c r="AG7636" s="25"/>
      <c r="AJ7636" s="25"/>
      <c r="AL7636" s="5">
        <v>7635</v>
      </c>
      <c r="AM7636" s="25">
        <v>-1728509080.8277369</v>
      </c>
      <c r="AN7636" s="5">
        <v>-6.6594343685170125</v>
      </c>
    </row>
    <row r="7637" spans="32:40">
      <c r="AF7637" s="25">
        <v>7636</v>
      </c>
      <c r="AG7637" s="25"/>
      <c r="AJ7637" s="25"/>
      <c r="AL7637" s="5">
        <v>7636</v>
      </c>
      <c r="AM7637" s="25">
        <v>-417048131.38482076</v>
      </c>
      <c r="AN7637" s="5">
        <v>-2.7680277470723764</v>
      </c>
    </row>
    <row r="7638" spans="32:40">
      <c r="AF7638" s="25">
        <v>7637</v>
      </c>
      <c r="AG7638" s="25"/>
      <c r="AJ7638" s="25"/>
      <c r="AL7638" s="5">
        <v>7637</v>
      </c>
      <c r="AM7638" s="25">
        <v>-541061276.58160317</v>
      </c>
      <c r="AN7638" s="5">
        <v>-3.7930070924385415</v>
      </c>
    </row>
    <row r="7639" spans="32:40">
      <c r="AF7639" s="25">
        <v>7638</v>
      </c>
      <c r="AG7639" s="25"/>
      <c r="AJ7639" s="25"/>
      <c r="AL7639" s="5">
        <v>7638</v>
      </c>
      <c r="AM7639" s="25">
        <v>-411129866.34515417</v>
      </c>
      <c r="AN7639" s="5">
        <v>-1.1850921747299457</v>
      </c>
    </row>
    <row r="7640" spans="32:40">
      <c r="AF7640" s="25">
        <v>7639</v>
      </c>
      <c r="AG7640" s="25"/>
      <c r="AJ7640" s="25"/>
      <c r="AL7640" s="5">
        <v>7639</v>
      </c>
      <c r="AM7640" s="25">
        <v>-174373690.0041022</v>
      </c>
      <c r="AN7640" s="5">
        <v>-1.3522307916370331</v>
      </c>
    </row>
    <row r="7641" spans="32:40">
      <c r="AF7641" s="25">
        <v>7640</v>
      </c>
      <c r="AG7641" s="25"/>
      <c r="AJ7641" s="25"/>
      <c r="AL7641" s="5">
        <v>7640</v>
      </c>
      <c r="AM7641" s="25">
        <v>-643519195.49514651</v>
      </c>
      <c r="AN7641" s="5">
        <v>-1.4904766238273444</v>
      </c>
    </row>
    <row r="7642" spans="32:40">
      <c r="AF7642" s="25">
        <v>7641</v>
      </c>
      <c r="AG7642" s="25"/>
      <c r="AJ7642" s="25"/>
      <c r="AL7642" s="5">
        <v>7641</v>
      </c>
      <c r="AM7642" s="25">
        <v>-257050622.18298775</v>
      </c>
      <c r="AN7642" s="5">
        <v>-0.24495535601106744</v>
      </c>
    </row>
    <row r="7643" spans="32:40">
      <c r="AF7643" s="25">
        <v>7642</v>
      </c>
      <c r="AG7643" s="25"/>
      <c r="AJ7643" s="25"/>
      <c r="AL7643" s="5">
        <v>7642</v>
      </c>
      <c r="AM7643" s="25">
        <v>-698394856.22204411</v>
      </c>
      <c r="AN7643" s="5">
        <v>-3.5375074124779431</v>
      </c>
    </row>
    <row r="7644" spans="32:40">
      <c r="AF7644" s="25">
        <v>7643</v>
      </c>
      <c r="AG7644" s="25"/>
      <c r="AJ7644" s="25"/>
      <c r="AL7644" s="5">
        <v>7643</v>
      </c>
      <c r="AM7644" s="25">
        <v>-743934260.61081922</v>
      </c>
      <c r="AN7644" s="5">
        <v>-3.8659216850043112</v>
      </c>
    </row>
    <row r="7645" spans="32:40">
      <c r="AF7645" s="25">
        <v>7644</v>
      </c>
      <c r="AG7645" s="25"/>
      <c r="AJ7645" s="25"/>
      <c r="AL7645" s="5">
        <v>7644</v>
      </c>
      <c r="AM7645" s="25">
        <v>-1065549687.1639094</v>
      </c>
      <c r="AN7645" s="5">
        <v>-3.3210788776549065</v>
      </c>
    </row>
    <row r="7646" spans="32:40">
      <c r="AF7646" s="25">
        <v>7645</v>
      </c>
      <c r="AG7646" s="25"/>
      <c r="AJ7646" s="25"/>
      <c r="AL7646" s="5">
        <v>7645</v>
      </c>
      <c r="AM7646" s="25">
        <v>565835076.56916451</v>
      </c>
      <c r="AN7646" s="5">
        <v>4.3597185814414585</v>
      </c>
    </row>
    <row r="7647" spans="32:40">
      <c r="AF7647" s="25">
        <v>7646</v>
      </c>
      <c r="AG7647" s="25"/>
      <c r="AJ7647" s="25"/>
      <c r="AL7647" s="5">
        <v>7646</v>
      </c>
      <c r="AM7647" s="25">
        <v>212753404.96357724</v>
      </c>
      <c r="AN7647" s="5">
        <v>2.2974733600862116</v>
      </c>
    </row>
    <row r="7648" spans="32:40">
      <c r="AF7648" s="25">
        <v>7647</v>
      </c>
      <c r="AG7648" s="25"/>
      <c r="AJ7648" s="25"/>
      <c r="AL7648" s="5">
        <v>7647</v>
      </c>
      <c r="AM7648" s="25">
        <v>288117192.276061</v>
      </c>
      <c r="AN7648" s="5">
        <v>2.3843386272512244</v>
      </c>
    </row>
    <row r="7649" spans="32:40">
      <c r="AF7649" s="25">
        <v>7648</v>
      </c>
      <c r="AG7649" s="25"/>
      <c r="AJ7649" s="25"/>
      <c r="AL7649" s="5">
        <v>7648</v>
      </c>
      <c r="AM7649" s="25">
        <v>-574515671.56427765</v>
      </c>
      <c r="AN7649" s="5">
        <v>-1.7409432933667566</v>
      </c>
    </row>
    <row r="7650" spans="32:40">
      <c r="AF7650" s="25">
        <v>7649</v>
      </c>
      <c r="AG7650" s="25"/>
      <c r="AJ7650" s="25"/>
      <c r="AL7650" s="5">
        <v>7649</v>
      </c>
      <c r="AM7650" s="25">
        <v>55042144.750926644</v>
      </c>
      <c r="AN7650" s="5">
        <v>1.2579308618345801</v>
      </c>
    </row>
    <row r="7651" spans="32:40">
      <c r="AF7651" s="25">
        <v>7650</v>
      </c>
      <c r="AG7651" s="25"/>
      <c r="AJ7651" s="25"/>
      <c r="AL7651" s="5">
        <v>7650</v>
      </c>
      <c r="AM7651" s="25">
        <v>592080971.44628799</v>
      </c>
      <c r="AN7651" s="5">
        <v>3.7458020312740672</v>
      </c>
    </row>
    <row r="7652" spans="32:40">
      <c r="AF7652" s="25">
        <v>7651</v>
      </c>
      <c r="AG7652" s="25"/>
      <c r="AJ7652" s="25"/>
      <c r="AL7652" s="5">
        <v>7651</v>
      </c>
      <c r="AM7652" s="25">
        <v>-998341598.84162807</v>
      </c>
      <c r="AN7652" s="5">
        <v>-3.9325097061933856</v>
      </c>
    </row>
    <row r="7653" spans="32:40">
      <c r="AF7653" s="25">
        <v>7652</v>
      </c>
      <c r="AG7653" s="25"/>
      <c r="AJ7653" s="25"/>
      <c r="AL7653" s="5">
        <v>7652</v>
      </c>
      <c r="AM7653" s="25">
        <v>-90987448.63057974</v>
      </c>
      <c r="AN7653" s="5">
        <v>0.65119365161242637</v>
      </c>
    </row>
    <row r="7654" spans="32:40">
      <c r="AF7654" s="25">
        <v>7653</v>
      </c>
      <c r="AG7654" s="25"/>
      <c r="AJ7654" s="25"/>
      <c r="AL7654" s="5">
        <v>7653</v>
      </c>
      <c r="AM7654" s="25">
        <v>-416167954.7050277</v>
      </c>
      <c r="AN7654" s="5">
        <v>-1.3061460830817833</v>
      </c>
    </row>
    <row r="7655" spans="32:40">
      <c r="AF7655" s="25">
        <v>7654</v>
      </c>
      <c r="AG7655" s="25"/>
      <c r="AJ7655" s="25"/>
      <c r="AL7655" s="5">
        <v>7654</v>
      </c>
      <c r="AM7655" s="25">
        <v>54021652.457842171</v>
      </c>
      <c r="AN7655" s="5">
        <v>1.2114411759380996</v>
      </c>
    </row>
    <row r="7656" spans="32:40">
      <c r="AF7656" s="25">
        <v>7655</v>
      </c>
      <c r="AG7656" s="25"/>
      <c r="AJ7656" s="25"/>
      <c r="AL7656" s="5">
        <v>7655</v>
      </c>
      <c r="AM7656" s="25">
        <v>-455570855.89064854</v>
      </c>
      <c r="AN7656" s="5">
        <v>-1.4832827980302179</v>
      </c>
    </row>
    <row r="7657" spans="32:40">
      <c r="AF7657" s="25">
        <v>7656</v>
      </c>
      <c r="AG7657" s="25"/>
      <c r="AJ7657" s="25"/>
      <c r="AL7657" s="5">
        <v>7656</v>
      </c>
      <c r="AM7657" s="25">
        <v>965002445.41179276</v>
      </c>
      <c r="AN7657" s="5">
        <v>4.9954725488806098</v>
      </c>
    </row>
    <row r="7658" spans="32:40">
      <c r="AF7658" s="25">
        <v>7657</v>
      </c>
      <c r="AG7658" s="25"/>
      <c r="AJ7658" s="25"/>
      <c r="AL7658" s="5">
        <v>7657</v>
      </c>
      <c r="AM7658" s="25">
        <v>-412128303.85265595</v>
      </c>
      <c r="AN7658" s="5">
        <v>-0.53391571801507021</v>
      </c>
    </row>
    <row r="7659" spans="32:40">
      <c r="AF7659" s="25">
        <v>7658</v>
      </c>
      <c r="AG7659" s="25"/>
      <c r="AJ7659" s="25"/>
      <c r="AL7659" s="5">
        <v>7658</v>
      </c>
      <c r="AM7659" s="25">
        <v>1220551484.9670916</v>
      </c>
      <c r="AN7659" s="5">
        <v>14.016756099827607</v>
      </c>
    </row>
    <row r="7660" spans="32:40">
      <c r="AF7660" s="25">
        <v>7659</v>
      </c>
      <c r="AG7660" s="25"/>
      <c r="AJ7660" s="25"/>
      <c r="AL7660" s="5">
        <v>7659</v>
      </c>
      <c r="AM7660" s="25">
        <v>-889630285.84793651</v>
      </c>
      <c r="AN7660" s="5">
        <v>-2.8445828019395165</v>
      </c>
    </row>
    <row r="7661" spans="32:40">
      <c r="AF7661" s="25">
        <v>7660</v>
      </c>
      <c r="AG7661" s="25"/>
      <c r="AJ7661" s="25"/>
      <c r="AL7661" s="5">
        <v>7660</v>
      </c>
      <c r="AM7661" s="25">
        <v>553573519.85585773</v>
      </c>
      <c r="AN7661" s="5">
        <v>4.8950973681611405</v>
      </c>
    </row>
    <row r="7662" spans="32:40">
      <c r="AF7662" s="25">
        <v>7661</v>
      </c>
      <c r="AG7662" s="25"/>
      <c r="AJ7662" s="25"/>
      <c r="AL7662" s="5">
        <v>7661</v>
      </c>
      <c r="AM7662" s="25">
        <v>106619423.79750618</v>
      </c>
      <c r="AN7662" s="5">
        <v>2.357909410915676</v>
      </c>
    </row>
    <row r="7663" spans="32:40">
      <c r="AF7663" s="25">
        <v>7662</v>
      </c>
      <c r="AG7663" s="25"/>
      <c r="AJ7663" s="25"/>
      <c r="AL7663" s="5">
        <v>7662</v>
      </c>
      <c r="AM7663" s="25">
        <v>585770314.84487903</v>
      </c>
      <c r="AN7663" s="5">
        <v>7.8475874736834017</v>
      </c>
    </row>
    <row r="7664" spans="32:40">
      <c r="AF7664" s="25">
        <v>7663</v>
      </c>
      <c r="AG7664" s="25"/>
      <c r="AJ7664" s="25"/>
      <c r="AL7664" s="5">
        <v>7663</v>
      </c>
      <c r="AM7664" s="25">
        <v>-862489458.7308538</v>
      </c>
      <c r="AN7664" s="5">
        <v>-2.4812285779247092</v>
      </c>
    </row>
    <row r="7665" spans="32:40">
      <c r="AF7665" s="25">
        <v>7664</v>
      </c>
      <c r="AG7665" s="25"/>
      <c r="AJ7665" s="25"/>
      <c r="AL7665" s="5">
        <v>7664</v>
      </c>
      <c r="AM7665" s="25">
        <v>-369511654.34493089</v>
      </c>
      <c r="AN7665" s="5">
        <v>-0.43795561589011039</v>
      </c>
    </row>
    <row r="7666" spans="32:40">
      <c r="AF7666" s="25">
        <v>7665</v>
      </c>
      <c r="AG7666" s="25"/>
      <c r="AJ7666" s="25"/>
      <c r="AL7666" s="5">
        <v>7665</v>
      </c>
      <c r="AM7666" s="25">
        <v>-116395378.93583554</v>
      </c>
      <c r="AN7666" s="5">
        <v>-0.44671312421539577</v>
      </c>
    </row>
    <row r="7667" spans="32:40">
      <c r="AF7667" s="25">
        <v>7666</v>
      </c>
      <c r="AG7667" s="25"/>
      <c r="AJ7667" s="25"/>
      <c r="AL7667" s="5">
        <v>7666</v>
      </c>
      <c r="AM7667" s="25">
        <v>-1389468635.7803028</v>
      </c>
      <c r="AN7667" s="5">
        <v>-11.657486709665479</v>
      </c>
    </row>
    <row r="7668" spans="32:40">
      <c r="AF7668" s="25">
        <v>7667</v>
      </c>
      <c r="AG7668" s="25"/>
      <c r="AJ7668" s="25"/>
      <c r="AL7668" s="5">
        <v>7667</v>
      </c>
      <c r="AM7668" s="25">
        <v>-313614765.17945939</v>
      </c>
      <c r="AN7668" s="5">
        <v>-0.53385438016740838</v>
      </c>
    </row>
    <row r="7669" spans="32:40">
      <c r="AF7669" s="25">
        <v>7668</v>
      </c>
      <c r="AG7669" s="25"/>
      <c r="AJ7669" s="25"/>
      <c r="AL7669" s="5">
        <v>7668</v>
      </c>
      <c r="AM7669" s="25">
        <v>-357993751.8405664</v>
      </c>
      <c r="AN7669" s="5">
        <v>-1.3562946889072884</v>
      </c>
    </row>
    <row r="7670" spans="32:40">
      <c r="AF7670" s="25">
        <v>7669</v>
      </c>
      <c r="AG7670" s="25"/>
      <c r="AJ7670" s="25"/>
      <c r="AL7670" s="5">
        <v>7669</v>
      </c>
      <c r="AM7670" s="25">
        <v>-933878921.93425918</v>
      </c>
      <c r="AN7670" s="5">
        <v>-5.6099604131857612</v>
      </c>
    </row>
    <row r="7671" spans="32:40">
      <c r="AF7671" s="25">
        <v>7670</v>
      </c>
      <c r="AG7671" s="25"/>
      <c r="AJ7671" s="25"/>
      <c r="AL7671" s="5">
        <v>7670</v>
      </c>
      <c r="AM7671" s="25">
        <v>-645927894.4240253</v>
      </c>
      <c r="AN7671" s="5">
        <v>-9.1644994954729739</v>
      </c>
    </row>
    <row r="7672" spans="32:40">
      <c r="AF7672" s="25">
        <v>7671</v>
      </c>
      <c r="AG7672" s="25"/>
      <c r="AJ7672" s="25"/>
      <c r="AL7672" s="5">
        <v>7671</v>
      </c>
      <c r="AM7672" s="25">
        <v>368569781.97423172</v>
      </c>
      <c r="AN7672" s="5">
        <v>3.7242918838917398</v>
      </c>
    </row>
    <row r="7673" spans="32:40">
      <c r="AF7673" s="25">
        <v>7672</v>
      </c>
      <c r="AG7673" s="25"/>
      <c r="AJ7673" s="25"/>
      <c r="AL7673" s="5">
        <v>7672</v>
      </c>
      <c r="AM7673" s="25">
        <v>699229727.74542379</v>
      </c>
      <c r="AN7673" s="5">
        <v>5.9665888132046039</v>
      </c>
    </row>
    <row r="7674" spans="32:40">
      <c r="AF7674" s="25">
        <v>7673</v>
      </c>
      <c r="AG7674" s="25"/>
      <c r="AJ7674" s="25"/>
      <c r="AL7674" s="5">
        <v>7673</v>
      </c>
      <c r="AM7674" s="25">
        <v>-156469571.14849153</v>
      </c>
      <c r="AN7674" s="5">
        <v>0.17819102103658599</v>
      </c>
    </row>
    <row r="7675" spans="32:40">
      <c r="AF7675" s="25">
        <v>7674</v>
      </c>
      <c r="AG7675" s="25"/>
      <c r="AJ7675" s="25"/>
      <c r="AL7675" s="5">
        <v>7674</v>
      </c>
      <c r="AM7675" s="25">
        <v>-135339161.2722525</v>
      </c>
      <c r="AN7675" s="5">
        <v>0.11081538893012455</v>
      </c>
    </row>
    <row r="7676" spans="32:40">
      <c r="AF7676" s="25">
        <v>7675</v>
      </c>
      <c r="AG7676" s="25"/>
      <c r="AJ7676" s="25"/>
      <c r="AL7676" s="5">
        <v>7675</v>
      </c>
      <c r="AM7676" s="25">
        <v>454774410.66268528</v>
      </c>
      <c r="AN7676" s="5">
        <v>5.1664111650065196</v>
      </c>
    </row>
    <row r="7677" spans="32:40">
      <c r="AF7677" s="25">
        <v>7676</v>
      </c>
      <c r="AG7677" s="25"/>
      <c r="AJ7677" s="25"/>
      <c r="AL7677" s="5">
        <v>7676</v>
      </c>
      <c r="AM7677" s="25">
        <v>-327784475.03865892</v>
      </c>
      <c r="AN7677" s="5">
        <v>-0.64403088457996982</v>
      </c>
    </row>
    <row r="7678" spans="32:40">
      <c r="AF7678" s="25">
        <v>7677</v>
      </c>
      <c r="AG7678" s="25"/>
      <c r="AJ7678" s="25"/>
      <c r="AL7678" s="5">
        <v>7677</v>
      </c>
      <c r="AM7678" s="25">
        <v>-506222521.66416985</v>
      </c>
      <c r="AN7678" s="5">
        <v>-1.2637569847074914</v>
      </c>
    </row>
    <row r="7679" spans="32:40">
      <c r="AF7679" s="25">
        <v>7678</v>
      </c>
      <c r="AG7679" s="25"/>
      <c r="AJ7679" s="25"/>
      <c r="AL7679" s="5">
        <v>7678</v>
      </c>
      <c r="AM7679" s="25">
        <v>-239943016.38893035</v>
      </c>
      <c r="AN7679" s="5">
        <v>8.4504583638574438E-2</v>
      </c>
    </row>
    <row r="7680" spans="32:40">
      <c r="AF7680" s="25">
        <v>7679</v>
      </c>
      <c r="AG7680" s="25"/>
      <c r="AJ7680" s="25"/>
      <c r="AL7680" s="5">
        <v>7679</v>
      </c>
      <c r="AM7680" s="25">
        <v>-193737830.97524369</v>
      </c>
      <c r="AN7680" s="5">
        <v>0.21696404539724873</v>
      </c>
    </row>
    <row r="7681" spans="32:40">
      <c r="AF7681" s="25">
        <v>7680</v>
      </c>
      <c r="AG7681" s="25"/>
      <c r="AJ7681" s="25"/>
      <c r="AL7681" s="5">
        <v>7680</v>
      </c>
      <c r="AM7681" s="25">
        <v>744721222.30735672</v>
      </c>
      <c r="AN7681" s="5">
        <v>6.3992453644034049</v>
      </c>
    </row>
    <row r="7682" spans="32:40">
      <c r="AF7682" s="25">
        <v>7681</v>
      </c>
      <c r="AG7682" s="25"/>
      <c r="AJ7682" s="25"/>
      <c r="AL7682" s="5">
        <v>7681</v>
      </c>
      <c r="AM7682" s="25">
        <v>-101696548.22660747</v>
      </c>
      <c r="AN7682" s="5">
        <v>0.38322465679173234</v>
      </c>
    </row>
    <row r="7683" spans="32:40">
      <c r="AF7683" s="25">
        <v>7682</v>
      </c>
      <c r="AG7683" s="25"/>
      <c r="AJ7683" s="25"/>
      <c r="AL7683" s="5">
        <v>7682</v>
      </c>
      <c r="AM7683" s="25">
        <v>-273119900.19690317</v>
      </c>
      <c r="AN7683" s="5">
        <v>-1.7726338694475328</v>
      </c>
    </row>
    <row r="7684" spans="32:40">
      <c r="AF7684" s="25">
        <v>7683</v>
      </c>
      <c r="AG7684" s="25"/>
      <c r="AJ7684" s="25"/>
      <c r="AL7684" s="5">
        <v>7683</v>
      </c>
      <c r="AM7684" s="25">
        <v>-607853007.02875423</v>
      </c>
      <c r="AN7684" s="5">
        <v>-1.8051685638166521</v>
      </c>
    </row>
    <row r="7685" spans="32:40">
      <c r="AF7685" s="25">
        <v>7684</v>
      </c>
      <c r="AG7685" s="25"/>
      <c r="AJ7685" s="25"/>
      <c r="AL7685" s="5">
        <v>7684</v>
      </c>
      <c r="AM7685" s="25">
        <v>-1289011568.3029172</v>
      </c>
      <c r="AN7685" s="5">
        <v>-10.062748645375596</v>
      </c>
    </row>
    <row r="7686" spans="32:40">
      <c r="AF7686" s="25">
        <v>7685</v>
      </c>
      <c r="AG7686" s="25"/>
      <c r="AJ7686" s="25"/>
      <c r="AL7686" s="5">
        <v>7685</v>
      </c>
      <c r="AM7686" s="25">
        <v>-794903987.3981607</v>
      </c>
      <c r="AN7686" s="5">
        <v>-4.2110138787327465</v>
      </c>
    </row>
    <row r="7687" spans="32:40">
      <c r="AF7687" s="25">
        <v>7686</v>
      </c>
      <c r="AG7687" s="25"/>
      <c r="AJ7687" s="25"/>
      <c r="AL7687" s="5">
        <v>7686</v>
      </c>
      <c r="AM7687" s="25">
        <v>-112354041.64507699</v>
      </c>
      <c r="AN7687" s="5">
        <v>0.32711842414306591</v>
      </c>
    </row>
    <row r="7688" spans="32:40">
      <c r="AF7688" s="25">
        <v>7687</v>
      </c>
      <c r="AG7688" s="25"/>
      <c r="AJ7688" s="25"/>
      <c r="AL7688" s="5">
        <v>7687</v>
      </c>
      <c r="AM7688" s="25">
        <v>381611927.17395079</v>
      </c>
      <c r="AN7688" s="5">
        <v>3.3313129151886898</v>
      </c>
    </row>
    <row r="7689" spans="32:40">
      <c r="AF7689" s="25">
        <v>7688</v>
      </c>
      <c r="AG7689" s="25"/>
      <c r="AJ7689" s="25"/>
      <c r="AL7689" s="5">
        <v>7688</v>
      </c>
      <c r="AM7689" s="25">
        <v>887233601.70063853</v>
      </c>
      <c r="AN7689" s="5">
        <v>9.8992728124635914</v>
      </c>
    </row>
    <row r="7690" spans="32:40">
      <c r="AF7690" s="25">
        <v>7689</v>
      </c>
      <c r="AG7690" s="25"/>
      <c r="AJ7690" s="25"/>
      <c r="AL7690" s="5">
        <v>7689</v>
      </c>
      <c r="AM7690" s="25">
        <v>-926209026.42905879</v>
      </c>
      <c r="AN7690" s="5">
        <v>-4.818950145085557</v>
      </c>
    </row>
    <row r="7691" spans="32:40">
      <c r="AF7691" s="25">
        <v>7690</v>
      </c>
      <c r="AG7691" s="25"/>
      <c r="AJ7691" s="25"/>
      <c r="AL7691" s="5">
        <v>7690</v>
      </c>
      <c r="AM7691" s="25">
        <v>-565953302.23252439</v>
      </c>
      <c r="AN7691" s="5">
        <v>-6.5285731360862389</v>
      </c>
    </row>
    <row r="7692" spans="32:40">
      <c r="AF7692" s="25">
        <v>7691</v>
      </c>
      <c r="AG7692" s="25"/>
      <c r="AJ7692" s="25"/>
      <c r="AL7692" s="5">
        <v>7691</v>
      </c>
      <c r="AM7692" s="25">
        <v>-702428944.10972786</v>
      </c>
      <c r="AN7692" s="5">
        <v>-4.2143501180018719</v>
      </c>
    </row>
    <row r="7693" spans="32:40">
      <c r="AF7693" s="25">
        <v>7692</v>
      </c>
      <c r="AG7693" s="25"/>
      <c r="AJ7693" s="25"/>
      <c r="AL7693" s="5">
        <v>7692</v>
      </c>
      <c r="AM7693" s="25">
        <v>-189964629.66745207</v>
      </c>
      <c r="AN7693" s="5">
        <v>-0.15136952692927103</v>
      </c>
    </row>
    <row r="7694" spans="32:40">
      <c r="AF7694" s="25">
        <v>7693</v>
      </c>
      <c r="AG7694" s="25"/>
      <c r="AJ7694" s="25"/>
      <c r="AL7694" s="5">
        <v>7693</v>
      </c>
      <c r="AM7694" s="25">
        <v>-523840487.21679646</v>
      </c>
      <c r="AN7694" s="5">
        <v>-1.350278624666285</v>
      </c>
    </row>
    <row r="7695" spans="32:40">
      <c r="AF7695" s="25">
        <v>7694</v>
      </c>
      <c r="AG7695" s="25"/>
      <c r="AJ7695" s="25"/>
      <c r="AL7695" s="5">
        <v>7694</v>
      </c>
      <c r="AM7695" s="25">
        <v>478714551.21109849</v>
      </c>
      <c r="AN7695" s="5">
        <v>2.9801489989008441</v>
      </c>
    </row>
    <row r="7696" spans="32:40">
      <c r="AF7696" s="25">
        <v>7695</v>
      </c>
      <c r="AG7696" s="25"/>
      <c r="AJ7696" s="25"/>
      <c r="AL7696" s="5">
        <v>7695</v>
      </c>
      <c r="AM7696" s="25">
        <v>-629987053.00111389</v>
      </c>
      <c r="AN7696" s="5">
        <v>-3.5418997119287177</v>
      </c>
    </row>
    <row r="7697" spans="32:40">
      <c r="AF7697" s="25">
        <v>7696</v>
      </c>
      <c r="AG7697" s="25"/>
      <c r="AJ7697" s="25"/>
      <c r="AL7697" s="5">
        <v>7696</v>
      </c>
      <c r="AM7697" s="25">
        <v>-89995636.211642534</v>
      </c>
      <c r="AN7697" s="5">
        <v>-0.37965602354090455</v>
      </c>
    </row>
    <row r="7698" spans="32:40">
      <c r="AF7698" s="25">
        <v>7697</v>
      </c>
      <c r="AG7698" s="25"/>
      <c r="AJ7698" s="25"/>
      <c r="AL7698" s="5">
        <v>7697</v>
      </c>
      <c r="AM7698" s="25">
        <v>1052541184.3927026</v>
      </c>
      <c r="AN7698" s="5">
        <v>15.092883043733824</v>
      </c>
    </row>
    <row r="7699" spans="32:40">
      <c r="AF7699" s="25">
        <v>7698</v>
      </c>
      <c r="AG7699" s="25"/>
      <c r="AJ7699" s="25"/>
      <c r="AL7699" s="5">
        <v>7698</v>
      </c>
      <c r="AM7699" s="25">
        <v>-930007811.17120361</v>
      </c>
      <c r="AN7699" s="5">
        <v>-4.4495100165838801</v>
      </c>
    </row>
    <row r="7700" spans="32:40">
      <c r="AF7700" s="25">
        <v>7699</v>
      </c>
      <c r="AG7700" s="25"/>
      <c r="AJ7700" s="25"/>
      <c r="AL7700" s="5">
        <v>7699</v>
      </c>
      <c r="AM7700" s="25">
        <v>-698052735.86413312</v>
      </c>
      <c r="AN7700" s="5">
        <v>-2.761226269026698</v>
      </c>
    </row>
    <row r="7701" spans="32:40">
      <c r="AF7701" s="25">
        <v>7700</v>
      </c>
      <c r="AG7701" s="25"/>
      <c r="AJ7701" s="25"/>
      <c r="AL7701" s="5">
        <v>7700</v>
      </c>
      <c r="AM7701" s="25">
        <v>-1225071518.645247</v>
      </c>
      <c r="AN7701" s="5">
        <v>-4.3578263833610631</v>
      </c>
    </row>
    <row r="7702" spans="32:40">
      <c r="AF7702" s="25">
        <v>7701</v>
      </c>
      <c r="AG7702" s="25"/>
      <c r="AJ7702" s="25"/>
      <c r="AL7702" s="5">
        <v>7701</v>
      </c>
      <c r="AM7702" s="25">
        <v>-1137471133.8899176</v>
      </c>
      <c r="AN7702" s="5">
        <v>-4.9897003720209208</v>
      </c>
    </row>
    <row r="7703" spans="32:40">
      <c r="AF7703" s="25">
        <v>7702</v>
      </c>
      <c r="AG7703" s="25"/>
      <c r="AJ7703" s="25"/>
      <c r="AL7703" s="5">
        <v>7702</v>
      </c>
      <c r="AM7703" s="25">
        <v>-595525749.97654068</v>
      </c>
      <c r="AN7703" s="5">
        <v>-1.428246472671783</v>
      </c>
    </row>
    <row r="7704" spans="32:40">
      <c r="AF7704" s="25">
        <v>7703</v>
      </c>
      <c r="AG7704" s="25"/>
      <c r="AJ7704" s="25"/>
      <c r="AL7704" s="5">
        <v>7703</v>
      </c>
      <c r="AM7704" s="25">
        <v>-764026701.21007538</v>
      </c>
      <c r="AN7704" s="5">
        <v>-2.0301896825143131</v>
      </c>
    </row>
    <row r="7705" spans="32:40">
      <c r="AF7705" s="25">
        <v>7704</v>
      </c>
      <c r="AG7705" s="25"/>
      <c r="AJ7705" s="25"/>
      <c r="AL7705" s="5">
        <v>7704</v>
      </c>
      <c r="AM7705" s="25">
        <v>-32187967.117212668</v>
      </c>
      <c r="AN7705" s="5">
        <v>0.71848096572117426</v>
      </c>
    </row>
    <row r="7706" spans="32:40">
      <c r="AF7706" s="25">
        <v>7705</v>
      </c>
      <c r="AG7706" s="25"/>
      <c r="AJ7706" s="25"/>
      <c r="AL7706" s="5">
        <v>7705</v>
      </c>
      <c r="AM7706" s="25">
        <v>-126883823.81940985</v>
      </c>
      <c r="AN7706" s="5">
        <v>-0.25388156886839647</v>
      </c>
    </row>
    <row r="7707" spans="32:40">
      <c r="AF7707" s="25">
        <v>7706</v>
      </c>
      <c r="AG7707" s="25"/>
      <c r="AJ7707" s="25"/>
      <c r="AL7707" s="5">
        <v>7706</v>
      </c>
      <c r="AM7707" s="25">
        <v>225849366.44366124</v>
      </c>
      <c r="AN7707" s="5">
        <v>3.8765580297837916</v>
      </c>
    </row>
    <row r="7708" spans="32:40">
      <c r="AF7708" s="25">
        <v>7707</v>
      </c>
      <c r="AG7708" s="25"/>
      <c r="AJ7708" s="25"/>
      <c r="AL7708" s="5">
        <v>7707</v>
      </c>
      <c r="AM7708" s="25">
        <v>-253582551.1482228</v>
      </c>
      <c r="AN7708" s="5">
        <v>-1.317143597904435</v>
      </c>
    </row>
    <row r="7709" spans="32:40">
      <c r="AF7709" s="25">
        <v>7708</v>
      </c>
      <c r="AG7709" s="25"/>
      <c r="AJ7709" s="25"/>
      <c r="AL7709" s="5">
        <v>7708</v>
      </c>
      <c r="AM7709" s="25">
        <v>-625229743.41944683</v>
      </c>
      <c r="AN7709" s="5">
        <v>-4.7630182918992103</v>
      </c>
    </row>
    <row r="7710" spans="32:40">
      <c r="AF7710" s="25">
        <v>7709</v>
      </c>
      <c r="AG7710" s="25"/>
      <c r="AJ7710" s="25"/>
      <c r="AL7710" s="5">
        <v>7709</v>
      </c>
      <c r="AM7710" s="25">
        <v>214436455.79303274</v>
      </c>
      <c r="AN7710" s="5">
        <v>2.3033181725709673</v>
      </c>
    </row>
    <row r="7711" spans="32:40">
      <c r="AF7711" s="25">
        <v>7710</v>
      </c>
      <c r="AG7711" s="25"/>
      <c r="AJ7711" s="25"/>
      <c r="AL7711" s="5">
        <v>7710</v>
      </c>
      <c r="AM7711" s="25">
        <v>-878573603.66325569</v>
      </c>
      <c r="AN7711" s="5">
        <v>-4.4602376383065074</v>
      </c>
    </row>
    <row r="7712" spans="32:40">
      <c r="AF7712" s="25">
        <v>7711</v>
      </c>
      <c r="AG7712" s="25"/>
      <c r="AJ7712" s="25"/>
      <c r="AL7712" s="5">
        <v>7711</v>
      </c>
      <c r="AM7712" s="25">
        <v>-497018802.59954077</v>
      </c>
      <c r="AN7712" s="5">
        <v>-6.4664059917552477</v>
      </c>
    </row>
    <row r="7713" spans="32:40">
      <c r="AF7713" s="25">
        <v>7712</v>
      </c>
      <c r="AG7713" s="25"/>
      <c r="AJ7713" s="25"/>
      <c r="AL7713" s="5">
        <v>7712</v>
      </c>
      <c r="AM7713" s="25">
        <v>-11383339.864122182</v>
      </c>
      <c r="AN7713" s="5">
        <v>0.84291717691662216</v>
      </c>
    </row>
    <row r="7714" spans="32:40">
      <c r="AF7714" s="25">
        <v>7713</v>
      </c>
      <c r="AG7714" s="25"/>
      <c r="AJ7714" s="25"/>
      <c r="AL7714" s="5">
        <v>7713</v>
      </c>
      <c r="AM7714" s="25">
        <v>-1403811233.8854659</v>
      </c>
      <c r="AN7714" s="5">
        <v>-4.2994281063836874</v>
      </c>
    </row>
    <row r="7715" spans="32:40">
      <c r="AF7715" s="25">
        <v>7714</v>
      </c>
      <c r="AG7715" s="25"/>
      <c r="AJ7715" s="25"/>
      <c r="AL7715" s="5">
        <v>7714</v>
      </c>
      <c r="AM7715" s="25">
        <v>-905917105.37580395</v>
      </c>
      <c r="AN7715" s="5">
        <v>-2.9576136380342399</v>
      </c>
    </row>
    <row r="7716" spans="32:40">
      <c r="AF7716" s="25">
        <v>7715</v>
      </c>
      <c r="AG7716" s="25"/>
      <c r="AJ7716" s="25"/>
      <c r="AL7716" s="5">
        <v>7715</v>
      </c>
      <c r="AM7716" s="25">
        <v>-7906554.7121384144</v>
      </c>
      <c r="AN7716" s="5">
        <v>0.95505812999867257</v>
      </c>
    </row>
    <row r="7717" spans="32:40">
      <c r="AF7717" s="25">
        <v>7716</v>
      </c>
      <c r="AG7717" s="25"/>
      <c r="AJ7717" s="25"/>
      <c r="AL7717" s="5">
        <v>7716</v>
      </c>
      <c r="AM7717" s="25">
        <v>-1077597359.2237983</v>
      </c>
      <c r="AN7717" s="5">
        <v>-6.4821516929288929</v>
      </c>
    </row>
    <row r="7718" spans="32:40">
      <c r="AF7718" s="25">
        <v>7717</v>
      </c>
      <c r="AG7718" s="25"/>
      <c r="AJ7718" s="25"/>
      <c r="AL7718" s="5">
        <v>7717</v>
      </c>
      <c r="AM7718" s="25">
        <v>-356107963.67202997</v>
      </c>
      <c r="AN7718" s="5">
        <v>-0.86058292247439594</v>
      </c>
    </row>
    <row r="7719" spans="32:40">
      <c r="AF7719" s="25">
        <v>7718</v>
      </c>
      <c r="AG7719" s="25"/>
      <c r="AJ7719" s="25"/>
      <c r="AL7719" s="5">
        <v>7718</v>
      </c>
      <c r="AM7719" s="25">
        <v>1798880187.477186</v>
      </c>
      <c r="AN7719" s="5">
        <v>27.877032527800541</v>
      </c>
    </row>
    <row r="7720" spans="32:40">
      <c r="AF7720" s="25">
        <v>7719</v>
      </c>
      <c r="AG7720" s="25"/>
      <c r="AJ7720" s="25"/>
      <c r="AL7720" s="5">
        <v>7719</v>
      </c>
      <c r="AM7720" s="25">
        <v>123863314.8531577</v>
      </c>
      <c r="AN7720" s="5">
        <v>2.5031314389922623</v>
      </c>
    </row>
    <row r="7721" spans="32:40">
      <c r="AF7721" s="25">
        <v>7720</v>
      </c>
      <c r="AG7721" s="25"/>
      <c r="AJ7721" s="25"/>
      <c r="AL7721" s="5">
        <v>7720</v>
      </c>
      <c r="AM7721" s="25">
        <v>753446286.86786675</v>
      </c>
      <c r="AN7721" s="5">
        <v>5.3041654436124341</v>
      </c>
    </row>
    <row r="7722" spans="32:40">
      <c r="AF7722" s="25">
        <v>7721</v>
      </c>
      <c r="AG7722" s="25"/>
      <c r="AJ7722" s="25"/>
      <c r="AL7722" s="5">
        <v>7721</v>
      </c>
      <c r="AM7722" s="25">
        <v>-535670076.6463691</v>
      </c>
      <c r="AN7722" s="5">
        <v>-4.2496216808423242</v>
      </c>
    </row>
    <row r="7723" spans="32:40">
      <c r="AF7723" s="25">
        <v>7722</v>
      </c>
      <c r="AG7723" s="25"/>
      <c r="AJ7723" s="25"/>
      <c r="AL7723" s="5">
        <v>7722</v>
      </c>
      <c r="AM7723" s="25">
        <v>-876428315.09102166</v>
      </c>
      <c r="AN7723" s="5">
        <v>-5.5006415060681277</v>
      </c>
    </row>
    <row r="7724" spans="32:40">
      <c r="AF7724" s="25">
        <v>7723</v>
      </c>
      <c r="AG7724" s="25"/>
      <c r="AJ7724" s="25"/>
      <c r="AL7724" s="5">
        <v>7723</v>
      </c>
      <c r="AM7724" s="25">
        <v>316303045.46318114</v>
      </c>
      <c r="AN7724" s="5">
        <v>3.1900388940491133</v>
      </c>
    </row>
    <row r="7725" spans="32:40">
      <c r="AF7725" s="25">
        <v>7724</v>
      </c>
      <c r="AG7725" s="25"/>
      <c r="AJ7725" s="25"/>
      <c r="AL7725" s="5">
        <v>7724</v>
      </c>
      <c r="AM7725" s="25">
        <v>311487774.69327891</v>
      </c>
      <c r="AN7725" s="5">
        <v>3.0067763839974706</v>
      </c>
    </row>
    <row r="7726" spans="32:40">
      <c r="AF7726" s="25">
        <v>7725</v>
      </c>
      <c r="AG7726" s="25"/>
      <c r="AJ7726" s="25"/>
      <c r="AL7726" s="5">
        <v>7725</v>
      </c>
      <c r="AM7726" s="25">
        <v>41525720.648862004</v>
      </c>
      <c r="AN7726" s="5">
        <v>1.4005401397707802</v>
      </c>
    </row>
    <row r="7727" spans="32:40">
      <c r="AF7727" s="25">
        <v>7726</v>
      </c>
      <c r="AG7727" s="25"/>
      <c r="AJ7727" s="25"/>
      <c r="AL7727" s="5">
        <v>7726</v>
      </c>
      <c r="AM7727" s="25">
        <v>125947477.20084476</v>
      </c>
      <c r="AN7727" s="5">
        <v>1.6114959978628536</v>
      </c>
    </row>
    <row r="7728" spans="32:40">
      <c r="AF7728" s="25">
        <v>7727</v>
      </c>
      <c r="AG7728" s="25"/>
      <c r="AJ7728" s="25"/>
      <c r="AL7728" s="5">
        <v>7727</v>
      </c>
      <c r="AM7728" s="25">
        <v>-301799712.10209811</v>
      </c>
      <c r="AN7728" s="5">
        <v>-2.5817264509040085</v>
      </c>
    </row>
    <row r="7729" spans="32:40">
      <c r="AF7729" s="25">
        <v>7728</v>
      </c>
      <c r="AG7729" s="25"/>
      <c r="AJ7729" s="25"/>
      <c r="AL7729" s="5">
        <v>7728</v>
      </c>
      <c r="AM7729" s="25">
        <v>-780107040.75094151</v>
      </c>
      <c r="AN7729" s="5">
        <v>-5.7816803950367746</v>
      </c>
    </row>
    <row r="7730" spans="32:40">
      <c r="AF7730" s="25">
        <v>7729</v>
      </c>
      <c r="AG7730" s="25"/>
      <c r="AJ7730" s="25"/>
      <c r="AL7730" s="5">
        <v>7729</v>
      </c>
      <c r="AM7730" s="25">
        <v>-124829672.87608337</v>
      </c>
      <c r="AN7730" s="5">
        <v>0.25376883919578708</v>
      </c>
    </row>
    <row r="7731" spans="32:40">
      <c r="AF7731" s="25">
        <v>7730</v>
      </c>
      <c r="AG7731" s="25"/>
      <c r="AJ7731" s="25"/>
      <c r="AL7731" s="5">
        <v>7730</v>
      </c>
      <c r="AM7731" s="25">
        <v>-505305150.19857335</v>
      </c>
      <c r="AN7731" s="5">
        <v>-1.5367870122014518</v>
      </c>
    </row>
    <row r="7732" spans="32:40">
      <c r="AF7732" s="25">
        <v>7731</v>
      </c>
      <c r="AG7732" s="25"/>
      <c r="AJ7732" s="25"/>
      <c r="AL7732" s="5">
        <v>7731</v>
      </c>
      <c r="AM7732" s="25">
        <v>-542367170.68379593</v>
      </c>
      <c r="AN7732" s="5">
        <v>-4.5420605699956553</v>
      </c>
    </row>
    <row r="7733" spans="32:40">
      <c r="AF7733" s="25">
        <v>7732</v>
      </c>
      <c r="AG7733" s="25"/>
      <c r="AJ7733" s="25"/>
      <c r="AL7733" s="5">
        <v>7732</v>
      </c>
      <c r="AM7733" s="25">
        <v>252616832.26698965</v>
      </c>
      <c r="AN7733" s="5">
        <v>2.0164658297890088</v>
      </c>
    </row>
    <row r="7734" spans="32:40">
      <c r="AF7734" s="25">
        <v>7733</v>
      </c>
      <c r="AG7734" s="25"/>
      <c r="AJ7734" s="25"/>
      <c r="AL7734" s="5">
        <v>7733</v>
      </c>
      <c r="AM7734" s="25">
        <v>-636256807.90701485</v>
      </c>
      <c r="AN7734" s="5">
        <v>-3.5805606338136369</v>
      </c>
    </row>
    <row r="7735" spans="32:40">
      <c r="AF7735" s="25">
        <v>7734</v>
      </c>
      <c r="AG7735" s="25"/>
      <c r="AJ7735" s="25"/>
      <c r="AL7735" s="5">
        <v>7734</v>
      </c>
      <c r="AM7735" s="25">
        <v>-205063519.8549031</v>
      </c>
      <c r="AN7735" s="5">
        <v>0.14115256502689233</v>
      </c>
    </row>
    <row r="7736" spans="32:40">
      <c r="AF7736" s="25">
        <v>7735</v>
      </c>
      <c r="AG7736" s="25"/>
      <c r="AJ7736" s="25"/>
      <c r="AL7736" s="5">
        <v>7735</v>
      </c>
      <c r="AM7736" s="25">
        <v>1150593150.2215488</v>
      </c>
      <c r="AN7736" s="5">
        <v>14.163153758798639</v>
      </c>
    </row>
    <row r="7737" spans="32:40">
      <c r="AF7737" s="25">
        <v>7736</v>
      </c>
      <c r="AG7737" s="25"/>
      <c r="AJ7737" s="25"/>
      <c r="AL7737" s="5">
        <v>7736</v>
      </c>
      <c r="AM7737" s="25">
        <v>-189588358.4731659</v>
      </c>
      <c r="AN7737" s="5">
        <v>0.21394166066957968</v>
      </c>
    </row>
    <row r="7738" spans="32:40">
      <c r="AF7738" s="25">
        <v>7737</v>
      </c>
      <c r="AG7738" s="25"/>
      <c r="AJ7738" s="25"/>
      <c r="AL7738" s="5">
        <v>7737</v>
      </c>
      <c r="AM7738" s="25">
        <v>868362268.54431033</v>
      </c>
      <c r="AN7738" s="5">
        <v>9.9409488087024176</v>
      </c>
    </row>
    <row r="7739" spans="32:40">
      <c r="AF7739" s="25">
        <v>7738</v>
      </c>
      <c r="AG7739" s="25"/>
      <c r="AJ7739" s="25"/>
      <c r="AL7739" s="5">
        <v>7738</v>
      </c>
      <c r="AM7739" s="25">
        <v>-903729193.3746568</v>
      </c>
      <c r="AN7739" s="5">
        <v>-4.9483124045084868</v>
      </c>
    </row>
    <row r="7740" spans="32:40">
      <c r="AF7740" s="25">
        <v>7739</v>
      </c>
      <c r="AG7740" s="25"/>
      <c r="AJ7740" s="25"/>
      <c r="AL7740" s="5">
        <v>7739</v>
      </c>
      <c r="AM7740" s="25">
        <v>-1260181389.6192634</v>
      </c>
      <c r="AN7740" s="5">
        <v>-7.2484408735923909</v>
      </c>
    </row>
    <row r="7741" spans="32:40">
      <c r="AF7741" s="25">
        <v>7740</v>
      </c>
      <c r="AG7741" s="25"/>
      <c r="AJ7741" s="25"/>
      <c r="AL7741" s="5">
        <v>7740</v>
      </c>
      <c r="AM7741" s="25">
        <v>-484453831.20013231</v>
      </c>
      <c r="AN7741" s="5">
        <v>-1.4451289415962536</v>
      </c>
    </row>
    <row r="7742" spans="32:40">
      <c r="AF7742" s="25">
        <v>7741</v>
      </c>
      <c r="AG7742" s="25"/>
      <c r="AJ7742" s="25"/>
      <c r="AL7742" s="5">
        <v>7741</v>
      </c>
      <c r="AM7742" s="25">
        <v>-968283847.98387873</v>
      </c>
      <c r="AN7742" s="5">
        <v>-2.9743527771422684</v>
      </c>
    </row>
    <row r="7743" spans="32:40">
      <c r="AF7743" s="25">
        <v>7742</v>
      </c>
      <c r="AG7743" s="25"/>
      <c r="AJ7743" s="25"/>
      <c r="AL7743" s="5">
        <v>7742</v>
      </c>
      <c r="AM7743" s="25">
        <v>140002313.50241917</v>
      </c>
      <c r="AN7743" s="5">
        <v>2.7021183401888895</v>
      </c>
    </row>
    <row r="7744" spans="32:40">
      <c r="AF7744" s="25">
        <v>7743</v>
      </c>
      <c r="AG7744" s="25"/>
      <c r="AJ7744" s="25"/>
      <c r="AL7744" s="5">
        <v>7743</v>
      </c>
      <c r="AM7744" s="25">
        <v>-1556080896.8358126</v>
      </c>
      <c r="AN7744" s="5">
        <v>-6.5630762882801426</v>
      </c>
    </row>
    <row r="7745" spans="32:40">
      <c r="AF7745" s="25">
        <v>7744</v>
      </c>
      <c r="AG7745" s="25"/>
      <c r="AJ7745" s="25"/>
      <c r="AL7745" s="5">
        <v>7744</v>
      </c>
      <c r="AM7745" s="25">
        <v>-140591447.25510624</v>
      </c>
      <c r="AN7745" s="5">
        <v>-3.8669875223155979E-2</v>
      </c>
    </row>
    <row r="7746" spans="32:40">
      <c r="AF7746" s="25">
        <v>7745</v>
      </c>
      <c r="AG7746" s="25"/>
      <c r="AJ7746" s="25"/>
      <c r="AL7746" s="5">
        <v>7745</v>
      </c>
      <c r="AM7746" s="25">
        <v>-821902598.41992223</v>
      </c>
      <c r="AN7746" s="5">
        <v>-6.7448975273802541</v>
      </c>
    </row>
    <row r="7747" spans="32:40">
      <c r="AF7747" s="25">
        <v>7746</v>
      </c>
      <c r="AG7747" s="25"/>
      <c r="AJ7747" s="25"/>
      <c r="AL7747" s="5">
        <v>7746</v>
      </c>
      <c r="AM7747" s="25">
        <v>-491506809.95081806</v>
      </c>
      <c r="AN7747" s="5">
        <v>-2.6924624062776195</v>
      </c>
    </row>
    <row r="7748" spans="32:40">
      <c r="AF7748" s="25">
        <v>7747</v>
      </c>
      <c r="AG7748" s="25"/>
      <c r="AJ7748" s="25"/>
      <c r="AL7748" s="5">
        <v>7747</v>
      </c>
      <c r="AM7748" s="25">
        <v>-1138209964.8206639</v>
      </c>
      <c r="AN7748" s="5">
        <v>-3.4701888794441684</v>
      </c>
    </row>
    <row r="7749" spans="32:40">
      <c r="AF7749" s="25">
        <v>7748</v>
      </c>
      <c r="AG7749" s="25"/>
      <c r="AJ7749" s="25"/>
      <c r="AL7749" s="5">
        <v>7748</v>
      </c>
      <c r="AM7749" s="25">
        <v>-321160504.40102643</v>
      </c>
      <c r="AN7749" s="5">
        <v>-1.4441916411322671</v>
      </c>
    </row>
    <row r="7750" spans="32:40">
      <c r="AF7750" s="25">
        <v>7749</v>
      </c>
      <c r="AG7750" s="25"/>
      <c r="AJ7750" s="25"/>
      <c r="AL7750" s="5">
        <v>7749</v>
      </c>
      <c r="AM7750" s="25">
        <v>-386563164.32042432</v>
      </c>
      <c r="AN7750" s="5">
        <v>-1.7541071619259305</v>
      </c>
    </row>
    <row r="7751" spans="32:40">
      <c r="AF7751" s="25">
        <v>7750</v>
      </c>
      <c r="AG7751" s="25"/>
      <c r="AJ7751" s="25"/>
      <c r="AL7751" s="5">
        <v>7750</v>
      </c>
      <c r="AM7751" s="25">
        <v>264370175.56237698</v>
      </c>
      <c r="AN7751" s="5">
        <v>3.4642581952059293</v>
      </c>
    </row>
    <row r="7752" spans="32:40">
      <c r="AF7752" s="25">
        <v>7751</v>
      </c>
      <c r="AG7752" s="25"/>
      <c r="AJ7752" s="25"/>
      <c r="AL7752" s="5">
        <v>7751</v>
      </c>
      <c r="AM7752" s="25">
        <v>97693361.259971797</v>
      </c>
      <c r="AN7752" s="5">
        <v>1.5457721870188101</v>
      </c>
    </row>
    <row r="7753" spans="32:40">
      <c r="AF7753" s="25">
        <v>7752</v>
      </c>
      <c r="AG7753" s="25"/>
      <c r="AJ7753" s="25"/>
      <c r="AL7753" s="5">
        <v>7752</v>
      </c>
      <c r="AM7753" s="25">
        <v>2242841482.5424514</v>
      </c>
      <c r="AN7753" s="5">
        <v>23.744763561678287</v>
      </c>
    </row>
    <row r="7754" spans="32:40">
      <c r="AF7754" s="25">
        <v>7753</v>
      </c>
      <c r="AG7754" s="25"/>
      <c r="AJ7754" s="25"/>
      <c r="AL7754" s="5">
        <v>7753</v>
      </c>
      <c r="AM7754" s="25">
        <v>-491213430.90422869</v>
      </c>
      <c r="AN7754" s="5">
        <v>-2.986065558702804</v>
      </c>
    </row>
    <row r="7755" spans="32:40">
      <c r="AF7755" s="25">
        <v>7754</v>
      </c>
      <c r="AG7755" s="25"/>
      <c r="AJ7755" s="25"/>
      <c r="AL7755" s="5">
        <v>7754</v>
      </c>
      <c r="AM7755" s="25">
        <v>202977664.23285246</v>
      </c>
      <c r="AN7755" s="5">
        <v>3.5346886202278998</v>
      </c>
    </row>
    <row r="7756" spans="32:40">
      <c r="AF7756" s="25">
        <v>7755</v>
      </c>
      <c r="AG7756" s="25"/>
      <c r="AJ7756" s="25"/>
      <c r="AL7756" s="5">
        <v>7755</v>
      </c>
      <c r="AM7756" s="25">
        <v>722397426.03073382</v>
      </c>
      <c r="AN7756" s="5">
        <v>11.373399505809799</v>
      </c>
    </row>
    <row r="7757" spans="32:40">
      <c r="AF7757" s="25">
        <v>7756</v>
      </c>
      <c r="AG7757" s="25"/>
      <c r="AJ7757" s="25"/>
      <c r="AL7757" s="5">
        <v>7756</v>
      </c>
      <c r="AM7757" s="25">
        <v>201258430.96313393</v>
      </c>
      <c r="AN7757" s="5">
        <v>1.7989368312897995</v>
      </c>
    </row>
    <row r="7758" spans="32:40">
      <c r="AF7758" s="25">
        <v>7757</v>
      </c>
      <c r="AG7758" s="25"/>
      <c r="AJ7758" s="25"/>
      <c r="AL7758" s="5">
        <v>7757</v>
      </c>
      <c r="AM7758" s="25">
        <v>54980647.70884642</v>
      </c>
      <c r="AN7758" s="5">
        <v>1.2718854889644395</v>
      </c>
    </row>
    <row r="7759" spans="32:40">
      <c r="AF7759" s="25">
        <v>7758</v>
      </c>
      <c r="AG7759" s="25"/>
      <c r="AJ7759" s="25"/>
      <c r="AL7759" s="5">
        <v>7758</v>
      </c>
      <c r="AM7759" s="25">
        <v>280848898.44106644</v>
      </c>
      <c r="AN7759" s="5">
        <v>2.1327800428204857</v>
      </c>
    </row>
    <row r="7760" spans="32:40">
      <c r="AF7760" s="25">
        <v>7759</v>
      </c>
      <c r="AG7760" s="25"/>
      <c r="AJ7760" s="25"/>
      <c r="AL7760" s="5">
        <v>7759</v>
      </c>
      <c r="AM7760" s="25">
        <v>596002902.86315751</v>
      </c>
      <c r="AN7760" s="5">
        <v>4.9681707244919977</v>
      </c>
    </row>
    <row r="7761" spans="32:40">
      <c r="AF7761" s="25">
        <v>7760</v>
      </c>
      <c r="AG7761" s="25"/>
      <c r="AJ7761" s="25"/>
      <c r="AL7761" s="5">
        <v>7760</v>
      </c>
      <c r="AM7761" s="25">
        <v>-1309539723.1491914</v>
      </c>
      <c r="AN7761" s="5">
        <v>-4.156619023285816</v>
      </c>
    </row>
    <row r="7762" spans="32:40">
      <c r="AF7762" s="25">
        <v>7761</v>
      </c>
      <c r="AG7762" s="25"/>
      <c r="AJ7762" s="25"/>
      <c r="AL7762" s="5">
        <v>7761</v>
      </c>
      <c r="AM7762" s="25">
        <v>-611042909.76123321</v>
      </c>
      <c r="AN7762" s="5">
        <v>-3.1895072325522222</v>
      </c>
    </row>
    <row r="7763" spans="32:40">
      <c r="AF7763" s="25">
        <v>7762</v>
      </c>
      <c r="AG7763" s="25"/>
      <c r="AJ7763" s="25"/>
      <c r="AL7763" s="5">
        <v>7762</v>
      </c>
      <c r="AM7763" s="25">
        <v>-81806113.284177333</v>
      </c>
      <c r="AN7763" s="5">
        <v>0.14158998511098883</v>
      </c>
    </row>
    <row r="7764" spans="32:40">
      <c r="AF7764" s="25">
        <v>7763</v>
      </c>
      <c r="AG7764" s="25"/>
      <c r="AJ7764" s="25"/>
      <c r="AL7764" s="5">
        <v>7763</v>
      </c>
      <c r="AM7764" s="25">
        <v>-1270116165.9203644</v>
      </c>
      <c r="AN7764" s="5">
        <v>-6.9232370675835915</v>
      </c>
    </row>
    <row r="7765" spans="32:40">
      <c r="AF7765" s="25">
        <v>7764</v>
      </c>
      <c r="AG7765" s="25"/>
      <c r="AJ7765" s="25"/>
      <c r="AL7765" s="5">
        <v>7764</v>
      </c>
      <c r="AM7765" s="25">
        <v>-952080435.97464037</v>
      </c>
      <c r="AN7765" s="5">
        <v>-2.6579951931244072</v>
      </c>
    </row>
    <row r="7766" spans="32:40">
      <c r="AF7766" s="25">
        <v>7765</v>
      </c>
      <c r="AG7766" s="25"/>
      <c r="AJ7766" s="25"/>
      <c r="AL7766" s="5">
        <v>7765</v>
      </c>
      <c r="AM7766" s="25">
        <v>-271494045.24978948</v>
      </c>
      <c r="AN7766" s="5">
        <v>-0.67196416008743187</v>
      </c>
    </row>
    <row r="7767" spans="32:40">
      <c r="AF7767" s="25">
        <v>7766</v>
      </c>
      <c r="AG7767" s="25"/>
      <c r="AJ7767" s="25"/>
      <c r="AL7767" s="5">
        <v>7766</v>
      </c>
      <c r="AM7767" s="25">
        <v>-1338462855.3835957</v>
      </c>
      <c r="AN7767" s="5">
        <v>-5.9962648149245146</v>
      </c>
    </row>
    <row r="7768" spans="32:40">
      <c r="AF7768" s="25">
        <v>7767</v>
      </c>
      <c r="AG7768" s="25"/>
      <c r="AJ7768" s="25"/>
      <c r="AL7768" s="5">
        <v>7767</v>
      </c>
      <c r="AM7768" s="25">
        <v>-385670169.01134396</v>
      </c>
      <c r="AN7768" s="5">
        <v>-0.77249357382476636</v>
      </c>
    </row>
    <row r="7769" spans="32:40">
      <c r="AF7769" s="25">
        <v>7768</v>
      </c>
      <c r="AG7769" s="25"/>
      <c r="AJ7769" s="25"/>
      <c r="AL7769" s="5">
        <v>7768</v>
      </c>
      <c r="AM7769" s="25">
        <v>-925393932.83863616</v>
      </c>
      <c r="AN7769" s="5">
        <v>-2.8927373395444071</v>
      </c>
    </row>
    <row r="7770" spans="32:40">
      <c r="AF7770" s="25">
        <v>7769</v>
      </c>
      <c r="AG7770" s="25"/>
      <c r="AJ7770" s="25"/>
      <c r="AL7770" s="5">
        <v>7769</v>
      </c>
      <c r="AM7770" s="25">
        <v>1503788028.2352536</v>
      </c>
      <c r="AN7770" s="5">
        <v>10.284011173170986</v>
      </c>
    </row>
    <row r="7771" spans="32:40">
      <c r="AF7771" s="25">
        <v>7770</v>
      </c>
      <c r="AG7771" s="25"/>
      <c r="AJ7771" s="25"/>
      <c r="AL7771" s="5">
        <v>7770</v>
      </c>
      <c r="AM7771" s="25">
        <v>42874247.14895156</v>
      </c>
      <c r="AN7771" s="5">
        <v>1.3798515106741924</v>
      </c>
    </row>
    <row r="7772" spans="32:40">
      <c r="AF7772" s="25">
        <v>7771</v>
      </c>
      <c r="AG7772" s="25"/>
      <c r="AJ7772" s="25"/>
      <c r="AL7772" s="5">
        <v>7771</v>
      </c>
      <c r="AM7772" s="25">
        <v>444771532.14641172</v>
      </c>
      <c r="AN7772" s="5">
        <v>6.6267033137064173</v>
      </c>
    </row>
    <row r="7773" spans="32:40">
      <c r="AF7773" s="25">
        <v>7772</v>
      </c>
      <c r="AG7773" s="25"/>
      <c r="AJ7773" s="25"/>
      <c r="AL7773" s="5">
        <v>7772</v>
      </c>
      <c r="AM7773" s="25">
        <v>252343846.72856355</v>
      </c>
      <c r="AN7773" s="5">
        <v>2.2242898509817386</v>
      </c>
    </row>
    <row r="7774" spans="32:40">
      <c r="AF7774" s="25">
        <v>7773</v>
      </c>
      <c r="AG7774" s="25"/>
      <c r="AJ7774" s="25"/>
      <c r="AL7774" s="5">
        <v>7773</v>
      </c>
      <c r="AM7774" s="25">
        <v>670866718.38955426</v>
      </c>
      <c r="AN7774" s="5">
        <v>4.410862693944388</v>
      </c>
    </row>
    <row r="7775" spans="32:40">
      <c r="AF7775" s="25">
        <v>7774</v>
      </c>
      <c r="AG7775" s="25"/>
      <c r="AJ7775" s="25"/>
      <c r="AL7775" s="5">
        <v>7774</v>
      </c>
      <c r="AM7775" s="25">
        <v>-754905247.42923808</v>
      </c>
      <c r="AN7775" s="5">
        <v>-2.0366282062711591</v>
      </c>
    </row>
    <row r="7776" spans="32:40">
      <c r="AF7776" s="25">
        <v>7775</v>
      </c>
      <c r="AG7776" s="25"/>
      <c r="AJ7776" s="25"/>
      <c r="AL7776" s="5">
        <v>7775</v>
      </c>
      <c r="AM7776" s="25">
        <v>-742626600.69786191</v>
      </c>
      <c r="AN7776" s="5">
        <v>-3.6124179444560003</v>
      </c>
    </row>
    <row r="7777" spans="32:40">
      <c r="AF7777" s="25">
        <v>7776</v>
      </c>
      <c r="AG7777" s="25"/>
      <c r="AJ7777" s="25"/>
      <c r="AL7777" s="5">
        <v>7776</v>
      </c>
      <c r="AM7777" s="25">
        <v>-1207527221.2195654</v>
      </c>
      <c r="AN7777" s="5">
        <v>-9.5948456936362074</v>
      </c>
    </row>
    <row r="7778" spans="32:40">
      <c r="AF7778" s="25">
        <v>7777</v>
      </c>
      <c r="AG7778" s="25"/>
      <c r="AJ7778" s="25"/>
      <c r="AL7778" s="5">
        <v>7777</v>
      </c>
      <c r="AM7778" s="25">
        <v>-555208266.45650268</v>
      </c>
      <c r="AN7778" s="5">
        <v>-2.2848467432517232</v>
      </c>
    </row>
    <row r="7779" spans="32:40">
      <c r="AF7779" s="25">
        <v>7778</v>
      </c>
      <c r="AG7779" s="25"/>
      <c r="AJ7779" s="25"/>
      <c r="AL7779" s="5">
        <v>7778</v>
      </c>
      <c r="AM7779" s="25">
        <v>405297772.87422717</v>
      </c>
      <c r="AN7779" s="5">
        <v>4.2075523214328729</v>
      </c>
    </row>
    <row r="7780" spans="32:40">
      <c r="AF7780" s="25">
        <v>7779</v>
      </c>
      <c r="AG7780" s="25"/>
      <c r="AJ7780" s="25"/>
      <c r="AL7780" s="5">
        <v>7779</v>
      </c>
      <c r="AM7780" s="25">
        <v>228746241.66394377</v>
      </c>
      <c r="AN7780" s="5">
        <v>2.1464939097919911</v>
      </c>
    </row>
    <row r="7781" spans="32:40">
      <c r="AF7781" s="25">
        <v>7780</v>
      </c>
      <c r="AG7781" s="25"/>
      <c r="AJ7781" s="25"/>
      <c r="AL7781" s="5">
        <v>7780</v>
      </c>
      <c r="AM7781" s="25">
        <v>-846002828.48419344</v>
      </c>
      <c r="AN7781" s="5">
        <v>-3.379364822566826</v>
      </c>
    </row>
    <row r="7782" spans="32:40">
      <c r="AF7782" s="25">
        <v>7781</v>
      </c>
      <c r="AG7782" s="25"/>
      <c r="AJ7782" s="25"/>
      <c r="AL7782" s="5">
        <v>7781</v>
      </c>
      <c r="AM7782" s="25">
        <v>367045927.08391935</v>
      </c>
      <c r="AN7782" s="5">
        <v>4.9907692067626437</v>
      </c>
    </row>
    <row r="7783" spans="32:40">
      <c r="AF7783" s="25">
        <v>7782</v>
      </c>
      <c r="AG7783" s="25"/>
      <c r="AJ7783" s="25"/>
      <c r="AL7783" s="5">
        <v>7782</v>
      </c>
      <c r="AM7783" s="25">
        <v>-1111369841.1556373</v>
      </c>
      <c r="AN7783" s="5">
        <v>-3.3773983592533989</v>
      </c>
    </row>
    <row r="7784" spans="32:40">
      <c r="AF7784" s="25">
        <v>7783</v>
      </c>
      <c r="AG7784" s="25"/>
      <c r="AJ7784" s="25"/>
      <c r="AL7784" s="5">
        <v>7783</v>
      </c>
      <c r="AM7784" s="25">
        <v>-978581009.27978325</v>
      </c>
      <c r="AN7784" s="5">
        <v>-5.4468128869652919</v>
      </c>
    </row>
    <row r="7785" spans="32:40">
      <c r="AF7785" s="25">
        <v>7784</v>
      </c>
      <c r="AG7785" s="25"/>
      <c r="AJ7785" s="25"/>
      <c r="AL7785" s="5">
        <v>7784</v>
      </c>
      <c r="AM7785" s="25">
        <v>-763623038.13604569</v>
      </c>
      <c r="AN7785" s="5">
        <v>-4.8007659572389176</v>
      </c>
    </row>
    <row r="7786" spans="32:40">
      <c r="AF7786" s="25">
        <v>7785</v>
      </c>
      <c r="AG7786" s="25"/>
      <c r="AJ7786" s="25"/>
      <c r="AL7786" s="5">
        <v>7785</v>
      </c>
      <c r="AM7786" s="25">
        <v>101455749.61722106</v>
      </c>
      <c r="AN7786" s="5">
        <v>1.7562365153425568</v>
      </c>
    </row>
    <row r="7787" spans="32:40">
      <c r="AF7787" s="25">
        <v>7786</v>
      </c>
      <c r="AG7787" s="25"/>
      <c r="AJ7787" s="25"/>
      <c r="AL7787" s="5">
        <v>7786</v>
      </c>
      <c r="AM7787" s="25">
        <v>599604296.72328258</v>
      </c>
      <c r="AN7787" s="5">
        <v>6.4828703883423113</v>
      </c>
    </row>
    <row r="7788" spans="32:40">
      <c r="AF7788" s="25">
        <v>7787</v>
      </c>
      <c r="AG7788" s="25"/>
      <c r="AJ7788" s="25"/>
      <c r="AL7788" s="5">
        <v>7787</v>
      </c>
      <c r="AM7788" s="25">
        <v>-1076128091.965378</v>
      </c>
      <c r="AN7788" s="5">
        <v>-3.4417323200499652</v>
      </c>
    </row>
    <row r="7789" spans="32:40">
      <c r="AF7789" s="25">
        <v>7788</v>
      </c>
      <c r="AG7789" s="25"/>
      <c r="AJ7789" s="25"/>
      <c r="AL7789" s="5">
        <v>7788</v>
      </c>
      <c r="AM7789" s="25">
        <v>-1095923950.3562942</v>
      </c>
      <c r="AN7789" s="5">
        <v>-3.4197902760313603</v>
      </c>
    </row>
    <row r="7790" spans="32:40">
      <c r="AF7790" s="25">
        <v>7789</v>
      </c>
      <c r="AG7790" s="25"/>
      <c r="AJ7790" s="25"/>
      <c r="AL7790" s="5">
        <v>7789</v>
      </c>
      <c r="AM7790" s="25">
        <v>291214127.18583405</v>
      </c>
      <c r="AN7790" s="5">
        <v>2.6308692132398237</v>
      </c>
    </row>
    <row r="7791" spans="32:40">
      <c r="AF7791" s="25">
        <v>7790</v>
      </c>
      <c r="AG7791" s="25"/>
      <c r="AJ7791" s="25"/>
      <c r="AL7791" s="5">
        <v>7790</v>
      </c>
      <c r="AM7791" s="25">
        <v>-661477990.71547139</v>
      </c>
      <c r="AN7791" s="5">
        <v>-2.0980620317443393</v>
      </c>
    </row>
    <row r="7792" spans="32:40">
      <c r="AF7792" s="25">
        <v>7791</v>
      </c>
      <c r="AG7792" s="25"/>
      <c r="AJ7792" s="25"/>
      <c r="AL7792" s="5">
        <v>7791</v>
      </c>
      <c r="AM7792" s="25">
        <v>-80513226.417194307</v>
      </c>
      <c r="AN7792" s="5">
        <v>0.67898842401078185</v>
      </c>
    </row>
    <row r="7793" spans="32:40">
      <c r="AF7793" s="25">
        <v>7792</v>
      </c>
      <c r="AG7793" s="25"/>
      <c r="AJ7793" s="25"/>
      <c r="AL7793" s="5">
        <v>7792</v>
      </c>
      <c r="AM7793" s="25">
        <v>-669811843.99450123</v>
      </c>
      <c r="AN7793" s="5">
        <v>-2.4768717892025953</v>
      </c>
    </row>
    <row r="7794" spans="32:40">
      <c r="AF7794" s="25">
        <v>7793</v>
      </c>
      <c r="AG7794" s="25"/>
      <c r="AJ7794" s="25"/>
      <c r="AL7794" s="5">
        <v>7793</v>
      </c>
      <c r="AM7794" s="25">
        <v>-172995062.77464291</v>
      </c>
      <c r="AN7794" s="5">
        <v>0.17290495764854291</v>
      </c>
    </row>
    <row r="7795" spans="32:40">
      <c r="AF7795" s="25">
        <v>7794</v>
      </c>
      <c r="AG7795" s="25"/>
      <c r="AJ7795" s="25"/>
      <c r="AL7795" s="5">
        <v>7794</v>
      </c>
      <c r="AM7795" s="25">
        <v>632997574.16169059</v>
      </c>
      <c r="AN7795" s="5">
        <v>7.1139841230293932</v>
      </c>
    </row>
    <row r="7796" spans="32:40">
      <c r="AF7796" s="25">
        <v>7795</v>
      </c>
      <c r="AG7796" s="25"/>
      <c r="AJ7796" s="25"/>
      <c r="AL7796" s="5">
        <v>7795</v>
      </c>
      <c r="AM7796" s="25">
        <v>-461437516.17247498</v>
      </c>
      <c r="AN7796" s="5">
        <v>-2.3791487750394134</v>
      </c>
    </row>
    <row r="7797" spans="32:40">
      <c r="AF7797" s="25">
        <v>7796</v>
      </c>
      <c r="AG7797" s="25"/>
      <c r="AJ7797" s="25"/>
      <c r="AL7797" s="5">
        <v>7796</v>
      </c>
      <c r="AM7797" s="25">
        <v>-723842154.83390546</v>
      </c>
      <c r="AN7797" s="5">
        <v>-6.2085477490413679</v>
      </c>
    </row>
    <row r="7798" spans="32:40">
      <c r="AF7798" s="25">
        <v>7797</v>
      </c>
      <c r="AG7798" s="25"/>
      <c r="AJ7798" s="25"/>
      <c r="AL7798" s="5">
        <v>7797</v>
      </c>
      <c r="AM7798" s="25">
        <v>334826807.15519047</v>
      </c>
      <c r="AN7798" s="5">
        <v>2.8223471530798787</v>
      </c>
    </row>
    <row r="7799" spans="32:40">
      <c r="AF7799" s="25">
        <v>7798</v>
      </c>
      <c r="AG7799" s="25"/>
      <c r="AJ7799" s="25"/>
      <c r="AL7799" s="5">
        <v>7798</v>
      </c>
      <c r="AM7799" s="25">
        <v>-819188326.25667667</v>
      </c>
      <c r="AN7799" s="5">
        <v>-5.3713904544613964</v>
      </c>
    </row>
    <row r="7800" spans="32:40">
      <c r="AF7800" s="25">
        <v>7799</v>
      </c>
      <c r="AG7800" s="25"/>
      <c r="AJ7800" s="25"/>
      <c r="AL7800" s="5">
        <v>7799</v>
      </c>
      <c r="AM7800" s="25">
        <v>392426835.16001081</v>
      </c>
      <c r="AN7800" s="5">
        <v>3.1371549570760706</v>
      </c>
    </row>
    <row r="7801" spans="32:40">
      <c r="AF7801" s="25">
        <v>7800</v>
      </c>
      <c r="AG7801" s="25"/>
      <c r="AJ7801" s="25"/>
      <c r="AL7801" s="5">
        <v>7800</v>
      </c>
      <c r="AM7801" s="25">
        <v>-331067571.35730541</v>
      </c>
      <c r="AN7801" s="5">
        <v>-2.4843744714814551</v>
      </c>
    </row>
    <row r="7802" spans="32:40">
      <c r="AF7802" s="25">
        <v>7801</v>
      </c>
      <c r="AG7802" s="25"/>
      <c r="AJ7802" s="25"/>
      <c r="AL7802" s="5">
        <v>7801</v>
      </c>
      <c r="AM7802" s="25">
        <v>-510544847.19242585</v>
      </c>
      <c r="AN7802" s="5">
        <v>-1.6267265568729741</v>
      </c>
    </row>
    <row r="7803" spans="32:40">
      <c r="AF7803" s="25">
        <v>7802</v>
      </c>
      <c r="AG7803" s="25"/>
      <c r="AJ7803" s="25"/>
      <c r="AL7803" s="5">
        <v>7802</v>
      </c>
      <c r="AM7803" s="25">
        <v>-1361373514.7363014</v>
      </c>
      <c r="AN7803" s="5">
        <v>-10.447915663269194</v>
      </c>
    </row>
    <row r="7804" spans="32:40">
      <c r="AF7804" s="25">
        <v>7803</v>
      </c>
      <c r="AG7804" s="25"/>
      <c r="AJ7804" s="25"/>
      <c r="AL7804" s="5">
        <v>7803</v>
      </c>
      <c r="AM7804" s="25">
        <v>-1294344022.9917569</v>
      </c>
      <c r="AN7804" s="5">
        <v>-5.835521861884108</v>
      </c>
    </row>
    <row r="7805" spans="32:40">
      <c r="AF7805" s="25">
        <v>7804</v>
      </c>
      <c r="AG7805" s="25"/>
      <c r="AJ7805" s="25"/>
      <c r="AL7805" s="5">
        <v>7804</v>
      </c>
      <c r="AM7805" s="25">
        <v>-326479062.32131159</v>
      </c>
      <c r="AN7805" s="5">
        <v>-3.2080642562110762</v>
      </c>
    </row>
    <row r="7806" spans="32:40">
      <c r="AF7806" s="25">
        <v>7805</v>
      </c>
      <c r="AG7806" s="25"/>
      <c r="AJ7806" s="25"/>
      <c r="AL7806" s="5">
        <v>7805</v>
      </c>
      <c r="AM7806" s="25">
        <v>-60738233.905643314</v>
      </c>
      <c r="AN7806" s="5">
        <v>0.63143904593369848</v>
      </c>
    </row>
    <row r="7807" spans="32:40">
      <c r="AF7807" s="25">
        <v>7806</v>
      </c>
      <c r="AG7807" s="25"/>
      <c r="AJ7807" s="25"/>
      <c r="AL7807" s="5">
        <v>7806</v>
      </c>
      <c r="AM7807" s="25">
        <v>-239041292.82114828</v>
      </c>
      <c r="AN7807" s="5">
        <v>-4.8669565171543576E-2</v>
      </c>
    </row>
    <row r="7808" spans="32:40">
      <c r="AF7808" s="25">
        <v>7807</v>
      </c>
      <c r="AG7808" s="25"/>
      <c r="AJ7808" s="25"/>
      <c r="AL7808" s="5">
        <v>7807</v>
      </c>
      <c r="AM7808" s="25">
        <v>245948197.06702849</v>
      </c>
      <c r="AN7808" s="5">
        <v>3.2906175730182561</v>
      </c>
    </row>
    <row r="7809" spans="32:40">
      <c r="AF7809" s="25">
        <v>7808</v>
      </c>
      <c r="AG7809" s="25"/>
      <c r="AJ7809" s="25"/>
      <c r="AL7809" s="5">
        <v>7808</v>
      </c>
      <c r="AM7809" s="25">
        <v>-30296785.170676827</v>
      </c>
      <c r="AN7809" s="5">
        <v>0.77363271270435463</v>
      </c>
    </row>
    <row r="7810" spans="32:40">
      <c r="AF7810" s="25">
        <v>7809</v>
      </c>
      <c r="AG7810" s="25"/>
      <c r="AJ7810" s="25"/>
      <c r="AL7810" s="5">
        <v>7809</v>
      </c>
      <c r="AM7810" s="25">
        <v>-368920799.56239873</v>
      </c>
      <c r="AN7810" s="5">
        <v>-0.46823839466386857</v>
      </c>
    </row>
    <row r="7811" spans="32:40">
      <c r="AF7811" s="25">
        <v>7810</v>
      </c>
      <c r="AG7811" s="25"/>
      <c r="AJ7811" s="25"/>
      <c r="AL7811" s="5">
        <v>7810</v>
      </c>
      <c r="AM7811" s="25">
        <v>-929731826.24040926</v>
      </c>
      <c r="AN7811" s="5">
        <v>-2.8557688662851053</v>
      </c>
    </row>
    <row r="7812" spans="32:40">
      <c r="AF7812" s="25">
        <v>7811</v>
      </c>
      <c r="AG7812" s="25"/>
      <c r="AJ7812" s="25"/>
      <c r="AL7812" s="5">
        <v>7811</v>
      </c>
      <c r="AM7812" s="25">
        <v>288572551.16899288</v>
      </c>
      <c r="AN7812" s="5">
        <v>3.670552668875068</v>
      </c>
    </row>
    <row r="7813" spans="32:40">
      <c r="AF7813" s="25">
        <v>7812</v>
      </c>
      <c r="AG7813" s="25"/>
      <c r="AJ7813" s="25"/>
      <c r="AL7813" s="5">
        <v>7812</v>
      </c>
      <c r="AM7813" s="25">
        <v>-451331599.93283153</v>
      </c>
      <c r="AN7813" s="5">
        <v>-5.5028230675618373</v>
      </c>
    </row>
    <row r="7814" spans="32:40">
      <c r="AF7814" s="25">
        <v>7813</v>
      </c>
      <c r="AG7814" s="25"/>
      <c r="AJ7814" s="25"/>
      <c r="AL7814" s="5">
        <v>7813</v>
      </c>
      <c r="AM7814" s="25">
        <v>393546309.67459452</v>
      </c>
      <c r="AN7814" s="5">
        <v>3.8026109117494142</v>
      </c>
    </row>
    <row r="7815" spans="32:40">
      <c r="AF7815" s="25">
        <v>7814</v>
      </c>
      <c r="AG7815" s="25"/>
      <c r="AJ7815" s="25"/>
      <c r="AL7815" s="5">
        <v>7814</v>
      </c>
      <c r="AM7815" s="25">
        <v>618499238.51337934</v>
      </c>
      <c r="AN7815" s="5">
        <v>3.9212454079929713</v>
      </c>
    </row>
    <row r="7816" spans="32:40">
      <c r="AF7816" s="25">
        <v>7815</v>
      </c>
      <c r="AG7816" s="25"/>
      <c r="AJ7816" s="25"/>
      <c r="AL7816" s="5">
        <v>7815</v>
      </c>
      <c r="AM7816" s="25">
        <v>-157961633.45185053</v>
      </c>
      <c r="AN7816" s="5">
        <v>-1.3357258730166193</v>
      </c>
    </row>
    <row r="7817" spans="32:40">
      <c r="AF7817" s="25">
        <v>7816</v>
      </c>
      <c r="AG7817" s="25"/>
      <c r="AJ7817" s="25"/>
      <c r="AL7817" s="5">
        <v>7816</v>
      </c>
      <c r="AM7817" s="25">
        <v>5523707.1408199966</v>
      </c>
      <c r="AN7817" s="5">
        <v>1.0277743120682479</v>
      </c>
    </row>
    <row r="7818" spans="32:40">
      <c r="AF7818" s="25">
        <v>7817</v>
      </c>
      <c r="AG7818" s="25"/>
      <c r="AJ7818" s="25"/>
      <c r="AL7818" s="5">
        <v>7817</v>
      </c>
      <c r="AM7818" s="25">
        <v>483267494.90297329</v>
      </c>
      <c r="AN7818" s="5">
        <v>5.4139363216365828</v>
      </c>
    </row>
    <row r="7819" spans="32:40">
      <c r="AF7819" s="25">
        <v>7818</v>
      </c>
      <c r="AG7819" s="25"/>
      <c r="AJ7819" s="25"/>
      <c r="AL7819" s="5">
        <v>7818</v>
      </c>
      <c r="AM7819" s="25">
        <v>292964960.05651724</v>
      </c>
      <c r="AN7819" s="5">
        <v>3.4240063680408781</v>
      </c>
    </row>
    <row r="7820" spans="32:40">
      <c r="AF7820" s="25">
        <v>7819</v>
      </c>
      <c r="AG7820" s="25"/>
      <c r="AJ7820" s="25"/>
      <c r="AL7820" s="5">
        <v>7819</v>
      </c>
      <c r="AM7820" s="25">
        <v>-984235588.88123882</v>
      </c>
      <c r="AN7820" s="5">
        <v>-3.0895944422759793</v>
      </c>
    </row>
    <row r="7821" spans="32:40">
      <c r="AF7821" s="25">
        <v>7820</v>
      </c>
      <c r="AG7821" s="25"/>
      <c r="AJ7821" s="25"/>
      <c r="AL7821" s="5">
        <v>7820</v>
      </c>
      <c r="AM7821" s="25">
        <v>-31485065.914972842</v>
      </c>
      <c r="AN7821" s="5">
        <v>0.8618564436167957</v>
      </c>
    </row>
    <row r="7822" spans="32:40">
      <c r="AF7822" s="25">
        <v>7821</v>
      </c>
      <c r="AG7822" s="25"/>
      <c r="AJ7822" s="25"/>
      <c r="AL7822" s="5">
        <v>7821</v>
      </c>
      <c r="AM7822" s="25">
        <v>1738261328.6004696</v>
      </c>
      <c r="AN7822" s="5">
        <v>22.212978668117653</v>
      </c>
    </row>
    <row r="7823" spans="32:40">
      <c r="AF7823" s="25">
        <v>7822</v>
      </c>
      <c r="AG7823" s="25"/>
      <c r="AJ7823" s="25"/>
      <c r="AL7823" s="5">
        <v>7822</v>
      </c>
      <c r="AM7823" s="25">
        <v>-1022747984.7139188</v>
      </c>
      <c r="AN7823" s="5">
        <v>-5.2151805337644586</v>
      </c>
    </row>
    <row r="7824" spans="32:40">
      <c r="AF7824" s="25">
        <v>7823</v>
      </c>
      <c r="AG7824" s="25"/>
      <c r="AJ7824" s="25"/>
      <c r="AL7824" s="5">
        <v>7823</v>
      </c>
      <c r="AM7824" s="25">
        <v>-176846904.22208747</v>
      </c>
      <c r="AN7824" s="5">
        <v>-0.37407592334022716</v>
      </c>
    </row>
    <row r="7825" spans="32:40">
      <c r="AF7825" s="25">
        <v>7824</v>
      </c>
      <c r="AG7825" s="25"/>
      <c r="AJ7825" s="25"/>
      <c r="AL7825" s="5">
        <v>7824</v>
      </c>
      <c r="AM7825" s="25">
        <v>-40630418.804952502</v>
      </c>
      <c r="AN7825" s="5">
        <v>0.82319517926868713</v>
      </c>
    </row>
    <row r="7826" spans="32:40">
      <c r="AF7826" s="25">
        <v>7825</v>
      </c>
      <c r="AG7826" s="25"/>
      <c r="AJ7826" s="25"/>
      <c r="AL7826" s="5">
        <v>7825</v>
      </c>
      <c r="AM7826" s="25">
        <v>-41881093.670648694</v>
      </c>
      <c r="AN7826" s="5">
        <v>0.624499408318545</v>
      </c>
    </row>
    <row r="7827" spans="32:40">
      <c r="AF7827" s="25">
        <v>7826</v>
      </c>
      <c r="AG7827" s="25"/>
      <c r="AJ7827" s="25"/>
      <c r="AL7827" s="5">
        <v>7826</v>
      </c>
      <c r="AM7827" s="25">
        <v>429678450.87267226</v>
      </c>
      <c r="AN7827" s="5">
        <v>3.1937509803657695</v>
      </c>
    </row>
    <row r="7828" spans="32:40">
      <c r="AF7828" s="25">
        <v>7827</v>
      </c>
      <c r="AG7828" s="25"/>
      <c r="AJ7828" s="25"/>
      <c r="AL7828" s="5">
        <v>7827</v>
      </c>
      <c r="AM7828" s="25">
        <v>-248922085.91879496</v>
      </c>
      <c r="AN7828" s="5">
        <v>-0.62120919430210331</v>
      </c>
    </row>
    <row r="7829" spans="32:40">
      <c r="AF7829" s="25">
        <v>7828</v>
      </c>
      <c r="AG7829" s="25"/>
      <c r="AJ7829" s="25"/>
      <c r="AL7829" s="5">
        <v>7828</v>
      </c>
      <c r="AM7829" s="25">
        <v>-178063324.83492917</v>
      </c>
      <c r="AN7829" s="5">
        <v>0.12405389458330647</v>
      </c>
    </row>
    <row r="7830" spans="32:40">
      <c r="AF7830" s="25">
        <v>7829</v>
      </c>
      <c r="AG7830" s="25"/>
      <c r="AJ7830" s="25"/>
      <c r="AL7830" s="5">
        <v>7829</v>
      </c>
      <c r="AM7830" s="25">
        <v>-412216788.87809587</v>
      </c>
      <c r="AN7830" s="5">
        <v>-2.5624395308609049</v>
      </c>
    </row>
    <row r="7831" spans="32:40">
      <c r="AF7831" s="25">
        <v>7830</v>
      </c>
      <c r="AG7831" s="25"/>
      <c r="AJ7831" s="25"/>
      <c r="AL7831" s="5">
        <v>7830</v>
      </c>
      <c r="AM7831" s="25">
        <v>918656486.45643806</v>
      </c>
      <c r="AN7831" s="5">
        <v>6.1499113860970205</v>
      </c>
    </row>
    <row r="7832" spans="32:40">
      <c r="AF7832" s="25">
        <v>7831</v>
      </c>
      <c r="AG7832" s="25"/>
      <c r="AJ7832" s="25"/>
      <c r="AL7832" s="5">
        <v>7831</v>
      </c>
      <c r="AM7832" s="25">
        <v>265840627.1854617</v>
      </c>
      <c r="AN7832" s="5">
        <v>2.4095801473940943</v>
      </c>
    </row>
    <row r="7833" spans="32:40">
      <c r="AF7833" s="25">
        <v>7832</v>
      </c>
      <c r="AG7833" s="25"/>
      <c r="AJ7833" s="25"/>
      <c r="AL7833" s="5">
        <v>7832</v>
      </c>
      <c r="AM7833" s="25">
        <v>-853469509.86550093</v>
      </c>
      <c r="AN7833" s="5">
        <v>-4.8716216932215852</v>
      </c>
    </row>
    <row r="7834" spans="32:40">
      <c r="AF7834" s="25">
        <v>7833</v>
      </c>
      <c r="AG7834" s="25"/>
      <c r="AJ7834" s="25"/>
      <c r="AL7834" s="5">
        <v>7833</v>
      </c>
      <c r="AM7834" s="25">
        <v>-629952761.37477779</v>
      </c>
      <c r="AN7834" s="5">
        <v>-7.7119053220915497</v>
      </c>
    </row>
    <row r="7835" spans="32:40">
      <c r="AF7835" s="25">
        <v>7834</v>
      </c>
      <c r="AG7835" s="25"/>
      <c r="AJ7835" s="25"/>
      <c r="AL7835" s="5">
        <v>7834</v>
      </c>
      <c r="AM7835" s="25">
        <v>-392398364.92871612</v>
      </c>
      <c r="AN7835" s="5">
        <v>-1.6911093081564144</v>
      </c>
    </row>
    <row r="7836" spans="32:40">
      <c r="AF7836" s="25">
        <v>7835</v>
      </c>
      <c r="AG7836" s="25"/>
      <c r="AJ7836" s="25"/>
      <c r="AL7836" s="5">
        <v>7835</v>
      </c>
      <c r="AM7836" s="25">
        <v>-58863805.744621515</v>
      </c>
      <c r="AN7836" s="5">
        <v>0.67298983301259874</v>
      </c>
    </row>
    <row r="7837" spans="32:40">
      <c r="AF7837" s="25">
        <v>7836</v>
      </c>
      <c r="AG7837" s="25"/>
      <c r="AJ7837" s="25"/>
      <c r="AL7837" s="5">
        <v>7836</v>
      </c>
      <c r="AM7837" s="25">
        <v>560582121.6402334</v>
      </c>
      <c r="AN7837" s="5">
        <v>6.5152240530065857</v>
      </c>
    </row>
    <row r="7838" spans="32:40">
      <c r="AF7838" s="25">
        <v>7837</v>
      </c>
      <c r="AG7838" s="25"/>
      <c r="AJ7838" s="25"/>
      <c r="AL7838" s="5">
        <v>7837</v>
      </c>
      <c r="AM7838" s="25">
        <v>-868179252.97067523</v>
      </c>
      <c r="AN7838" s="5">
        <v>-7.1259976154864066</v>
      </c>
    </row>
    <row r="7839" spans="32:40">
      <c r="AF7839" s="25">
        <v>7838</v>
      </c>
      <c r="AG7839" s="25"/>
      <c r="AJ7839" s="25"/>
      <c r="AL7839" s="5">
        <v>7838</v>
      </c>
      <c r="AM7839" s="25">
        <v>-1044615109.2218602</v>
      </c>
      <c r="AN7839" s="5">
        <v>-8.1184710911686295</v>
      </c>
    </row>
    <row r="7840" spans="32:40">
      <c r="AF7840" s="25">
        <v>7839</v>
      </c>
      <c r="AG7840" s="25"/>
      <c r="AJ7840" s="25"/>
      <c r="AL7840" s="5">
        <v>7839</v>
      </c>
      <c r="AM7840" s="25">
        <v>1689555016.0741506</v>
      </c>
      <c r="AN7840" s="5">
        <v>22.052708344752027</v>
      </c>
    </row>
    <row r="7841" spans="32:40">
      <c r="AF7841" s="25">
        <v>7840</v>
      </c>
      <c r="AG7841" s="25"/>
      <c r="AJ7841" s="25"/>
      <c r="AL7841" s="5">
        <v>7840</v>
      </c>
      <c r="AM7841" s="25">
        <v>259381367.70801711</v>
      </c>
      <c r="AN7841" s="5">
        <v>2.0392066330489627</v>
      </c>
    </row>
    <row r="7842" spans="32:40">
      <c r="AF7842" s="25">
        <v>7841</v>
      </c>
      <c r="AG7842" s="25"/>
      <c r="AJ7842" s="25"/>
      <c r="AL7842" s="5">
        <v>7841</v>
      </c>
      <c r="AM7842" s="25">
        <v>411637163.14512312</v>
      </c>
      <c r="AN7842" s="5">
        <v>3.079825463289108</v>
      </c>
    </row>
    <row r="7843" spans="32:40">
      <c r="AF7843" s="25">
        <v>7842</v>
      </c>
      <c r="AG7843" s="25"/>
      <c r="AJ7843" s="25"/>
      <c r="AL7843" s="5">
        <v>7842</v>
      </c>
      <c r="AM7843" s="25">
        <v>-765600176.36714029</v>
      </c>
      <c r="AN7843" s="5">
        <v>-7.5573974218993403</v>
      </c>
    </row>
    <row r="7844" spans="32:40">
      <c r="AF7844" s="25">
        <v>7843</v>
      </c>
      <c r="AG7844" s="25"/>
      <c r="AJ7844" s="25"/>
      <c r="AL7844" s="5">
        <v>7843</v>
      </c>
      <c r="AM7844" s="25">
        <v>1185665298.0467691</v>
      </c>
      <c r="AN7844" s="5">
        <v>10.261025268436205</v>
      </c>
    </row>
    <row r="7845" spans="32:40">
      <c r="AF7845" s="25">
        <v>7844</v>
      </c>
      <c r="AG7845" s="25"/>
      <c r="AJ7845" s="25"/>
      <c r="AL7845" s="5">
        <v>7844</v>
      </c>
      <c r="AM7845" s="25">
        <v>-526229296.4650116</v>
      </c>
      <c r="AN7845" s="5">
        <v>-3.1389052443131016</v>
      </c>
    </row>
    <row r="7846" spans="32:40">
      <c r="AF7846" s="25">
        <v>7845</v>
      </c>
      <c r="AG7846" s="25"/>
      <c r="AJ7846" s="25"/>
      <c r="AL7846" s="5">
        <v>7845</v>
      </c>
      <c r="AM7846" s="25">
        <v>-542942173.735726</v>
      </c>
      <c r="AN7846" s="5">
        <v>-3.9310610189933604</v>
      </c>
    </row>
    <row r="7847" spans="32:40">
      <c r="AF7847" s="25">
        <v>7846</v>
      </c>
      <c r="AG7847" s="25"/>
      <c r="AJ7847" s="25"/>
      <c r="AL7847" s="5">
        <v>7846</v>
      </c>
      <c r="AM7847" s="25">
        <v>186745936.43820649</v>
      </c>
      <c r="AN7847" s="5">
        <v>1.9454536806228919</v>
      </c>
    </row>
    <row r="7848" spans="32:40">
      <c r="AF7848" s="25">
        <v>7847</v>
      </c>
      <c r="AG7848" s="25"/>
      <c r="AJ7848" s="25"/>
      <c r="AL7848" s="5">
        <v>7847</v>
      </c>
      <c r="AM7848" s="25">
        <v>413874917.20709062</v>
      </c>
      <c r="AN7848" s="5">
        <v>4.1607759267973883</v>
      </c>
    </row>
    <row r="7849" spans="32:40">
      <c r="AF7849" s="25">
        <v>7848</v>
      </c>
      <c r="AG7849" s="25"/>
      <c r="AJ7849" s="25"/>
      <c r="AL7849" s="5">
        <v>7848</v>
      </c>
      <c r="AM7849" s="25">
        <v>-393449782.59223986</v>
      </c>
      <c r="AN7849" s="5">
        <v>-2.2265727125356154</v>
      </c>
    </row>
    <row r="7850" spans="32:40">
      <c r="AF7850" s="25">
        <v>7849</v>
      </c>
      <c r="AG7850" s="25"/>
      <c r="AJ7850" s="25"/>
      <c r="AL7850" s="5">
        <v>7849</v>
      </c>
      <c r="AM7850" s="25">
        <v>271220087.88898104</v>
      </c>
      <c r="AN7850" s="5">
        <v>2.7789161109437308</v>
      </c>
    </row>
    <row r="7851" spans="32:40">
      <c r="AF7851" s="25">
        <v>7850</v>
      </c>
      <c r="AG7851" s="25"/>
      <c r="AJ7851" s="25"/>
      <c r="AL7851" s="5">
        <v>7850</v>
      </c>
      <c r="AM7851" s="25">
        <v>-174408123.19187358</v>
      </c>
      <c r="AN7851" s="5">
        <v>0.28422440887348965</v>
      </c>
    </row>
    <row r="7852" spans="32:40">
      <c r="AF7852" s="25">
        <v>7851</v>
      </c>
      <c r="AG7852" s="25"/>
      <c r="AJ7852" s="25"/>
      <c r="AL7852" s="5">
        <v>7851</v>
      </c>
      <c r="AM7852" s="25">
        <v>765961642.36384416</v>
      </c>
      <c r="AN7852" s="5">
        <v>5.242640625496187</v>
      </c>
    </row>
    <row r="7853" spans="32:40">
      <c r="AF7853" s="25">
        <v>7852</v>
      </c>
      <c r="AG7853" s="25"/>
      <c r="AJ7853" s="25"/>
      <c r="AL7853" s="5">
        <v>7852</v>
      </c>
      <c r="AM7853" s="25">
        <v>-30333747.735937953</v>
      </c>
      <c r="AN7853" s="5">
        <v>0.87971573010495752</v>
      </c>
    </row>
    <row r="7854" spans="32:40">
      <c r="AF7854" s="25">
        <v>7853</v>
      </c>
      <c r="AG7854" s="25"/>
      <c r="AJ7854" s="25"/>
      <c r="AL7854" s="5">
        <v>7853</v>
      </c>
      <c r="AM7854" s="25">
        <v>102680711.32708529</v>
      </c>
      <c r="AN7854" s="5">
        <v>2.1239340812061811</v>
      </c>
    </row>
    <row r="7855" spans="32:40">
      <c r="AF7855" s="25">
        <v>7854</v>
      </c>
      <c r="AG7855" s="25"/>
      <c r="AJ7855" s="25"/>
      <c r="AL7855" s="5">
        <v>7854</v>
      </c>
      <c r="AM7855" s="25">
        <v>-1155020817.8322492</v>
      </c>
      <c r="AN7855" s="5">
        <v>-10.954722863300081</v>
      </c>
    </row>
    <row r="7856" spans="32:40">
      <c r="AF7856" s="25">
        <v>7855</v>
      </c>
      <c r="AG7856" s="25"/>
      <c r="AJ7856" s="25"/>
      <c r="AL7856" s="5">
        <v>7855</v>
      </c>
      <c r="AM7856" s="25">
        <v>871687964.93200076</v>
      </c>
      <c r="AN7856" s="5">
        <v>5.3586773281542248</v>
      </c>
    </row>
    <row r="7857" spans="32:40">
      <c r="AF7857" s="25">
        <v>7856</v>
      </c>
      <c r="AG7857" s="25"/>
      <c r="AJ7857" s="25"/>
      <c r="AL7857" s="5">
        <v>7856</v>
      </c>
      <c r="AM7857" s="25">
        <v>598556048.14378619</v>
      </c>
      <c r="AN7857" s="5">
        <v>7.0737605190627439</v>
      </c>
    </row>
    <row r="7858" spans="32:40">
      <c r="AF7858" s="25">
        <v>7857</v>
      </c>
      <c r="AG7858" s="25"/>
      <c r="AJ7858" s="25"/>
      <c r="AL7858" s="5">
        <v>7857</v>
      </c>
      <c r="AM7858" s="25">
        <v>1448566520.7133493</v>
      </c>
      <c r="AN7858" s="5">
        <v>15.139873473627855</v>
      </c>
    </row>
    <row r="7859" spans="32:40">
      <c r="AF7859" s="25">
        <v>7858</v>
      </c>
      <c r="AG7859" s="25"/>
      <c r="AJ7859" s="25"/>
      <c r="AL7859" s="5">
        <v>7858</v>
      </c>
      <c r="AM7859" s="25">
        <v>481024862.68193722</v>
      </c>
      <c r="AN7859" s="5">
        <v>8.3704226005666911</v>
      </c>
    </row>
    <row r="7860" spans="32:40">
      <c r="AF7860" s="25">
        <v>7859</v>
      </c>
      <c r="AG7860" s="25"/>
      <c r="AJ7860" s="25"/>
      <c r="AL7860" s="5">
        <v>7859</v>
      </c>
      <c r="AM7860" s="25">
        <v>-217059971.12757161</v>
      </c>
      <c r="AN7860" s="5">
        <v>-3.3738454538358852E-2</v>
      </c>
    </row>
    <row r="7861" spans="32:40">
      <c r="AF7861" s="25">
        <v>7860</v>
      </c>
      <c r="AG7861" s="25"/>
      <c r="AJ7861" s="25"/>
      <c r="AL7861" s="5">
        <v>7860</v>
      </c>
      <c r="AM7861" s="25">
        <v>-37715899.148525655</v>
      </c>
      <c r="AN7861" s="5">
        <v>0.79298560878155</v>
      </c>
    </row>
    <row r="7862" spans="32:40">
      <c r="AF7862" s="25">
        <v>7861</v>
      </c>
      <c r="AG7862" s="25"/>
      <c r="AJ7862" s="25"/>
      <c r="AL7862" s="5">
        <v>7861</v>
      </c>
      <c r="AM7862" s="25">
        <v>-1062114880.1689522</v>
      </c>
      <c r="AN7862" s="5">
        <v>-3.4545901137479689</v>
      </c>
    </row>
    <row r="7863" spans="32:40">
      <c r="AF7863" s="25">
        <v>7862</v>
      </c>
      <c r="AG7863" s="25"/>
      <c r="AJ7863" s="25"/>
      <c r="AL7863" s="5">
        <v>7862</v>
      </c>
      <c r="AM7863" s="25">
        <v>-655322578.14117956</v>
      </c>
      <c r="AN7863" s="5">
        <v>-1.631340502877473</v>
      </c>
    </row>
    <row r="7864" spans="32:40">
      <c r="AF7864" s="25">
        <v>7863</v>
      </c>
      <c r="AG7864" s="25"/>
      <c r="AJ7864" s="25"/>
      <c r="AL7864" s="5">
        <v>7863</v>
      </c>
      <c r="AM7864" s="25">
        <v>676657884.1167686</v>
      </c>
      <c r="AN7864" s="5">
        <v>4.9111121988415123</v>
      </c>
    </row>
    <row r="7865" spans="32:40">
      <c r="AF7865" s="25">
        <v>7864</v>
      </c>
      <c r="AG7865" s="25"/>
      <c r="AJ7865" s="25"/>
      <c r="AL7865" s="5">
        <v>7864</v>
      </c>
      <c r="AM7865" s="25">
        <v>-142729996.87615275</v>
      </c>
      <c r="AN7865" s="5">
        <v>-0.19828138166159132</v>
      </c>
    </row>
    <row r="7866" spans="32:40">
      <c r="AF7866" s="25">
        <v>7865</v>
      </c>
      <c r="AG7866" s="25"/>
      <c r="AJ7866" s="25"/>
      <c r="AL7866" s="5">
        <v>7865</v>
      </c>
      <c r="AM7866" s="25">
        <v>-368647445.90405703</v>
      </c>
      <c r="AN7866" s="5">
        <v>-3.703644468864427</v>
      </c>
    </row>
    <row r="7867" spans="32:40">
      <c r="AF7867" s="25">
        <v>7866</v>
      </c>
      <c r="AG7867" s="25"/>
      <c r="AJ7867" s="25"/>
      <c r="AL7867" s="5">
        <v>7866</v>
      </c>
      <c r="AM7867" s="25">
        <v>-20559485.401837558</v>
      </c>
      <c r="AN7867" s="5">
        <v>0.91383672936772387</v>
      </c>
    </row>
    <row r="7868" spans="32:40">
      <c r="AF7868" s="25">
        <v>7867</v>
      </c>
      <c r="AG7868" s="25"/>
      <c r="AJ7868" s="25"/>
      <c r="AL7868" s="5">
        <v>7867</v>
      </c>
      <c r="AM7868" s="25">
        <v>-759871424.17300463</v>
      </c>
      <c r="AN7868" s="5">
        <v>-3.0558450182278931</v>
      </c>
    </row>
    <row r="7869" spans="32:40">
      <c r="AF7869" s="25">
        <v>7868</v>
      </c>
      <c r="AG7869" s="25"/>
      <c r="AJ7869" s="25"/>
      <c r="AL7869" s="5">
        <v>7868</v>
      </c>
      <c r="AM7869" s="25">
        <v>-693477009.94529939</v>
      </c>
      <c r="AN7869" s="5">
        <v>-2.2526582013310654</v>
      </c>
    </row>
    <row r="7870" spans="32:40">
      <c r="AF7870" s="25">
        <v>7869</v>
      </c>
      <c r="AG7870" s="25"/>
      <c r="AJ7870" s="25"/>
      <c r="AL7870" s="5">
        <v>7869</v>
      </c>
      <c r="AM7870" s="25">
        <v>566536228.92090225</v>
      </c>
      <c r="AN7870" s="5">
        <v>4.6530874741833674</v>
      </c>
    </row>
    <row r="7871" spans="32:40">
      <c r="AF7871" s="25">
        <v>7870</v>
      </c>
      <c r="AG7871" s="25"/>
      <c r="AJ7871" s="25"/>
      <c r="AL7871" s="5">
        <v>7870</v>
      </c>
      <c r="AM7871" s="25">
        <v>-701989182.63421845</v>
      </c>
      <c r="AN7871" s="5">
        <v>-2.5263718310720753</v>
      </c>
    </row>
    <row r="7872" spans="32:40">
      <c r="AF7872" s="25">
        <v>7871</v>
      </c>
      <c r="AG7872" s="25"/>
      <c r="AJ7872" s="25"/>
      <c r="AL7872" s="5">
        <v>7871</v>
      </c>
      <c r="AM7872" s="25">
        <v>472853529.82285351</v>
      </c>
      <c r="AN7872" s="5">
        <v>3.4431434321759147</v>
      </c>
    </row>
    <row r="7873" spans="32:40">
      <c r="AF7873" s="25">
        <v>7872</v>
      </c>
      <c r="AG7873" s="25"/>
      <c r="AJ7873" s="25"/>
      <c r="AL7873" s="5">
        <v>7872</v>
      </c>
      <c r="AM7873" s="25">
        <v>-840531973.40736234</v>
      </c>
      <c r="AN7873" s="5">
        <v>-4.3775424365334255</v>
      </c>
    </row>
    <row r="7874" spans="32:40">
      <c r="AF7874" s="25">
        <v>7873</v>
      </c>
      <c r="AG7874" s="25"/>
      <c r="AJ7874" s="25"/>
      <c r="AL7874" s="5">
        <v>7873</v>
      </c>
      <c r="AM7874" s="25">
        <v>573018923.72832572</v>
      </c>
      <c r="AN7874" s="5">
        <v>6.8634068845613543</v>
      </c>
    </row>
    <row r="7875" spans="32:40">
      <c r="AF7875" s="25">
        <v>7874</v>
      </c>
      <c r="AG7875" s="25"/>
      <c r="AJ7875" s="25"/>
      <c r="AL7875" s="5">
        <v>7874</v>
      </c>
      <c r="AM7875" s="25">
        <v>649232053.78658867</v>
      </c>
      <c r="AN7875" s="5">
        <v>5.0647840341740586</v>
      </c>
    </row>
    <row r="7876" spans="32:40">
      <c r="AF7876" s="25">
        <v>7875</v>
      </c>
      <c r="AG7876" s="25"/>
      <c r="AJ7876" s="25"/>
      <c r="AL7876" s="5">
        <v>7875</v>
      </c>
      <c r="AM7876" s="25">
        <v>981315452.9010272</v>
      </c>
      <c r="AN7876" s="5">
        <v>7.5513578465841729</v>
      </c>
    </row>
    <row r="7877" spans="32:40">
      <c r="AF7877" s="25">
        <v>7876</v>
      </c>
      <c r="AG7877" s="25"/>
      <c r="AJ7877" s="25"/>
      <c r="AL7877" s="5">
        <v>7876</v>
      </c>
      <c r="AM7877" s="25">
        <v>-240832891.4948394</v>
      </c>
      <c r="AN7877" s="5">
        <v>-1.2691601091257703</v>
      </c>
    </row>
    <row r="7878" spans="32:40">
      <c r="AF7878" s="25">
        <v>7877</v>
      </c>
      <c r="AG7878" s="25"/>
      <c r="AJ7878" s="25"/>
      <c r="AL7878" s="5">
        <v>7877</v>
      </c>
      <c r="AM7878" s="25">
        <v>-437199216.74428087</v>
      </c>
      <c r="AN7878" s="5">
        <v>-1.0702005099875886</v>
      </c>
    </row>
    <row r="7879" spans="32:40">
      <c r="AF7879" s="25">
        <v>7878</v>
      </c>
      <c r="AG7879" s="25"/>
      <c r="AJ7879" s="25"/>
      <c r="AL7879" s="5">
        <v>7878</v>
      </c>
      <c r="AM7879" s="25">
        <v>-169722543.37640813</v>
      </c>
      <c r="AN7879" s="5">
        <v>0.33913691792052825</v>
      </c>
    </row>
    <row r="7880" spans="32:40">
      <c r="AF7880" s="25">
        <v>7879</v>
      </c>
      <c r="AG7880" s="25"/>
      <c r="AJ7880" s="25"/>
      <c r="AL7880" s="5">
        <v>7879</v>
      </c>
      <c r="AM7880" s="25">
        <v>-89339494.620621309</v>
      </c>
      <c r="AN7880" s="5">
        <v>-0.10873999917468437</v>
      </c>
    </row>
    <row r="7881" spans="32:40">
      <c r="AF7881" s="25">
        <v>7880</v>
      </c>
      <c r="AG7881" s="25"/>
      <c r="AJ7881" s="25"/>
      <c r="AL7881" s="5">
        <v>7880</v>
      </c>
      <c r="AM7881" s="25">
        <v>-864330803.23678792</v>
      </c>
      <c r="AN7881" s="5">
        <v>-3.0960651828981027</v>
      </c>
    </row>
    <row r="7882" spans="32:40">
      <c r="AF7882" s="25">
        <v>7881</v>
      </c>
      <c r="AG7882" s="25"/>
      <c r="AJ7882" s="25"/>
      <c r="AL7882" s="5">
        <v>7881</v>
      </c>
      <c r="AM7882" s="25">
        <v>-795218588.08924234</v>
      </c>
      <c r="AN7882" s="5">
        <v>-5.7044111711795926</v>
      </c>
    </row>
    <row r="7883" spans="32:40">
      <c r="AF7883" s="25">
        <v>7882</v>
      </c>
      <c r="AG7883" s="25"/>
      <c r="AJ7883" s="25"/>
      <c r="AL7883" s="5">
        <v>7882</v>
      </c>
      <c r="AM7883" s="25">
        <v>124724363.07480767</v>
      </c>
      <c r="AN7883" s="5">
        <v>2.191207524548183</v>
      </c>
    </row>
    <row r="7884" spans="32:40">
      <c r="AF7884" s="25">
        <v>7883</v>
      </c>
      <c r="AG7884" s="25"/>
      <c r="AJ7884" s="25"/>
      <c r="AL7884" s="5">
        <v>7883</v>
      </c>
      <c r="AM7884" s="25">
        <v>-146746216.488745</v>
      </c>
      <c r="AN7884" s="5">
        <v>0.15763227710232258</v>
      </c>
    </row>
    <row r="7885" spans="32:40">
      <c r="AF7885" s="25">
        <v>7884</v>
      </c>
      <c r="AG7885" s="25"/>
      <c r="AJ7885" s="25"/>
      <c r="AL7885" s="5">
        <v>7884</v>
      </c>
      <c r="AM7885" s="25">
        <v>480230096.99399781</v>
      </c>
      <c r="AN7885" s="5">
        <v>3.8159333442655732</v>
      </c>
    </row>
    <row r="7886" spans="32:40">
      <c r="AF7886" s="25">
        <v>7885</v>
      </c>
      <c r="AG7886" s="25"/>
      <c r="AJ7886" s="25"/>
      <c r="AL7886" s="5">
        <v>7885</v>
      </c>
      <c r="AM7886" s="25">
        <v>64925408.275997996</v>
      </c>
      <c r="AN7886" s="5">
        <v>1.2954395700294234</v>
      </c>
    </row>
    <row r="7887" spans="32:40">
      <c r="AF7887" s="25">
        <v>7886</v>
      </c>
      <c r="AG7887" s="25"/>
      <c r="AJ7887" s="25"/>
      <c r="AL7887" s="5">
        <v>7886</v>
      </c>
      <c r="AM7887" s="25">
        <v>-1043594027.0914092</v>
      </c>
      <c r="AN7887" s="5">
        <v>-3.3429468523011403</v>
      </c>
    </row>
    <row r="7888" spans="32:40">
      <c r="AF7888" s="25">
        <v>7887</v>
      </c>
      <c r="AG7888" s="25"/>
      <c r="AJ7888" s="25"/>
      <c r="AL7888" s="5">
        <v>7887</v>
      </c>
      <c r="AM7888" s="25">
        <v>-856439038.99750137</v>
      </c>
      <c r="AN7888" s="5">
        <v>-7.1213037546734208</v>
      </c>
    </row>
    <row r="7889" spans="32:40">
      <c r="AF7889" s="25">
        <v>7888</v>
      </c>
      <c r="AG7889" s="25"/>
      <c r="AJ7889" s="25"/>
      <c r="AL7889" s="5">
        <v>7888</v>
      </c>
      <c r="AM7889" s="25">
        <v>-482494446.49963504</v>
      </c>
      <c r="AN7889" s="5">
        <v>-4.5315171565122405</v>
      </c>
    </row>
    <row r="7890" spans="32:40">
      <c r="AF7890" s="25">
        <v>7889</v>
      </c>
      <c r="AG7890" s="25"/>
      <c r="AJ7890" s="25"/>
      <c r="AL7890" s="5">
        <v>7889</v>
      </c>
      <c r="AM7890" s="25">
        <v>555384548.83631301</v>
      </c>
      <c r="AN7890" s="5">
        <v>5.1299910333479231</v>
      </c>
    </row>
    <row r="7891" spans="32:40">
      <c r="AF7891" s="25">
        <v>7890</v>
      </c>
      <c r="AG7891" s="25"/>
      <c r="AJ7891" s="25"/>
      <c r="AL7891" s="5">
        <v>7890</v>
      </c>
      <c r="AM7891" s="25">
        <v>690112505.71762443</v>
      </c>
      <c r="AN7891" s="5">
        <v>4.2637234703237983</v>
      </c>
    </row>
    <row r="7892" spans="32:40">
      <c r="AF7892" s="25">
        <v>7891</v>
      </c>
      <c r="AG7892" s="25"/>
      <c r="AJ7892" s="25"/>
      <c r="AL7892" s="5">
        <v>7891</v>
      </c>
      <c r="AM7892" s="25">
        <v>-650923972.22091937</v>
      </c>
      <c r="AN7892" s="5">
        <v>-1.8991870247250298</v>
      </c>
    </row>
    <row r="7893" spans="32:40">
      <c r="AF7893" s="25">
        <v>7892</v>
      </c>
      <c r="AG7893" s="25"/>
      <c r="AJ7893" s="25"/>
      <c r="AL7893" s="5">
        <v>7892</v>
      </c>
      <c r="AM7893" s="25">
        <v>497185916.08688521</v>
      </c>
      <c r="AN7893" s="5">
        <v>6.9079583608647388</v>
      </c>
    </row>
    <row r="7894" spans="32:40">
      <c r="AF7894" s="25">
        <v>7893</v>
      </c>
      <c r="AG7894" s="25"/>
      <c r="AJ7894" s="25"/>
      <c r="AL7894" s="5">
        <v>7893</v>
      </c>
      <c r="AM7894" s="25">
        <v>-662038473.31943727</v>
      </c>
      <c r="AN7894" s="5">
        <v>-2.8719210349440685</v>
      </c>
    </row>
    <row r="7895" spans="32:40">
      <c r="AF7895" s="25">
        <v>7894</v>
      </c>
      <c r="AG7895" s="25"/>
      <c r="AJ7895" s="25"/>
      <c r="AL7895" s="5">
        <v>7894</v>
      </c>
      <c r="AM7895" s="25">
        <v>1555107124.7850313</v>
      </c>
      <c r="AN7895" s="5">
        <v>7.0662630063612184</v>
      </c>
    </row>
    <row r="7896" spans="32:40">
      <c r="AF7896" s="25">
        <v>7895</v>
      </c>
      <c r="AG7896" s="25"/>
      <c r="AJ7896" s="25"/>
      <c r="AL7896" s="5">
        <v>7895</v>
      </c>
      <c r="AM7896" s="25">
        <v>-285828825.62325323</v>
      </c>
      <c r="AN7896" s="5">
        <v>-0.10704307726994924</v>
      </c>
    </row>
    <row r="7897" spans="32:40">
      <c r="AF7897" s="25">
        <v>7896</v>
      </c>
      <c r="AG7897" s="25"/>
      <c r="AJ7897" s="25"/>
      <c r="AL7897" s="5">
        <v>7896</v>
      </c>
      <c r="AM7897" s="25">
        <v>420634731.87200284</v>
      </c>
      <c r="AN7897" s="5">
        <v>4.0129151054372514</v>
      </c>
    </row>
    <row r="7898" spans="32:40">
      <c r="AF7898" s="25">
        <v>7897</v>
      </c>
      <c r="AG7898" s="25"/>
      <c r="AJ7898" s="25"/>
      <c r="AL7898" s="5">
        <v>7897</v>
      </c>
      <c r="AM7898" s="25">
        <v>-28210278.519776523</v>
      </c>
      <c r="AN7898" s="5">
        <v>0.86271378892602457</v>
      </c>
    </row>
    <row r="7899" spans="32:40">
      <c r="AF7899" s="25">
        <v>7898</v>
      </c>
      <c r="AG7899" s="25"/>
      <c r="AJ7899" s="25"/>
      <c r="AL7899" s="5">
        <v>7898</v>
      </c>
      <c r="AM7899" s="25">
        <v>-469010546.49405837</v>
      </c>
      <c r="AN7899" s="5">
        <v>-1.4868367417929984</v>
      </c>
    </row>
    <row r="7900" spans="32:40">
      <c r="AF7900" s="25">
        <v>7899</v>
      </c>
      <c r="AG7900" s="25"/>
      <c r="AJ7900" s="25"/>
      <c r="AL7900" s="5">
        <v>7899</v>
      </c>
      <c r="AM7900" s="25">
        <v>-581674591.05565929</v>
      </c>
      <c r="AN7900" s="5">
        <v>-2.2750814415894256</v>
      </c>
    </row>
    <row r="7901" spans="32:40">
      <c r="AF7901" s="25">
        <v>7900</v>
      </c>
      <c r="AG7901" s="25"/>
      <c r="AJ7901" s="25"/>
      <c r="AL7901" s="5">
        <v>7900</v>
      </c>
      <c r="AM7901" s="25">
        <v>197898235.51741725</v>
      </c>
      <c r="AN7901" s="5">
        <v>2.2670745093716365</v>
      </c>
    </row>
    <row r="7902" spans="32:40">
      <c r="AF7902" s="25">
        <v>7901</v>
      </c>
      <c r="AG7902" s="25"/>
      <c r="AJ7902" s="25"/>
      <c r="AL7902" s="5">
        <v>7901</v>
      </c>
      <c r="AM7902" s="25">
        <v>11517.93227827549</v>
      </c>
      <c r="AN7902" s="5">
        <v>1.0000551887874849</v>
      </c>
    </row>
    <row r="7903" spans="32:40">
      <c r="AF7903" s="25">
        <v>7902</v>
      </c>
      <c r="AG7903" s="25"/>
      <c r="AJ7903" s="25"/>
      <c r="AL7903" s="5">
        <v>7902</v>
      </c>
      <c r="AM7903" s="25">
        <v>-379497023.49613225</v>
      </c>
      <c r="AN7903" s="5">
        <v>-1.3581123084065108</v>
      </c>
    </row>
    <row r="7904" spans="32:40">
      <c r="AF7904" s="25">
        <v>7903</v>
      </c>
      <c r="AG7904" s="25"/>
      <c r="AJ7904" s="25"/>
      <c r="AL7904" s="5">
        <v>7903</v>
      </c>
      <c r="AM7904" s="25">
        <v>-1203380023.0098262</v>
      </c>
      <c r="AN7904" s="5">
        <v>-4.3628104129477014</v>
      </c>
    </row>
    <row r="7905" spans="32:40">
      <c r="AF7905" s="25">
        <v>7904</v>
      </c>
      <c r="AG7905" s="25"/>
      <c r="AJ7905" s="25"/>
      <c r="AL7905" s="5">
        <v>7904</v>
      </c>
      <c r="AM7905" s="25">
        <v>1436802664.8786199</v>
      </c>
      <c r="AN7905" s="5">
        <v>17.328172363225292</v>
      </c>
    </row>
    <row r="7906" spans="32:40">
      <c r="AF7906" s="25">
        <v>7905</v>
      </c>
      <c r="AG7906" s="25"/>
      <c r="AJ7906" s="25"/>
      <c r="AL7906" s="5">
        <v>7905</v>
      </c>
      <c r="AM7906" s="25">
        <v>-1195172304.2962976</v>
      </c>
      <c r="AN7906" s="5">
        <v>-3.8811974823436097</v>
      </c>
    </row>
    <row r="7907" spans="32:40">
      <c r="AF7907" s="25">
        <v>7906</v>
      </c>
      <c r="AG7907" s="25"/>
      <c r="AJ7907" s="25"/>
      <c r="AL7907" s="5">
        <v>7906</v>
      </c>
      <c r="AM7907" s="25">
        <v>152545782.58564889</v>
      </c>
      <c r="AN7907" s="5">
        <v>2.7102854339312987</v>
      </c>
    </row>
    <row r="7908" spans="32:40">
      <c r="AF7908" s="25">
        <v>7907</v>
      </c>
      <c r="AG7908" s="25"/>
      <c r="AJ7908" s="25"/>
      <c r="AL7908" s="5">
        <v>7907</v>
      </c>
      <c r="AM7908" s="25">
        <v>-556570032.6248796</v>
      </c>
      <c r="AN7908" s="5">
        <v>-6.2283266496333765</v>
      </c>
    </row>
    <row r="7909" spans="32:40">
      <c r="AF7909" s="25">
        <v>7908</v>
      </c>
      <c r="AG7909" s="25"/>
      <c r="AJ7909" s="25"/>
      <c r="AL7909" s="5">
        <v>7908</v>
      </c>
      <c r="AM7909" s="25">
        <v>1010393907.4722695</v>
      </c>
      <c r="AN7909" s="5">
        <v>7.4261221695126309</v>
      </c>
    </row>
    <row r="7910" spans="32:40">
      <c r="AF7910" s="25">
        <v>7909</v>
      </c>
      <c r="AG7910" s="25"/>
      <c r="AJ7910" s="25"/>
      <c r="AL7910" s="5">
        <v>7909</v>
      </c>
      <c r="AM7910" s="25">
        <v>-812176765.15483189</v>
      </c>
      <c r="AN7910" s="5">
        <v>-2.1613690666410936</v>
      </c>
    </row>
    <row r="7911" spans="32:40">
      <c r="AF7911" s="25">
        <v>7910</v>
      </c>
      <c r="AG7911" s="25"/>
      <c r="AJ7911" s="25"/>
      <c r="AL7911" s="5">
        <v>7910</v>
      </c>
      <c r="AM7911" s="25">
        <v>-1293778934.9117322</v>
      </c>
      <c r="AN7911" s="5">
        <v>-6.8657354479248216</v>
      </c>
    </row>
    <row r="7912" spans="32:40">
      <c r="AF7912" s="25">
        <v>7911</v>
      </c>
      <c r="AG7912" s="25"/>
      <c r="AJ7912" s="25"/>
      <c r="AL7912" s="5">
        <v>7911</v>
      </c>
      <c r="AM7912" s="25">
        <v>66746471.360654771</v>
      </c>
      <c r="AN7912" s="5">
        <v>2.0670758688331996</v>
      </c>
    </row>
    <row r="7913" spans="32:40">
      <c r="AF7913" s="25">
        <v>7912</v>
      </c>
      <c r="AG7913" s="25"/>
      <c r="AJ7913" s="25"/>
      <c r="AL7913" s="5">
        <v>7912</v>
      </c>
      <c r="AM7913" s="25">
        <v>-1114111563.5387633</v>
      </c>
      <c r="AN7913" s="5">
        <v>-5.3077239024245628</v>
      </c>
    </row>
    <row r="7914" spans="32:40">
      <c r="AF7914" s="25">
        <v>7913</v>
      </c>
      <c r="AG7914" s="25"/>
      <c r="AJ7914" s="25"/>
      <c r="AL7914" s="5">
        <v>7913</v>
      </c>
      <c r="AM7914" s="25">
        <v>-164304503.79059544</v>
      </c>
      <c r="AN7914" s="5">
        <v>0.35949605404464674</v>
      </c>
    </row>
    <row r="7915" spans="32:40">
      <c r="AF7915" s="25">
        <v>7914</v>
      </c>
      <c r="AG7915" s="25"/>
      <c r="AJ7915" s="25"/>
      <c r="AL7915" s="5">
        <v>7914</v>
      </c>
      <c r="AM7915" s="25">
        <v>-1661937251.9874024</v>
      </c>
      <c r="AN7915" s="5">
        <v>-6.7222272852725897</v>
      </c>
    </row>
    <row r="7916" spans="32:40">
      <c r="AF7916" s="25">
        <v>7915</v>
      </c>
      <c r="AG7916" s="25"/>
      <c r="AJ7916" s="25"/>
      <c r="AL7916" s="5">
        <v>7915</v>
      </c>
      <c r="AM7916" s="25">
        <v>55581640.174259692</v>
      </c>
      <c r="AN7916" s="5">
        <v>1.7302783315616128</v>
      </c>
    </row>
    <row r="7917" spans="32:40">
      <c r="AF7917" s="25">
        <v>7916</v>
      </c>
      <c r="AG7917" s="25"/>
      <c r="AJ7917" s="25"/>
      <c r="AL7917" s="5">
        <v>7916</v>
      </c>
      <c r="AM7917" s="25">
        <v>-154785149.37537509</v>
      </c>
      <c r="AN7917" s="5">
        <v>0.33069161189543839</v>
      </c>
    </row>
    <row r="7918" spans="32:40">
      <c r="AF7918" s="25">
        <v>7917</v>
      </c>
      <c r="AG7918" s="25"/>
      <c r="AJ7918" s="25"/>
      <c r="AL7918" s="5">
        <v>7917</v>
      </c>
      <c r="AM7918" s="25">
        <v>-309451858.52931726</v>
      </c>
      <c r="AN7918" s="5">
        <v>-2.8983417188978198</v>
      </c>
    </row>
    <row r="7919" spans="32:40">
      <c r="AF7919" s="25">
        <v>7918</v>
      </c>
      <c r="AG7919" s="25"/>
      <c r="AJ7919" s="25"/>
      <c r="AL7919" s="5">
        <v>7918</v>
      </c>
      <c r="AM7919" s="25">
        <v>-368434808.10893643</v>
      </c>
      <c r="AN7919" s="5">
        <v>-1.0114860958708156</v>
      </c>
    </row>
    <row r="7920" spans="32:40">
      <c r="AF7920" s="25">
        <v>7919</v>
      </c>
      <c r="AG7920" s="25"/>
      <c r="AJ7920" s="25"/>
      <c r="AL7920" s="5">
        <v>7919</v>
      </c>
      <c r="AM7920" s="25">
        <v>-248640954.74839258</v>
      </c>
      <c r="AN7920" s="5">
        <v>9.8275338320594945E-4</v>
      </c>
    </row>
    <row r="7921" spans="32:40">
      <c r="AF7921" s="25">
        <v>7920</v>
      </c>
      <c r="AG7921" s="25"/>
      <c r="AJ7921" s="25"/>
      <c r="AL7921" s="5">
        <v>7920</v>
      </c>
      <c r="AM7921" s="25">
        <v>873877771.13218737</v>
      </c>
      <c r="AN7921" s="5">
        <v>7.7574266640757656</v>
      </c>
    </row>
    <row r="7922" spans="32:40">
      <c r="AF7922" s="25">
        <v>7921</v>
      </c>
      <c r="AG7922" s="25"/>
      <c r="AJ7922" s="25"/>
      <c r="AL7922" s="5">
        <v>7921</v>
      </c>
      <c r="AM7922" s="25">
        <v>-498289191.85956353</v>
      </c>
      <c r="AN7922" s="5">
        <v>-1.08373218326331</v>
      </c>
    </row>
    <row r="7923" spans="32:40">
      <c r="AF7923" s="25">
        <v>7922</v>
      </c>
      <c r="AG7923" s="25"/>
      <c r="AJ7923" s="25"/>
      <c r="AL7923" s="5">
        <v>7922</v>
      </c>
      <c r="AM7923" s="25">
        <v>1683089259.5964715</v>
      </c>
      <c r="AN7923" s="5">
        <v>12.58805152808447</v>
      </c>
    </row>
    <row r="7924" spans="32:40">
      <c r="AF7924" s="25">
        <v>7923</v>
      </c>
      <c r="AG7924" s="25"/>
      <c r="AJ7924" s="25"/>
      <c r="AL7924" s="5">
        <v>7923</v>
      </c>
      <c r="AM7924" s="25">
        <v>634447394.9030875</v>
      </c>
      <c r="AN7924" s="5">
        <v>4.1704330783147849</v>
      </c>
    </row>
    <row r="7925" spans="32:40">
      <c r="AF7925" s="25">
        <v>7924</v>
      </c>
      <c r="AG7925" s="25"/>
      <c r="AJ7925" s="25"/>
      <c r="AL7925" s="5">
        <v>7924</v>
      </c>
      <c r="AM7925" s="25">
        <v>-878830694.78824389</v>
      </c>
      <c r="AN7925" s="5">
        <v>-2.585951467247166</v>
      </c>
    </row>
    <row r="7926" spans="32:40">
      <c r="AF7926" s="25">
        <v>7925</v>
      </c>
      <c r="AG7926" s="25"/>
      <c r="AJ7926" s="25"/>
      <c r="AL7926" s="5">
        <v>7925</v>
      </c>
      <c r="AM7926" s="25">
        <v>737431974.98957002</v>
      </c>
      <c r="AN7926" s="5">
        <v>10.904134412074521</v>
      </c>
    </row>
    <row r="7927" spans="32:40">
      <c r="AF7927" s="25">
        <v>7926</v>
      </c>
      <c r="AG7927" s="25"/>
      <c r="AJ7927" s="25"/>
      <c r="AL7927" s="5">
        <v>7926</v>
      </c>
      <c r="AM7927" s="25">
        <v>580329433.85834599</v>
      </c>
      <c r="AN7927" s="5">
        <v>3.2588678702624638</v>
      </c>
    </row>
    <row r="7928" spans="32:40">
      <c r="AF7928" s="25">
        <v>7927</v>
      </c>
      <c r="AG7928" s="25"/>
      <c r="AJ7928" s="25"/>
      <c r="AL7928" s="5">
        <v>7927</v>
      </c>
      <c r="AM7928" s="25">
        <v>-655715087.21392357</v>
      </c>
      <c r="AN7928" s="5">
        <v>-3.4422785519176493</v>
      </c>
    </row>
    <row r="7929" spans="32:40">
      <c r="AF7929" s="25">
        <v>7928</v>
      </c>
      <c r="AG7929" s="25"/>
      <c r="AJ7929" s="25"/>
      <c r="AL7929" s="5">
        <v>7928</v>
      </c>
      <c r="AM7929" s="25">
        <v>-583737111.38809454</v>
      </c>
      <c r="AN7929" s="5">
        <v>-6.300652492926905</v>
      </c>
    </row>
    <row r="7930" spans="32:40">
      <c r="AF7930" s="25">
        <v>7929</v>
      </c>
      <c r="AG7930" s="25"/>
      <c r="AJ7930" s="25"/>
      <c r="AL7930" s="5">
        <v>7929</v>
      </c>
      <c r="AM7930" s="25">
        <v>654074120.25958681</v>
      </c>
      <c r="AN7930" s="5">
        <v>4.8370427239711971</v>
      </c>
    </row>
    <row r="7931" spans="32:40">
      <c r="AF7931" s="25">
        <v>7930</v>
      </c>
      <c r="AG7931" s="25"/>
      <c r="AJ7931" s="25"/>
      <c r="AL7931" s="5">
        <v>7930</v>
      </c>
      <c r="AM7931" s="25">
        <v>-285525071.07177263</v>
      </c>
      <c r="AN7931" s="5">
        <v>-0.55730492379135133</v>
      </c>
    </row>
    <row r="7932" spans="32:40">
      <c r="AF7932" s="25">
        <v>7931</v>
      </c>
      <c r="AG7932" s="25"/>
      <c r="AJ7932" s="25"/>
      <c r="AL7932" s="5">
        <v>7931</v>
      </c>
      <c r="AM7932" s="25">
        <v>232555759.20401651</v>
      </c>
      <c r="AN7932" s="5">
        <v>2.3776426574191238</v>
      </c>
    </row>
    <row r="7933" spans="32:40">
      <c r="AF7933" s="25">
        <v>7932</v>
      </c>
      <c r="AG7933" s="25"/>
      <c r="AJ7933" s="25"/>
      <c r="AL7933" s="5">
        <v>7932</v>
      </c>
      <c r="AM7933" s="25">
        <v>-415249446.10073817</v>
      </c>
      <c r="AN7933" s="5">
        <v>-0.83812529251394463</v>
      </c>
    </row>
    <row r="7934" spans="32:40">
      <c r="AF7934" s="25">
        <v>7933</v>
      </c>
      <c r="AG7934" s="25"/>
      <c r="AJ7934" s="25"/>
      <c r="AL7934" s="5">
        <v>7933</v>
      </c>
      <c r="AM7934" s="25">
        <v>1677149502.8967566</v>
      </c>
      <c r="AN7934" s="5">
        <v>27.308593047768372</v>
      </c>
    </row>
    <row r="7935" spans="32:40">
      <c r="AF7935" s="25">
        <v>7934</v>
      </c>
      <c r="AG7935" s="25"/>
      <c r="AJ7935" s="25"/>
      <c r="AL7935" s="5">
        <v>7934</v>
      </c>
      <c r="AM7935" s="25">
        <v>-1185737970.6499214</v>
      </c>
      <c r="AN7935" s="5">
        <v>-5.4480856917273757</v>
      </c>
    </row>
    <row r="7936" spans="32:40">
      <c r="AF7936" s="25">
        <v>7935</v>
      </c>
      <c r="AG7936" s="25"/>
      <c r="AJ7936" s="25"/>
      <c r="AL7936" s="5">
        <v>7935</v>
      </c>
      <c r="AM7936" s="25">
        <v>-1156157099.0014513</v>
      </c>
      <c r="AN7936" s="5">
        <v>-3.9769264684016443</v>
      </c>
    </row>
    <row r="7937" spans="32:40">
      <c r="AF7937" s="25">
        <v>7936</v>
      </c>
      <c r="AG7937" s="25"/>
      <c r="AJ7937" s="25"/>
      <c r="AL7937" s="5">
        <v>7936</v>
      </c>
      <c r="AM7937" s="25">
        <v>-988546067.03874433</v>
      </c>
      <c r="AN7937" s="5">
        <v>-4.4928968320139404</v>
      </c>
    </row>
    <row r="7938" spans="32:40">
      <c r="AF7938" s="25">
        <v>7937</v>
      </c>
      <c r="AG7938" s="25"/>
      <c r="AJ7938" s="25"/>
      <c r="AL7938" s="5">
        <v>7937</v>
      </c>
      <c r="AM7938" s="25">
        <v>530486800.59357989</v>
      </c>
      <c r="AN7938" s="5">
        <v>3.6162723564033854</v>
      </c>
    </row>
    <row r="7939" spans="32:40">
      <c r="AF7939" s="25">
        <v>7938</v>
      </c>
      <c r="AG7939" s="25"/>
      <c r="AJ7939" s="25"/>
      <c r="AL7939" s="5">
        <v>7938</v>
      </c>
      <c r="AM7939" s="25">
        <v>-463520051.63091552</v>
      </c>
      <c r="AN7939" s="5">
        <v>-1.7611949613792373</v>
      </c>
    </row>
    <row r="7940" spans="32:40">
      <c r="AF7940" s="25">
        <v>7939</v>
      </c>
      <c r="AG7940" s="25"/>
      <c r="AJ7940" s="25"/>
      <c r="AL7940" s="5">
        <v>7939</v>
      </c>
      <c r="AM7940" s="25">
        <v>127452695.87629434</v>
      </c>
      <c r="AN7940" s="5">
        <v>1.4821555655902818</v>
      </c>
    </row>
    <row r="7941" spans="32:40">
      <c r="AF7941" s="25">
        <v>7940</v>
      </c>
      <c r="AG7941" s="25"/>
      <c r="AJ7941" s="25"/>
      <c r="AL7941" s="5">
        <v>7940</v>
      </c>
      <c r="AM7941" s="25">
        <v>26450662.149839818</v>
      </c>
      <c r="AN7941" s="5">
        <v>1.1722645583899611</v>
      </c>
    </row>
    <row r="7942" spans="32:40">
      <c r="AF7942" s="25">
        <v>7941</v>
      </c>
      <c r="AG7942" s="25"/>
      <c r="AJ7942" s="25"/>
      <c r="AL7942" s="5">
        <v>7941</v>
      </c>
      <c r="AM7942" s="25">
        <v>-526548762.25598276</v>
      </c>
      <c r="AN7942" s="5">
        <v>-1.7928445008110696</v>
      </c>
    </row>
    <row r="7943" spans="32:40">
      <c r="AF7943" s="25">
        <v>7942</v>
      </c>
      <c r="AG7943" s="25"/>
      <c r="AJ7943" s="25"/>
      <c r="AL7943" s="5">
        <v>7942</v>
      </c>
      <c r="AM7943" s="25">
        <v>279835679.05266583</v>
      </c>
      <c r="AN7943" s="5">
        <v>2.2048612744527514</v>
      </c>
    </row>
    <row r="7944" spans="32:40">
      <c r="AF7944" s="25">
        <v>7943</v>
      </c>
      <c r="AG7944" s="25"/>
      <c r="AJ7944" s="25"/>
      <c r="AL7944" s="5">
        <v>7943</v>
      </c>
      <c r="AM7944" s="25">
        <v>-643893941.64589989</v>
      </c>
      <c r="AN7944" s="5">
        <v>-2.9713764207732805</v>
      </c>
    </row>
    <row r="7945" spans="32:40">
      <c r="AF7945" s="25">
        <v>7944</v>
      </c>
      <c r="AG7945" s="25"/>
      <c r="AJ7945" s="25"/>
      <c r="AL7945" s="5">
        <v>7944</v>
      </c>
      <c r="AM7945" s="25">
        <v>-170223598.20053974</v>
      </c>
      <c r="AN7945" s="5">
        <v>-0.64573694077271016</v>
      </c>
    </row>
    <row r="7946" spans="32:40">
      <c r="AF7946" s="25">
        <v>7945</v>
      </c>
      <c r="AG7946" s="25"/>
      <c r="AJ7946" s="25"/>
      <c r="AL7946" s="5">
        <v>7945</v>
      </c>
      <c r="AM7946" s="25">
        <v>-333927881.43357933</v>
      </c>
      <c r="AN7946" s="5">
        <v>-0.27436489325973368</v>
      </c>
    </row>
    <row r="7947" spans="32:40">
      <c r="AF7947" s="25">
        <v>7946</v>
      </c>
      <c r="AG7947" s="25"/>
      <c r="AJ7947" s="25"/>
      <c r="AL7947" s="5">
        <v>7946</v>
      </c>
      <c r="AM7947" s="25">
        <v>-22328279.041683435</v>
      </c>
      <c r="AN7947" s="5">
        <v>0.80674600692588039</v>
      </c>
    </row>
    <row r="7948" spans="32:40">
      <c r="AF7948" s="25">
        <v>7947</v>
      </c>
      <c r="AG7948" s="25"/>
      <c r="AJ7948" s="25"/>
      <c r="AL7948" s="5">
        <v>7947</v>
      </c>
      <c r="AM7948" s="25">
        <v>-973618452.70392704</v>
      </c>
      <c r="AN7948" s="5">
        <v>-9.1255342703376812</v>
      </c>
    </row>
    <row r="7949" spans="32:40">
      <c r="AF7949" s="25">
        <v>7948</v>
      </c>
      <c r="AG7949" s="25"/>
      <c r="AJ7949" s="25"/>
      <c r="AL7949" s="5">
        <v>7948</v>
      </c>
      <c r="AM7949" s="25">
        <v>-1347811126.4023354</v>
      </c>
      <c r="AN7949" s="5">
        <v>-13.597948736075921</v>
      </c>
    </row>
    <row r="7950" spans="32:40">
      <c r="AF7950" s="25">
        <v>7949</v>
      </c>
      <c r="AG7950" s="25"/>
      <c r="AJ7950" s="25"/>
      <c r="AL7950" s="5">
        <v>7949</v>
      </c>
      <c r="AM7950" s="25">
        <v>904843279.20378149</v>
      </c>
      <c r="AN7950" s="5">
        <v>6.1968568383054343</v>
      </c>
    </row>
    <row r="7951" spans="32:40">
      <c r="AF7951" s="25">
        <v>7950</v>
      </c>
      <c r="AG7951" s="25"/>
      <c r="AJ7951" s="25"/>
      <c r="AL7951" s="5">
        <v>7950</v>
      </c>
      <c r="AM7951" s="25">
        <v>-142200769.53330049</v>
      </c>
      <c r="AN7951" s="5">
        <v>-0.17349869211658334</v>
      </c>
    </row>
    <row r="7952" spans="32:40">
      <c r="AF7952" s="25">
        <v>7951</v>
      </c>
      <c r="AG7952" s="25"/>
      <c r="AJ7952" s="25"/>
      <c r="AL7952" s="5">
        <v>7951</v>
      </c>
      <c r="AM7952" s="25">
        <v>368511904.91286302</v>
      </c>
      <c r="AN7952" s="5">
        <v>3.5558309570005533</v>
      </c>
    </row>
    <row r="7953" spans="32:40">
      <c r="AF7953" s="25">
        <v>7952</v>
      </c>
      <c r="AG7953" s="25"/>
      <c r="AJ7953" s="25"/>
      <c r="AL7953" s="5">
        <v>7952</v>
      </c>
      <c r="AM7953" s="25">
        <v>-508135462.68792331</v>
      </c>
      <c r="AN7953" s="5">
        <v>-2.9192583930681755</v>
      </c>
    </row>
    <row r="7954" spans="32:40">
      <c r="AF7954" s="25">
        <v>7953</v>
      </c>
      <c r="AG7954" s="25"/>
      <c r="AJ7954" s="25"/>
      <c r="AL7954" s="5">
        <v>7953</v>
      </c>
      <c r="AM7954" s="25">
        <v>-254215226.15790468</v>
      </c>
      <c r="AN7954" s="5">
        <v>-5.43283607603584E-2</v>
      </c>
    </row>
    <row r="7955" spans="32:40">
      <c r="AF7955" s="25">
        <v>7954</v>
      </c>
      <c r="AG7955" s="25"/>
      <c r="AJ7955" s="25"/>
      <c r="AL7955" s="5">
        <v>7954</v>
      </c>
      <c r="AM7955" s="25">
        <v>-1178458150.0029221</v>
      </c>
      <c r="AN7955" s="5">
        <v>-3.9127874970734098</v>
      </c>
    </row>
    <row r="7956" spans="32:40">
      <c r="AF7956" s="25">
        <v>7955</v>
      </c>
      <c r="AG7956" s="25"/>
      <c r="AJ7956" s="25"/>
      <c r="AL7956" s="5">
        <v>7955</v>
      </c>
      <c r="AM7956" s="25">
        <v>291981280.78372163</v>
      </c>
      <c r="AN7956" s="5">
        <v>2.1822564958578163</v>
      </c>
    </row>
    <row r="7957" spans="32:40">
      <c r="AF7957" s="25">
        <v>7956</v>
      </c>
      <c r="AG7957" s="25"/>
      <c r="AJ7957" s="25"/>
      <c r="AL7957" s="5">
        <v>7956</v>
      </c>
      <c r="AM7957" s="25">
        <v>-657089723.97547674</v>
      </c>
      <c r="AN7957" s="5">
        <v>-9.3820095150483489</v>
      </c>
    </row>
    <row r="7958" spans="32:40">
      <c r="AF7958" s="25">
        <v>7957</v>
      </c>
      <c r="AG7958" s="25"/>
      <c r="AJ7958" s="25"/>
      <c r="AL7958" s="5">
        <v>7957</v>
      </c>
      <c r="AM7958" s="25">
        <v>-213664120.83791307</v>
      </c>
      <c r="AN7958" s="5">
        <v>-0.4686182719155757</v>
      </c>
    </row>
    <row r="7959" spans="32:40">
      <c r="AF7959" s="25">
        <v>7958</v>
      </c>
      <c r="AG7959" s="25"/>
      <c r="AJ7959" s="25"/>
      <c r="AL7959" s="5">
        <v>7958</v>
      </c>
      <c r="AM7959" s="25">
        <v>-884619715.95881248</v>
      </c>
      <c r="AN7959" s="5">
        <v>-3.8819257354751646</v>
      </c>
    </row>
    <row r="7960" spans="32:40">
      <c r="AF7960" s="25">
        <v>7959</v>
      </c>
      <c r="AG7960" s="25"/>
      <c r="AJ7960" s="25"/>
      <c r="AL7960" s="5">
        <v>7959</v>
      </c>
      <c r="AM7960" s="25">
        <v>1907104422.7611654</v>
      </c>
      <c r="AN7960" s="5">
        <v>15.609061817838812</v>
      </c>
    </row>
    <row r="7961" spans="32:40">
      <c r="AF7961" s="25">
        <v>7960</v>
      </c>
      <c r="AG7961" s="25"/>
      <c r="AJ7961" s="25"/>
      <c r="AL7961" s="5">
        <v>7960</v>
      </c>
      <c r="AM7961" s="25">
        <v>45005338.77869463</v>
      </c>
      <c r="AN7961" s="5">
        <v>1.1956785951781135</v>
      </c>
    </row>
    <row r="7962" spans="32:40">
      <c r="AF7962" s="25">
        <v>7961</v>
      </c>
      <c r="AG7962" s="25"/>
      <c r="AJ7962" s="25"/>
      <c r="AL7962" s="5">
        <v>7961</v>
      </c>
      <c r="AM7962" s="25">
        <v>-34076418.793738753</v>
      </c>
      <c r="AN7962" s="5">
        <v>0.74398881861392452</v>
      </c>
    </row>
    <row r="7963" spans="32:40">
      <c r="AF7963" s="25">
        <v>7962</v>
      </c>
      <c r="AG7963" s="25"/>
      <c r="AJ7963" s="25"/>
      <c r="AL7963" s="5">
        <v>7962</v>
      </c>
      <c r="AM7963" s="25">
        <v>-806226044.11920774</v>
      </c>
      <c r="AN7963" s="5">
        <v>-4.9787431525746122</v>
      </c>
    </row>
    <row r="7964" spans="32:40">
      <c r="AF7964" s="25">
        <v>7963</v>
      </c>
      <c r="AG7964" s="25"/>
      <c r="AJ7964" s="25"/>
      <c r="AL7964" s="5">
        <v>7963</v>
      </c>
      <c r="AM7964" s="25">
        <v>390593.06739038229</v>
      </c>
      <c r="AN7964" s="5">
        <v>1.0018066150618381</v>
      </c>
    </row>
    <row r="7965" spans="32:40">
      <c r="AF7965" s="25">
        <v>7964</v>
      </c>
      <c r="AG7965" s="25"/>
      <c r="AJ7965" s="25"/>
      <c r="AL7965" s="5">
        <v>7964</v>
      </c>
      <c r="AM7965" s="25">
        <v>512191107.87315965</v>
      </c>
      <c r="AN7965" s="5">
        <v>3.6690068885709839</v>
      </c>
    </row>
    <row r="7966" spans="32:40">
      <c r="AF7966" s="25">
        <v>7965</v>
      </c>
      <c r="AG7966" s="25"/>
      <c r="AJ7966" s="25"/>
      <c r="AL7966" s="5">
        <v>7965</v>
      </c>
      <c r="AM7966" s="25">
        <v>269887041.57745409</v>
      </c>
      <c r="AN7966" s="5">
        <v>2.656902975210067</v>
      </c>
    </row>
    <row r="7967" spans="32:40">
      <c r="AF7967" s="25">
        <v>7966</v>
      </c>
      <c r="AG7967" s="25"/>
      <c r="AJ7967" s="25"/>
      <c r="AL7967" s="5">
        <v>7966</v>
      </c>
      <c r="AM7967" s="25">
        <v>-627586841.06671453</v>
      </c>
      <c r="AN7967" s="5">
        <v>-4.2169706332462678</v>
      </c>
    </row>
    <row r="7968" spans="32:40">
      <c r="AF7968" s="25">
        <v>7967</v>
      </c>
      <c r="AG7968" s="25"/>
      <c r="AJ7968" s="25"/>
      <c r="AL7968" s="5">
        <v>7967</v>
      </c>
      <c r="AM7968" s="25">
        <v>1269050427.1257186</v>
      </c>
      <c r="AN7968" s="5">
        <v>10.799605814948549</v>
      </c>
    </row>
    <row r="7969" spans="32:40">
      <c r="AF7969" s="25">
        <v>7968</v>
      </c>
      <c r="AG7969" s="25"/>
      <c r="AJ7969" s="25"/>
      <c r="AL7969" s="5">
        <v>7968</v>
      </c>
      <c r="AM7969" s="25">
        <v>-675305038.13362849</v>
      </c>
      <c r="AN7969" s="5">
        <v>-4.41748212216981</v>
      </c>
    </row>
    <row r="7970" spans="32:40">
      <c r="AF7970" s="25">
        <v>7969</v>
      </c>
      <c r="AG7970" s="25"/>
      <c r="AJ7970" s="25"/>
      <c r="AL7970" s="5">
        <v>7969</v>
      </c>
      <c r="AM7970" s="25">
        <v>-151392025.51704329</v>
      </c>
      <c r="AN7970" s="5">
        <v>0.35897393286777596</v>
      </c>
    </row>
    <row r="7971" spans="32:40">
      <c r="AF7971" s="25">
        <v>7970</v>
      </c>
      <c r="AG7971" s="25"/>
      <c r="AJ7971" s="25"/>
      <c r="AL7971" s="5">
        <v>7970</v>
      </c>
      <c r="AM7971" s="25">
        <v>-475592819.33425909</v>
      </c>
      <c r="AN7971" s="5">
        <v>-1.5612318579309146</v>
      </c>
    </row>
    <row r="7972" spans="32:40">
      <c r="AF7972" s="25">
        <v>7971</v>
      </c>
      <c r="AG7972" s="25"/>
      <c r="AJ7972" s="25"/>
      <c r="AL7972" s="5">
        <v>7971</v>
      </c>
      <c r="AM7972" s="25">
        <v>-1282122072.1698592</v>
      </c>
      <c r="AN7972" s="5">
        <v>-14.393947109685364</v>
      </c>
    </row>
    <row r="7973" spans="32:40">
      <c r="AF7973" s="25">
        <v>7972</v>
      </c>
      <c r="AG7973" s="25"/>
      <c r="AJ7973" s="25"/>
      <c r="AL7973" s="5">
        <v>7972</v>
      </c>
      <c r="AM7973" s="25">
        <v>870324826.50260854</v>
      </c>
      <c r="AN7973" s="5">
        <v>4.6141554406566616</v>
      </c>
    </row>
    <row r="7974" spans="32:40">
      <c r="AF7974" s="25">
        <v>7973</v>
      </c>
      <c r="AG7974" s="25"/>
      <c r="AJ7974" s="25"/>
      <c r="AL7974" s="5">
        <v>7973</v>
      </c>
      <c r="AM7974" s="25">
        <v>-791062926.86009526</v>
      </c>
      <c r="AN7974" s="5">
        <v>-7.5295853573629676</v>
      </c>
    </row>
    <row r="7975" spans="32:40">
      <c r="AF7975" s="25">
        <v>7974</v>
      </c>
      <c r="AG7975" s="25"/>
      <c r="AJ7975" s="25"/>
      <c r="AL7975" s="5">
        <v>7974</v>
      </c>
      <c r="AM7975" s="25">
        <v>-137114164.5587101</v>
      </c>
      <c r="AN7975" s="5">
        <v>-0.5201536527824675</v>
      </c>
    </row>
    <row r="7976" spans="32:40">
      <c r="AF7976" s="25">
        <v>7975</v>
      </c>
      <c r="AG7976" s="25"/>
      <c r="AJ7976" s="25"/>
      <c r="AL7976" s="5">
        <v>7975</v>
      </c>
      <c r="AM7976" s="25">
        <v>-353938939.90181541</v>
      </c>
      <c r="AN7976" s="5">
        <v>-0.36622310504955957</v>
      </c>
    </row>
    <row r="7977" spans="32:40">
      <c r="AF7977" s="25">
        <v>7976</v>
      </c>
      <c r="AG7977" s="25"/>
      <c r="AJ7977" s="25"/>
      <c r="AL7977" s="5">
        <v>7976</v>
      </c>
      <c r="AM7977" s="25">
        <v>-709544943.49661183</v>
      </c>
      <c r="AN7977" s="5">
        <v>-2.1640919090756259</v>
      </c>
    </row>
    <row r="7978" spans="32:40">
      <c r="AF7978" s="25">
        <v>7977</v>
      </c>
      <c r="AG7978" s="25"/>
      <c r="AJ7978" s="25"/>
      <c r="AL7978" s="5">
        <v>7977</v>
      </c>
      <c r="AM7978" s="25">
        <v>-289713866.29431552</v>
      </c>
      <c r="AN7978" s="5">
        <v>-0.346581150443587</v>
      </c>
    </row>
    <row r="7979" spans="32:40">
      <c r="AF7979" s="25">
        <v>7978</v>
      </c>
      <c r="AG7979" s="25"/>
      <c r="AJ7979" s="25"/>
      <c r="AL7979" s="5">
        <v>7978</v>
      </c>
      <c r="AM7979" s="25">
        <v>43626677.502051085</v>
      </c>
      <c r="AN7979" s="5">
        <v>1.1805889176376159</v>
      </c>
    </row>
    <row r="7980" spans="32:40">
      <c r="AF7980" s="25">
        <v>7979</v>
      </c>
      <c r="AG7980" s="25"/>
      <c r="AJ7980" s="25"/>
      <c r="AL7980" s="5">
        <v>7979</v>
      </c>
      <c r="AM7980" s="25">
        <v>-494556927.75643754</v>
      </c>
      <c r="AN7980" s="5">
        <v>-0.99809919408589187</v>
      </c>
    </row>
    <row r="7981" spans="32:40">
      <c r="AF7981" s="25">
        <v>7980</v>
      </c>
      <c r="AG7981" s="25"/>
      <c r="AJ7981" s="25"/>
      <c r="AL7981" s="5">
        <v>7980</v>
      </c>
      <c r="AM7981" s="25">
        <v>-949068887.60026264</v>
      </c>
      <c r="AN7981" s="5">
        <v>-5.2359933582838973</v>
      </c>
    </row>
    <row r="7982" spans="32:40">
      <c r="AF7982" s="25">
        <v>7981</v>
      </c>
      <c r="AG7982" s="25"/>
      <c r="AJ7982" s="25"/>
      <c r="AL7982" s="5">
        <v>7981</v>
      </c>
      <c r="AM7982" s="25">
        <v>-443920102.95263088</v>
      </c>
      <c r="AN7982" s="5">
        <v>-0.90064873015231206</v>
      </c>
    </row>
    <row r="7983" spans="32:40">
      <c r="AF7983" s="25">
        <v>7982</v>
      </c>
      <c r="AG7983" s="25"/>
      <c r="AJ7983" s="25"/>
      <c r="AL7983" s="5">
        <v>7982</v>
      </c>
      <c r="AM7983" s="25">
        <v>732037968.45007348</v>
      </c>
      <c r="AN7983" s="5">
        <v>5.2066059079017188</v>
      </c>
    </row>
    <row r="7984" spans="32:40">
      <c r="AF7984" s="25">
        <v>7983</v>
      </c>
      <c r="AG7984" s="25"/>
      <c r="AJ7984" s="25"/>
      <c r="AL7984" s="5">
        <v>7983</v>
      </c>
      <c r="AM7984" s="25">
        <v>999600385.17237997</v>
      </c>
      <c r="AN7984" s="5">
        <v>8.0422267926012623</v>
      </c>
    </row>
    <row r="7985" spans="32:40">
      <c r="AF7985" s="25">
        <v>7984</v>
      </c>
      <c r="AG7985" s="25"/>
      <c r="AJ7985" s="25"/>
      <c r="AL7985" s="5">
        <v>7984</v>
      </c>
      <c r="AM7985" s="25">
        <v>887383575.4785763</v>
      </c>
      <c r="AN7985" s="5">
        <v>6.8563506907679104</v>
      </c>
    </row>
    <row r="7986" spans="32:40">
      <c r="AF7986" s="25">
        <v>7985</v>
      </c>
      <c r="AG7986" s="25"/>
      <c r="AJ7986" s="25"/>
      <c r="AL7986" s="5">
        <v>7985</v>
      </c>
      <c r="AM7986" s="25">
        <v>-1138647369.3006008</v>
      </c>
      <c r="AN7986" s="5">
        <v>-13.355277223392861</v>
      </c>
    </row>
    <row r="7987" spans="32:40">
      <c r="AF7987" s="25">
        <v>7986</v>
      </c>
      <c r="AG7987" s="25"/>
      <c r="AJ7987" s="25"/>
      <c r="AL7987" s="5">
        <v>7986</v>
      </c>
      <c r="AM7987" s="25">
        <v>-809574344.3811481</v>
      </c>
      <c r="AN7987" s="5">
        <v>-9.3845336794701453</v>
      </c>
    </row>
    <row r="7988" spans="32:40">
      <c r="AF7988" s="25">
        <v>7987</v>
      </c>
      <c r="AG7988" s="25"/>
      <c r="AJ7988" s="25"/>
      <c r="AL7988" s="5">
        <v>7987</v>
      </c>
      <c r="AM7988" s="25">
        <v>184398945.96062267</v>
      </c>
      <c r="AN7988" s="5">
        <v>1.8220252996614046</v>
      </c>
    </row>
    <row r="7989" spans="32:40">
      <c r="AF7989" s="25">
        <v>7988</v>
      </c>
      <c r="AG7989" s="25"/>
      <c r="AJ7989" s="25"/>
      <c r="AL7989" s="5">
        <v>7988</v>
      </c>
      <c r="AM7989" s="25">
        <v>327866987.55334139</v>
      </c>
      <c r="AN7989" s="5">
        <v>2.663747486363707</v>
      </c>
    </row>
    <row r="7990" spans="32:40">
      <c r="AF7990" s="25">
        <v>7989</v>
      </c>
      <c r="AG7990" s="25"/>
      <c r="AJ7990" s="25"/>
      <c r="AL7990" s="5">
        <v>7989</v>
      </c>
      <c r="AM7990" s="25">
        <v>-31827192.063064873</v>
      </c>
      <c r="AN7990" s="5">
        <v>0.61707077177725667</v>
      </c>
    </row>
    <row r="7991" spans="32:40">
      <c r="AF7991" s="25">
        <v>7990</v>
      </c>
      <c r="AG7991" s="25"/>
      <c r="AJ7991" s="25"/>
      <c r="AL7991" s="5">
        <v>7990</v>
      </c>
      <c r="AM7991" s="25">
        <v>194899523.90249276</v>
      </c>
      <c r="AN7991" s="5">
        <v>2.7031968791456147</v>
      </c>
    </row>
    <row r="7992" spans="32:40">
      <c r="AF7992" s="25">
        <v>7991</v>
      </c>
      <c r="AG7992" s="25"/>
      <c r="AJ7992" s="25"/>
      <c r="AL7992" s="5">
        <v>7991</v>
      </c>
      <c r="AM7992" s="25">
        <v>863085116.65829563</v>
      </c>
      <c r="AN7992" s="5">
        <v>7.9771310956124211</v>
      </c>
    </row>
    <row r="7993" spans="32:40">
      <c r="AF7993" s="25">
        <v>7992</v>
      </c>
      <c r="AG7993" s="25"/>
      <c r="AJ7993" s="25"/>
      <c r="AL7993" s="5">
        <v>7992</v>
      </c>
      <c r="AM7993" s="25">
        <v>353928370.96401119</v>
      </c>
      <c r="AN7993" s="5">
        <v>3.2659961781162385</v>
      </c>
    </row>
    <row r="7994" spans="32:40">
      <c r="AF7994" s="25">
        <v>7993</v>
      </c>
      <c r="AG7994" s="25"/>
      <c r="AJ7994" s="25"/>
      <c r="AL7994" s="5">
        <v>7993</v>
      </c>
      <c r="AM7994" s="25">
        <v>-968086628.37034547</v>
      </c>
      <c r="AN7994" s="5">
        <v>-9.2239330468824843</v>
      </c>
    </row>
    <row r="7995" spans="32:40">
      <c r="AF7995" s="25">
        <v>7994</v>
      </c>
      <c r="AG7995" s="25"/>
      <c r="AJ7995" s="25"/>
      <c r="AL7995" s="5">
        <v>7994</v>
      </c>
      <c r="AM7995" s="25">
        <v>228447841.83899811</v>
      </c>
      <c r="AN7995" s="5">
        <v>1.9383442036940708</v>
      </c>
    </row>
    <row r="7996" spans="32:40">
      <c r="AF7996" s="25">
        <v>7995</v>
      </c>
      <c r="AG7996" s="25"/>
      <c r="AJ7996" s="25"/>
      <c r="AL7996" s="5">
        <v>7995</v>
      </c>
      <c r="AM7996" s="25">
        <v>917893327.05125642</v>
      </c>
      <c r="AN7996" s="5">
        <v>5.3409716876697733</v>
      </c>
    </row>
    <row r="7997" spans="32:40">
      <c r="AF7997" s="25">
        <v>7996</v>
      </c>
      <c r="AG7997" s="25"/>
      <c r="AJ7997" s="25"/>
      <c r="AL7997" s="5">
        <v>7996</v>
      </c>
      <c r="AM7997" s="25">
        <v>-627951801.74677086</v>
      </c>
      <c r="AN7997" s="5">
        <v>-2.0880085972596358</v>
      </c>
    </row>
    <row r="7998" spans="32:40">
      <c r="AF7998" s="25">
        <v>7997</v>
      </c>
      <c r="AG7998" s="25"/>
      <c r="AJ7998" s="25"/>
      <c r="AL7998" s="5">
        <v>7997</v>
      </c>
      <c r="AM7998" s="25">
        <v>-559450335.20110464</v>
      </c>
      <c r="AN7998" s="5">
        <v>-6.7169826472963265</v>
      </c>
    </row>
    <row r="7999" spans="32:40">
      <c r="AF7999" s="25">
        <v>7998</v>
      </c>
      <c r="AG7999" s="25"/>
      <c r="AJ7999" s="25"/>
      <c r="AL7999" s="5">
        <v>7998</v>
      </c>
      <c r="AM7999" s="25">
        <v>59086528.872801334</v>
      </c>
      <c r="AN7999" s="5">
        <v>1.2358584337548588</v>
      </c>
    </row>
    <row r="8000" spans="32:40">
      <c r="AF8000" s="25">
        <v>7999</v>
      </c>
      <c r="AG8000" s="25"/>
      <c r="AJ8000" s="25"/>
      <c r="AL8000" s="5">
        <v>7999</v>
      </c>
      <c r="AM8000" s="25">
        <v>-812034045.40352166</v>
      </c>
      <c r="AN8000" s="5">
        <v>-2.6595532290140995</v>
      </c>
    </row>
    <row r="8001" spans="32:40">
      <c r="AF8001" s="25">
        <v>8000</v>
      </c>
      <c r="AG8001" s="25"/>
      <c r="AJ8001" s="25"/>
      <c r="AL8001" s="5">
        <v>8000</v>
      </c>
      <c r="AM8001" s="25">
        <v>-1248003353.3309531</v>
      </c>
      <c r="AN8001" s="5">
        <v>-3.7836941098389008</v>
      </c>
    </row>
    <row r="8002" spans="32:40">
      <c r="AF8002" s="25">
        <v>8001</v>
      </c>
      <c r="AG8002" s="25"/>
      <c r="AJ8002" s="25"/>
      <c r="AL8002" s="5">
        <v>8001</v>
      </c>
      <c r="AM8002" s="25">
        <v>78340947.61122632</v>
      </c>
      <c r="AN8002" s="5">
        <v>1.5316776177175495</v>
      </c>
    </row>
    <row r="8003" spans="32:40">
      <c r="AF8003" s="25">
        <v>8002</v>
      </c>
      <c r="AG8003" s="25"/>
      <c r="AJ8003" s="25"/>
      <c r="AL8003" s="5">
        <v>8002</v>
      </c>
      <c r="AM8003" s="25">
        <v>973436255.60980427</v>
      </c>
      <c r="AN8003" s="5">
        <v>5.605116517719174</v>
      </c>
    </row>
    <row r="8004" spans="32:40">
      <c r="AF8004" s="25">
        <v>8003</v>
      </c>
      <c r="AG8004" s="25"/>
      <c r="AJ8004" s="25"/>
      <c r="AL8004" s="5">
        <v>8003</v>
      </c>
      <c r="AM8004" s="25">
        <v>25300422.92531848</v>
      </c>
      <c r="AN8004" s="5">
        <v>1.3941162188874008</v>
      </c>
    </row>
    <row r="8005" spans="32:40">
      <c r="AF8005" s="25">
        <v>8004</v>
      </c>
      <c r="AG8005" s="25"/>
      <c r="AJ8005" s="25"/>
      <c r="AL8005" s="5">
        <v>8004</v>
      </c>
      <c r="AM8005" s="25">
        <v>-1263870501.3447437</v>
      </c>
      <c r="AN8005" s="5">
        <v>-4.2571931408035608</v>
      </c>
    </row>
    <row r="8006" spans="32:40">
      <c r="AF8006" s="25">
        <v>8005</v>
      </c>
      <c r="AG8006" s="25"/>
      <c r="AJ8006" s="25"/>
      <c r="AL8006" s="5">
        <v>8005</v>
      </c>
      <c r="AM8006" s="25">
        <v>-682970463.83937454</v>
      </c>
      <c r="AN8006" s="5">
        <v>-7.3043963458354186</v>
      </c>
    </row>
    <row r="8007" spans="32:40">
      <c r="AF8007" s="25">
        <v>8006</v>
      </c>
      <c r="AG8007" s="25"/>
      <c r="AJ8007" s="25"/>
      <c r="AL8007" s="5">
        <v>8006</v>
      </c>
      <c r="AM8007" s="25">
        <v>41718774.744748712</v>
      </c>
      <c r="AN8007" s="5">
        <v>1.1579747693342888</v>
      </c>
    </row>
    <row r="8008" spans="32:40">
      <c r="AF8008" s="25">
        <v>8007</v>
      </c>
      <c r="AG8008" s="25"/>
      <c r="AJ8008" s="25"/>
      <c r="AL8008" s="5">
        <v>8007</v>
      </c>
      <c r="AM8008" s="25">
        <v>-1007252332.3381221</v>
      </c>
      <c r="AN8008" s="5">
        <v>-3.2070569502056907</v>
      </c>
    </row>
    <row r="8009" spans="32:40">
      <c r="AF8009" s="25">
        <v>8008</v>
      </c>
      <c r="AG8009" s="25"/>
      <c r="AJ8009" s="25"/>
      <c r="AL8009" s="5">
        <v>8008</v>
      </c>
      <c r="AM8009" s="25">
        <v>-419757939.60727549</v>
      </c>
      <c r="AN8009" s="5">
        <v>-2.0498311773164954</v>
      </c>
    </row>
    <row r="8010" spans="32:40">
      <c r="AF8010" s="25">
        <v>8009</v>
      </c>
      <c r="AG8010" s="25"/>
      <c r="AJ8010" s="25"/>
      <c r="AL8010" s="5">
        <v>8009</v>
      </c>
      <c r="AM8010" s="25">
        <v>-675044743.57071757</v>
      </c>
      <c r="AN8010" s="5">
        <v>-2.5953057948314195</v>
      </c>
    </row>
    <row r="8011" spans="32:40">
      <c r="AF8011" s="25">
        <v>8010</v>
      </c>
      <c r="AG8011" s="25"/>
      <c r="AJ8011" s="25"/>
      <c r="AL8011" s="5">
        <v>8010</v>
      </c>
      <c r="AM8011" s="25">
        <v>-818134265.95423925</v>
      </c>
      <c r="AN8011" s="5">
        <v>-3.1493539096101335</v>
      </c>
    </row>
    <row r="8012" spans="32:40">
      <c r="AF8012" s="25">
        <v>8011</v>
      </c>
      <c r="AG8012" s="25"/>
      <c r="AJ8012" s="25"/>
      <c r="AL8012" s="5">
        <v>8011</v>
      </c>
      <c r="AM8012" s="25">
        <v>-774736024.41471565</v>
      </c>
      <c r="AN8012" s="5">
        <v>-2.2920352402713191</v>
      </c>
    </row>
    <row r="8013" spans="32:40">
      <c r="AF8013" s="25">
        <v>8012</v>
      </c>
      <c r="AG8013" s="25"/>
      <c r="AJ8013" s="25"/>
      <c r="AL8013" s="5">
        <v>8012</v>
      </c>
      <c r="AM8013" s="25">
        <v>360291442.50281674</v>
      </c>
      <c r="AN8013" s="5">
        <v>4.2430413310072561</v>
      </c>
    </row>
    <row r="8014" spans="32:40">
      <c r="AF8014" s="25">
        <v>8013</v>
      </c>
      <c r="AG8014" s="25"/>
      <c r="AJ8014" s="25"/>
      <c r="AL8014" s="5">
        <v>8013</v>
      </c>
      <c r="AM8014" s="25">
        <v>-551250644.70812523</v>
      </c>
      <c r="AN8014" s="5">
        <v>-2.8189519109141736</v>
      </c>
    </row>
    <row r="8015" spans="32:40">
      <c r="AF8015" s="25">
        <v>8014</v>
      </c>
      <c r="AG8015" s="25"/>
      <c r="AJ8015" s="25"/>
      <c r="AL8015" s="5">
        <v>8014</v>
      </c>
      <c r="AM8015" s="25">
        <v>-613390542.20143974</v>
      </c>
      <c r="AN8015" s="5">
        <v>-2.0763168906464728</v>
      </c>
    </row>
    <row r="8016" spans="32:40">
      <c r="AF8016" s="25">
        <v>8015</v>
      </c>
      <c r="AG8016" s="25"/>
      <c r="AJ8016" s="25"/>
      <c r="AL8016" s="5">
        <v>8015</v>
      </c>
      <c r="AM8016" s="25">
        <v>-200667707.24523711</v>
      </c>
      <c r="AN8016" s="5">
        <v>3.6932330716781522E-2</v>
      </c>
    </row>
    <row r="8017" spans="32:40">
      <c r="AF8017" s="25">
        <v>8016</v>
      </c>
      <c r="AG8017" s="25"/>
      <c r="AJ8017" s="25"/>
      <c r="AL8017" s="5">
        <v>8016</v>
      </c>
      <c r="AM8017" s="25">
        <v>-294214067.83281654</v>
      </c>
      <c r="AN8017" s="5">
        <v>-0.2701969281373221</v>
      </c>
    </row>
    <row r="8018" spans="32:40">
      <c r="AF8018" s="25">
        <v>8017</v>
      </c>
      <c r="AG8018" s="25"/>
      <c r="AJ8018" s="25"/>
      <c r="AL8018" s="5">
        <v>8017</v>
      </c>
      <c r="AM8018" s="25">
        <v>-136074778.39470723</v>
      </c>
      <c r="AN8018" s="5">
        <v>-0.27148900639768947</v>
      </c>
    </row>
    <row r="8019" spans="32:40">
      <c r="AF8019" s="25">
        <v>8018</v>
      </c>
      <c r="AG8019" s="25"/>
      <c r="AJ8019" s="25"/>
      <c r="AL8019" s="5">
        <v>8018</v>
      </c>
      <c r="AM8019" s="25">
        <v>566181190.75297225</v>
      </c>
      <c r="AN8019" s="5">
        <v>5.3359183216975747</v>
      </c>
    </row>
    <row r="8020" spans="32:40">
      <c r="AF8020" s="25">
        <v>8019</v>
      </c>
      <c r="AG8020" s="25"/>
      <c r="AJ8020" s="25"/>
      <c r="AL8020" s="5">
        <v>8019</v>
      </c>
      <c r="AM8020" s="25">
        <v>359479000.51596093</v>
      </c>
      <c r="AN8020" s="5">
        <v>5.0583268458823705</v>
      </c>
    </row>
    <row r="8021" spans="32:40">
      <c r="AF8021" s="25">
        <v>8020</v>
      </c>
      <c r="AG8021" s="25"/>
      <c r="AJ8021" s="25"/>
      <c r="AL8021" s="5">
        <v>8020</v>
      </c>
      <c r="AM8021" s="25">
        <v>-767468494.42125726</v>
      </c>
      <c r="AN8021" s="5">
        <v>-3.3314649295552248</v>
      </c>
    </row>
    <row r="8022" spans="32:40">
      <c r="AF8022" s="25">
        <v>8021</v>
      </c>
      <c r="AG8022" s="25"/>
      <c r="AJ8022" s="25"/>
      <c r="AL8022" s="5">
        <v>8021</v>
      </c>
      <c r="AM8022" s="25">
        <v>302526732.6758976</v>
      </c>
      <c r="AN8022" s="5">
        <v>3.3093910239112216</v>
      </c>
    </row>
    <row r="8023" spans="32:40">
      <c r="AF8023" s="25">
        <v>8022</v>
      </c>
      <c r="AG8023" s="25"/>
      <c r="AJ8023" s="25"/>
      <c r="AL8023" s="5">
        <v>8022</v>
      </c>
      <c r="AM8023" s="25">
        <v>2085901561.015403</v>
      </c>
      <c r="AN8023" s="5">
        <v>21.126817877405433</v>
      </c>
    </row>
    <row r="8024" spans="32:40">
      <c r="AF8024" s="25">
        <v>8023</v>
      </c>
      <c r="AG8024" s="25"/>
      <c r="AJ8024" s="25"/>
      <c r="AL8024" s="5">
        <v>8023</v>
      </c>
      <c r="AM8024" s="25">
        <v>48059981.21577695</v>
      </c>
      <c r="AN8024" s="5">
        <v>1.3324056751165363</v>
      </c>
    </row>
    <row r="8025" spans="32:40">
      <c r="AF8025" s="25">
        <v>8024</v>
      </c>
      <c r="AG8025" s="25"/>
      <c r="AJ8025" s="25"/>
      <c r="AL8025" s="5">
        <v>8024</v>
      </c>
      <c r="AM8025" s="25">
        <v>75807304.427389443</v>
      </c>
      <c r="AN8025" s="5">
        <v>1.5149309548798358</v>
      </c>
    </row>
    <row r="8026" spans="32:40">
      <c r="AF8026" s="25">
        <v>8025</v>
      </c>
      <c r="AG8026" s="25"/>
      <c r="AJ8026" s="25"/>
      <c r="AL8026" s="5">
        <v>8025</v>
      </c>
      <c r="AM8026" s="25">
        <v>263533451.4174529</v>
      </c>
      <c r="AN8026" s="5">
        <v>4.2025827960850606</v>
      </c>
    </row>
    <row r="8027" spans="32:40">
      <c r="AF8027" s="25">
        <v>8026</v>
      </c>
      <c r="AG8027" s="25"/>
      <c r="AJ8027" s="25"/>
      <c r="AL8027" s="5">
        <v>8026</v>
      </c>
      <c r="AM8027" s="25">
        <v>-223293769.81574327</v>
      </c>
      <c r="AN8027" s="5">
        <v>9.1937296011781883E-2</v>
      </c>
    </row>
    <row r="8028" spans="32:40">
      <c r="AF8028" s="25">
        <v>8027</v>
      </c>
      <c r="AG8028" s="25"/>
      <c r="AJ8028" s="25"/>
      <c r="AL8028" s="5">
        <v>8027</v>
      </c>
      <c r="AM8028" s="25">
        <v>-742384911.50175655</v>
      </c>
      <c r="AN8028" s="5">
        <v>-4.0175485471510397</v>
      </c>
    </row>
    <row r="8029" spans="32:40">
      <c r="AF8029" s="25">
        <v>8028</v>
      </c>
      <c r="AG8029" s="25"/>
      <c r="AJ8029" s="25"/>
      <c r="AL8029" s="5">
        <v>8028</v>
      </c>
      <c r="AM8029" s="25">
        <v>-1280232511.1119046</v>
      </c>
      <c r="AN8029" s="5">
        <v>-6.1356634612438103</v>
      </c>
    </row>
    <row r="8030" spans="32:40">
      <c r="AF8030" s="25">
        <v>8029</v>
      </c>
      <c r="AG8030" s="25"/>
      <c r="AJ8030" s="25"/>
      <c r="AL8030" s="5">
        <v>8029</v>
      </c>
      <c r="AM8030" s="25">
        <v>-827042888.45380306</v>
      </c>
      <c r="AN8030" s="5">
        <v>-4.3528076655222971</v>
      </c>
    </row>
    <row r="8031" spans="32:40">
      <c r="AF8031" s="25">
        <v>8030</v>
      </c>
      <c r="AG8031" s="25"/>
      <c r="AJ8031" s="25"/>
      <c r="AL8031" s="5">
        <v>8030</v>
      </c>
      <c r="AM8031" s="25">
        <v>-783603177.17110455</v>
      </c>
      <c r="AN8031" s="5">
        <v>-3.0357427777281458</v>
      </c>
    </row>
    <row r="8032" spans="32:40">
      <c r="AF8032" s="25">
        <v>8031</v>
      </c>
      <c r="AG8032" s="25"/>
      <c r="AJ8032" s="25"/>
      <c r="AL8032" s="5">
        <v>8031</v>
      </c>
      <c r="AM8032" s="25">
        <v>5751927.5728679299</v>
      </c>
      <c r="AN8032" s="5">
        <v>1.0257210744879646</v>
      </c>
    </row>
    <row r="8033" spans="32:40">
      <c r="AF8033" s="25">
        <v>8032</v>
      </c>
      <c r="AG8033" s="25"/>
      <c r="AJ8033" s="25"/>
      <c r="AL8033" s="5">
        <v>8032</v>
      </c>
      <c r="AM8033" s="25">
        <v>448809641.13605088</v>
      </c>
      <c r="AN8033" s="5">
        <v>3.7874270466057132</v>
      </c>
    </row>
    <row r="8034" spans="32:40">
      <c r="AF8034" s="25">
        <v>8033</v>
      </c>
      <c r="AG8034" s="25"/>
      <c r="AJ8034" s="25"/>
      <c r="AL8034" s="5">
        <v>8033</v>
      </c>
      <c r="AM8034" s="25">
        <v>-335863091.02641642</v>
      </c>
      <c r="AN8034" s="5">
        <v>-1.028924653835481</v>
      </c>
    </row>
    <row r="8035" spans="32:40">
      <c r="AF8035" s="25">
        <v>8034</v>
      </c>
      <c r="AG8035" s="25"/>
      <c r="AJ8035" s="25"/>
      <c r="AL8035" s="5">
        <v>8034</v>
      </c>
      <c r="AM8035" s="25">
        <v>-730932668.67913043</v>
      </c>
      <c r="AN8035" s="5">
        <v>-6.2946281601637599</v>
      </c>
    </row>
    <row r="8036" spans="32:40">
      <c r="AF8036" s="25">
        <v>8035</v>
      </c>
      <c r="AG8036" s="25"/>
      <c r="AJ8036" s="25"/>
      <c r="AL8036" s="5">
        <v>8035</v>
      </c>
      <c r="AM8036" s="25">
        <v>-789287419.81707394</v>
      </c>
      <c r="AN8036" s="5">
        <v>-4.6774549636131182</v>
      </c>
    </row>
    <row r="8037" spans="32:40">
      <c r="AF8037" s="25">
        <v>8036</v>
      </c>
      <c r="AG8037" s="25"/>
      <c r="AJ8037" s="25"/>
      <c r="AL8037" s="5">
        <v>8036</v>
      </c>
      <c r="AM8037" s="25">
        <v>-1019188575.58543</v>
      </c>
      <c r="AN8037" s="5">
        <v>-5.473314184296691</v>
      </c>
    </row>
    <row r="8038" spans="32:40">
      <c r="AF8038" s="25">
        <v>8037</v>
      </c>
      <c r="AG8038" s="25"/>
      <c r="AJ8038" s="25"/>
      <c r="AL8038" s="5">
        <v>8037</v>
      </c>
      <c r="AM8038" s="25">
        <v>371042545.07674456</v>
      </c>
      <c r="AN8038" s="5">
        <v>2.7237875297625691</v>
      </c>
    </row>
    <row r="8039" spans="32:40">
      <c r="AF8039" s="25">
        <v>8038</v>
      </c>
      <c r="AG8039" s="25"/>
      <c r="AJ8039" s="25"/>
      <c r="AL8039" s="5">
        <v>8038</v>
      </c>
      <c r="AM8039" s="25">
        <v>-1108981497.794673</v>
      </c>
      <c r="AN8039" s="5">
        <v>-3.5083608339449595</v>
      </c>
    </row>
    <row r="8040" spans="32:40">
      <c r="AF8040" s="25">
        <v>8039</v>
      </c>
      <c r="AG8040" s="25"/>
      <c r="AJ8040" s="25"/>
      <c r="AL8040" s="5">
        <v>8039</v>
      </c>
      <c r="AM8040" s="25">
        <v>544993978.76102161</v>
      </c>
      <c r="AN8040" s="5">
        <v>6.6018790591303089</v>
      </c>
    </row>
    <row r="8041" spans="32:40">
      <c r="AF8041" s="25">
        <v>8040</v>
      </c>
      <c r="AG8041" s="25"/>
      <c r="AJ8041" s="25"/>
      <c r="AL8041" s="5">
        <v>8040</v>
      </c>
      <c r="AM8041" s="25">
        <v>-654789775.1947155</v>
      </c>
      <c r="AN8041" s="5">
        <v>-2.5125016370116704</v>
      </c>
    </row>
    <row r="8042" spans="32:40">
      <c r="AF8042" s="25">
        <v>8041</v>
      </c>
      <c r="AG8042" s="25"/>
      <c r="AJ8042" s="25"/>
      <c r="AL8042" s="5">
        <v>8041</v>
      </c>
      <c r="AM8042" s="25">
        <v>-944293206.70439851</v>
      </c>
      <c r="AN8042" s="5">
        <v>-3.620803557316147</v>
      </c>
    </row>
    <row r="8043" spans="32:40">
      <c r="AF8043" s="25">
        <v>8042</v>
      </c>
      <c r="AG8043" s="25"/>
      <c r="AJ8043" s="25"/>
      <c r="AL8043" s="5">
        <v>8042</v>
      </c>
      <c r="AM8043" s="25">
        <v>835733124.07387829</v>
      </c>
      <c r="AN8043" s="5">
        <v>7.9727379560360845</v>
      </c>
    </row>
    <row r="8044" spans="32:40">
      <c r="AF8044" s="25">
        <v>8043</v>
      </c>
      <c r="AG8044" s="25"/>
      <c r="AJ8044" s="25"/>
      <c r="AL8044" s="5">
        <v>8043</v>
      </c>
      <c r="AM8044" s="25">
        <v>-1020369744.0033753</v>
      </c>
      <c r="AN8044" s="5">
        <v>-5.9653846340976537</v>
      </c>
    </row>
    <row r="8045" spans="32:40">
      <c r="AF8045" s="25">
        <v>8044</v>
      </c>
      <c r="AG8045" s="25"/>
      <c r="AJ8045" s="25"/>
      <c r="AL8045" s="5">
        <v>8044</v>
      </c>
      <c r="AM8045" s="25">
        <v>79963701.014813364</v>
      </c>
      <c r="AN8045" s="5">
        <v>1.2990752320255385</v>
      </c>
    </row>
    <row r="8046" spans="32:40">
      <c r="AF8046" s="25">
        <v>8045</v>
      </c>
      <c r="AG8046" s="25"/>
      <c r="AJ8046" s="25"/>
      <c r="AL8046" s="5">
        <v>8045</v>
      </c>
      <c r="AM8046" s="25">
        <v>452535760.55919492</v>
      </c>
      <c r="AN8046" s="5">
        <v>3.3676778481814864</v>
      </c>
    </row>
    <row r="8047" spans="32:40">
      <c r="AF8047" s="25">
        <v>8046</v>
      </c>
      <c r="AG8047" s="25"/>
      <c r="AJ8047" s="25"/>
      <c r="AL8047" s="5">
        <v>8046</v>
      </c>
      <c r="AM8047" s="25">
        <v>-323006468.07363558</v>
      </c>
      <c r="AN8047" s="5">
        <v>-2.4326557535210478</v>
      </c>
    </row>
    <row r="8048" spans="32:40">
      <c r="AF8048" s="25">
        <v>8047</v>
      </c>
      <c r="AG8048" s="25"/>
      <c r="AJ8048" s="25"/>
      <c r="AL8048" s="5">
        <v>8047</v>
      </c>
      <c r="AM8048" s="25">
        <v>584782939.289361</v>
      </c>
      <c r="AN8048" s="5">
        <v>5.9344231469008522</v>
      </c>
    </row>
    <row r="8049" spans="32:40">
      <c r="AF8049" s="25">
        <v>8048</v>
      </c>
      <c r="AG8049" s="25"/>
      <c r="AJ8049" s="25"/>
      <c r="AL8049" s="5">
        <v>8048</v>
      </c>
      <c r="AM8049" s="25">
        <v>-14665682.581124842</v>
      </c>
      <c r="AN8049" s="5">
        <v>0.93235053643863874</v>
      </c>
    </row>
    <row r="8050" spans="32:40">
      <c r="AF8050" s="25">
        <v>8049</v>
      </c>
      <c r="AG8050" s="25"/>
      <c r="AJ8050" s="25"/>
      <c r="AL8050" s="5">
        <v>8049</v>
      </c>
      <c r="AM8050" s="25">
        <v>402621113.70232105</v>
      </c>
      <c r="AN8050" s="5">
        <v>6.0168760487306718</v>
      </c>
    </row>
    <row r="8051" spans="32:40">
      <c r="AF8051" s="25">
        <v>8050</v>
      </c>
      <c r="AG8051" s="25"/>
      <c r="AJ8051" s="25"/>
      <c r="AL8051" s="5">
        <v>8050</v>
      </c>
      <c r="AM8051" s="25">
        <v>-700197202.92301464</v>
      </c>
      <c r="AN8051" s="5">
        <v>-2.0762225540928174</v>
      </c>
    </row>
    <row r="8052" spans="32:40">
      <c r="AF8052" s="25">
        <v>8051</v>
      </c>
      <c r="AG8052" s="25"/>
      <c r="AJ8052" s="25"/>
      <c r="AL8052" s="5">
        <v>8051</v>
      </c>
      <c r="AM8052" s="25">
        <v>-906347798.50888669</v>
      </c>
      <c r="AN8052" s="5">
        <v>-4.2768011769639802</v>
      </c>
    </row>
    <row r="8053" spans="32:40">
      <c r="AF8053" s="25">
        <v>8052</v>
      </c>
      <c r="AG8053" s="25"/>
      <c r="AJ8053" s="25"/>
      <c r="AL8053" s="5">
        <v>8052</v>
      </c>
      <c r="AM8053" s="25">
        <v>-426090275.46326846</v>
      </c>
      <c r="AN8053" s="5">
        <v>-1.7309521908654517</v>
      </c>
    </row>
    <row r="8054" spans="32:40">
      <c r="AF8054" s="25">
        <v>8053</v>
      </c>
      <c r="AG8054" s="25"/>
      <c r="AJ8054" s="25"/>
      <c r="AL8054" s="5">
        <v>8053</v>
      </c>
      <c r="AM8054" s="25">
        <v>-929346928.75007963</v>
      </c>
      <c r="AN8054" s="5">
        <v>-3.6911081312904095</v>
      </c>
    </row>
    <row r="8055" spans="32:40">
      <c r="AF8055" s="25">
        <v>8054</v>
      </c>
      <c r="AG8055" s="25"/>
      <c r="AJ8055" s="25"/>
      <c r="AL8055" s="5">
        <v>8054</v>
      </c>
      <c r="AM8055" s="25">
        <v>-1285847437.2414708</v>
      </c>
      <c r="AN8055" s="5">
        <v>-4.151160819934308</v>
      </c>
    </row>
    <row r="8056" spans="32:40">
      <c r="AF8056" s="25">
        <v>8055</v>
      </c>
      <c r="AG8056" s="25"/>
      <c r="AJ8056" s="25"/>
      <c r="AL8056" s="5">
        <v>8055</v>
      </c>
      <c r="AM8056" s="25">
        <v>-324961522.20273823</v>
      </c>
      <c r="AN8056" s="5">
        <v>-1.2065566857501251</v>
      </c>
    </row>
    <row r="8057" spans="32:40">
      <c r="AF8057" s="25">
        <v>8056</v>
      </c>
      <c r="AG8057" s="25"/>
      <c r="AJ8057" s="25"/>
      <c r="AL8057" s="5">
        <v>8056</v>
      </c>
      <c r="AM8057" s="25">
        <v>-1044307007.1961269</v>
      </c>
      <c r="AN8057" s="5">
        <v>-3.6289622950034572</v>
      </c>
    </row>
    <row r="8058" spans="32:40">
      <c r="AF8058" s="25">
        <v>8057</v>
      </c>
      <c r="AG8058" s="25"/>
      <c r="AJ8058" s="25"/>
      <c r="AL8058" s="5">
        <v>8057</v>
      </c>
      <c r="AM8058" s="25">
        <v>-1604140294.030247</v>
      </c>
      <c r="AN8058" s="5">
        <v>-5.3007002382793909</v>
      </c>
    </row>
    <row r="8059" spans="32:40">
      <c r="AF8059" s="25">
        <v>8058</v>
      </c>
      <c r="AG8059" s="25"/>
      <c r="AJ8059" s="25"/>
      <c r="AL8059" s="5">
        <v>8058</v>
      </c>
      <c r="AM8059" s="25">
        <v>246001872.7330102</v>
      </c>
      <c r="AN8059" s="5">
        <v>2.1163031405330388</v>
      </c>
    </row>
    <row r="8060" spans="32:40">
      <c r="AF8060" s="25">
        <v>8059</v>
      </c>
      <c r="AG8060" s="25"/>
      <c r="AJ8060" s="25"/>
      <c r="AL8060" s="5">
        <v>8059</v>
      </c>
      <c r="AM8060" s="25">
        <v>184180469.71882468</v>
      </c>
      <c r="AN8060" s="5">
        <v>2.0998554512906646</v>
      </c>
    </row>
    <row r="8061" spans="32:40">
      <c r="AF8061" s="25">
        <v>8060</v>
      </c>
      <c r="AG8061" s="25"/>
      <c r="AJ8061" s="25"/>
      <c r="AL8061" s="5">
        <v>8060</v>
      </c>
      <c r="AM8061" s="25">
        <v>-883066553.22374189</v>
      </c>
      <c r="AN8061" s="5">
        <v>-2.7678606496905491</v>
      </c>
    </row>
    <row r="8062" spans="32:40">
      <c r="AF8062" s="25">
        <v>8061</v>
      </c>
      <c r="AG8062" s="25"/>
      <c r="AJ8062" s="25"/>
      <c r="AL8062" s="5">
        <v>8061</v>
      </c>
      <c r="AM8062" s="25">
        <v>-1396949552.8559504</v>
      </c>
      <c r="AN8062" s="5">
        <v>-4.5643026936052058</v>
      </c>
    </row>
    <row r="8063" spans="32:40">
      <c r="AF8063" s="25">
        <v>8062</v>
      </c>
      <c r="AG8063" s="25"/>
      <c r="AJ8063" s="25"/>
      <c r="AL8063" s="5">
        <v>8062</v>
      </c>
      <c r="AM8063" s="25">
        <v>177668385.86448073</v>
      </c>
      <c r="AN8063" s="5">
        <v>2.9825115162338736</v>
      </c>
    </row>
    <row r="8064" spans="32:40">
      <c r="AF8064" s="25">
        <v>8063</v>
      </c>
      <c r="AG8064" s="25"/>
      <c r="AJ8064" s="25"/>
      <c r="AL8064" s="5">
        <v>8063</v>
      </c>
      <c r="AM8064" s="25">
        <v>2450523748.6130381</v>
      </c>
      <c r="AN8064" s="5">
        <v>18.237369261912036</v>
      </c>
    </row>
    <row r="8065" spans="32:40">
      <c r="AF8065" s="25">
        <v>8064</v>
      </c>
      <c r="AG8065" s="25"/>
      <c r="AJ8065" s="25"/>
      <c r="AL8065" s="5">
        <v>8064</v>
      </c>
      <c r="AM8065" s="25">
        <v>489042179.3703472</v>
      </c>
      <c r="AN8065" s="5">
        <v>4.9671939068006061</v>
      </c>
    </row>
    <row r="8066" spans="32:40">
      <c r="AF8066" s="25">
        <v>8065</v>
      </c>
      <c r="AG8066" s="25"/>
      <c r="AJ8066" s="25"/>
      <c r="AL8066" s="5">
        <v>8065</v>
      </c>
      <c r="AM8066" s="25">
        <v>-1106582692.3628416</v>
      </c>
      <c r="AN8066" s="5">
        <v>-4.4193592703430564</v>
      </c>
    </row>
    <row r="8067" spans="32:40">
      <c r="AF8067" s="25">
        <v>8066</v>
      </c>
      <c r="AG8067" s="25"/>
      <c r="AJ8067" s="25"/>
      <c r="AL8067" s="5">
        <v>8066</v>
      </c>
      <c r="AM8067" s="25">
        <v>-1036866233.1897707</v>
      </c>
      <c r="AN8067" s="5">
        <v>-5.7864731192696883</v>
      </c>
    </row>
    <row r="8068" spans="32:40">
      <c r="AF8068" s="25">
        <v>8067</v>
      </c>
      <c r="AG8068" s="25"/>
      <c r="AJ8068" s="25"/>
      <c r="AL8068" s="5">
        <v>8067</v>
      </c>
      <c r="AM8068" s="25">
        <v>-1065280367.7556593</v>
      </c>
      <c r="AN8068" s="5">
        <v>-9.2917277732911163</v>
      </c>
    </row>
    <row r="8069" spans="32:40">
      <c r="AF8069" s="25">
        <v>8068</v>
      </c>
      <c r="AG8069" s="25"/>
      <c r="AJ8069" s="25"/>
      <c r="AL8069" s="5">
        <v>8068</v>
      </c>
      <c r="AM8069" s="25">
        <v>-1039099000.4522105</v>
      </c>
      <c r="AN8069" s="5">
        <v>-5.9586652116668262</v>
      </c>
    </row>
    <row r="8070" spans="32:40">
      <c r="AF8070" s="25">
        <v>8069</v>
      </c>
      <c r="AG8070" s="25"/>
      <c r="AJ8070" s="25"/>
      <c r="AL8070" s="5">
        <v>8069</v>
      </c>
      <c r="AM8070" s="25">
        <v>-677094206.16581845</v>
      </c>
      <c r="AN8070" s="5">
        <v>-6.1414107342986846</v>
      </c>
    </row>
    <row r="8071" spans="32:40">
      <c r="AF8071" s="25">
        <v>8070</v>
      </c>
      <c r="AG8071" s="25"/>
      <c r="AJ8071" s="25"/>
      <c r="AL8071" s="5">
        <v>8070</v>
      </c>
      <c r="AM8071" s="25">
        <v>-1259146704.2518353</v>
      </c>
      <c r="AN8071" s="5">
        <v>-4.046485727517025</v>
      </c>
    </row>
    <row r="8072" spans="32:40">
      <c r="AF8072" s="25">
        <v>8071</v>
      </c>
      <c r="AG8072" s="25"/>
      <c r="AJ8072" s="25"/>
      <c r="AL8072" s="5">
        <v>8071</v>
      </c>
      <c r="AM8072" s="25">
        <v>-593793365.46250558</v>
      </c>
      <c r="AN8072" s="5">
        <v>-3.674766217542901</v>
      </c>
    </row>
    <row r="8073" spans="32:40">
      <c r="AF8073" s="25">
        <v>8072</v>
      </c>
      <c r="AG8073" s="25"/>
      <c r="AJ8073" s="25"/>
      <c r="AL8073" s="5">
        <v>8072</v>
      </c>
      <c r="AM8073" s="25">
        <v>339297563.47486919</v>
      </c>
      <c r="AN8073" s="5">
        <v>2.3449262396158881</v>
      </c>
    </row>
    <row r="8074" spans="32:40">
      <c r="AF8074" s="25">
        <v>8073</v>
      </c>
      <c r="AG8074" s="25"/>
      <c r="AJ8074" s="25"/>
      <c r="AL8074" s="5">
        <v>8073</v>
      </c>
      <c r="AM8074" s="25">
        <v>-262772796.10672832</v>
      </c>
      <c r="AN8074" s="5">
        <v>-0.44823732584300607</v>
      </c>
    </row>
    <row r="8075" spans="32:40">
      <c r="AF8075" s="25">
        <v>8074</v>
      </c>
      <c r="AG8075" s="25"/>
      <c r="AJ8075" s="25"/>
      <c r="AL8075" s="5">
        <v>8074</v>
      </c>
      <c r="AM8075" s="25">
        <v>-1116219219.2559397</v>
      </c>
      <c r="AN8075" s="5">
        <v>-9.3675434485954927</v>
      </c>
    </row>
    <row r="8076" spans="32:40">
      <c r="AF8076" s="25">
        <v>8075</v>
      </c>
      <c r="AG8076" s="25"/>
      <c r="AJ8076" s="25"/>
      <c r="AL8076" s="5">
        <v>8075</v>
      </c>
      <c r="AM8076" s="25">
        <v>-723211834.40888119</v>
      </c>
      <c r="AN8076" s="5">
        <v>-2.091052142313758</v>
      </c>
    </row>
    <row r="8077" spans="32:40">
      <c r="AF8077" s="25">
        <v>8076</v>
      </c>
      <c r="AG8077" s="25"/>
      <c r="AJ8077" s="25"/>
      <c r="AL8077" s="5">
        <v>8076</v>
      </c>
      <c r="AM8077" s="25">
        <v>-1233278724.9179578</v>
      </c>
      <c r="AN8077" s="5">
        <v>-4.4518189656068632</v>
      </c>
    </row>
    <row r="8078" spans="32:40">
      <c r="AF8078" s="25">
        <v>8077</v>
      </c>
      <c r="AG8078" s="25"/>
      <c r="AJ8078" s="25"/>
      <c r="AL8078" s="5">
        <v>8077</v>
      </c>
      <c r="AM8078" s="25">
        <v>406148390.95193082</v>
      </c>
      <c r="AN8078" s="5">
        <v>4.63153843234379</v>
      </c>
    </row>
    <row r="8079" spans="32:40">
      <c r="AF8079" s="25">
        <v>8078</v>
      </c>
      <c r="AG8079" s="25"/>
      <c r="AJ8079" s="25"/>
      <c r="AL8079" s="5">
        <v>8078</v>
      </c>
      <c r="AM8079" s="25">
        <v>-923359153.98876929</v>
      </c>
      <c r="AN8079" s="5">
        <v>-7.7502894038648549</v>
      </c>
    </row>
    <row r="8080" spans="32:40">
      <c r="AF8080" s="25">
        <v>8079</v>
      </c>
      <c r="AG8080" s="25"/>
      <c r="AJ8080" s="25"/>
      <c r="AL8080" s="5">
        <v>8079</v>
      </c>
      <c r="AM8080" s="25">
        <v>137877359.7206254</v>
      </c>
      <c r="AN8080" s="5">
        <v>1.5976937273167395</v>
      </c>
    </row>
    <row r="8081" spans="32:40">
      <c r="AF8081" s="25">
        <v>8080</v>
      </c>
      <c r="AG8081" s="25"/>
      <c r="AJ8081" s="25"/>
      <c r="AL8081" s="5">
        <v>8080</v>
      </c>
      <c r="AM8081" s="25">
        <v>-981816316.7426219</v>
      </c>
      <c r="AN8081" s="5">
        <v>-8.3465263334252651</v>
      </c>
    </row>
    <row r="8082" spans="32:40">
      <c r="AF8082" s="25">
        <v>8081</v>
      </c>
      <c r="AG8082" s="25"/>
      <c r="AJ8082" s="25"/>
      <c r="AL8082" s="5">
        <v>8081</v>
      </c>
      <c r="AM8082" s="25">
        <v>-173281292.97473657</v>
      </c>
      <c r="AN8082" s="5">
        <v>0.21613264156072684</v>
      </c>
    </row>
    <row r="8083" spans="32:40">
      <c r="AF8083" s="25">
        <v>8082</v>
      </c>
      <c r="AG8083" s="25"/>
      <c r="AJ8083" s="25"/>
      <c r="AL8083" s="5">
        <v>8082</v>
      </c>
      <c r="AM8083" s="25">
        <v>59166692.398348957</v>
      </c>
      <c r="AN8083" s="5">
        <v>1.555632698606696</v>
      </c>
    </row>
    <row r="8084" spans="32:40">
      <c r="AF8084" s="25">
        <v>8083</v>
      </c>
      <c r="AG8084" s="25"/>
      <c r="AJ8084" s="25"/>
      <c r="AL8084" s="5">
        <v>8083</v>
      </c>
      <c r="AM8084" s="25">
        <v>-959139247.1996057</v>
      </c>
      <c r="AN8084" s="5">
        <v>-3.7123590359556058</v>
      </c>
    </row>
    <row r="8085" spans="32:40">
      <c r="AF8085" s="25">
        <v>8084</v>
      </c>
      <c r="AG8085" s="25"/>
      <c r="AJ8085" s="25"/>
      <c r="AL8085" s="5">
        <v>8084</v>
      </c>
      <c r="AM8085" s="25">
        <v>377524857.50680757</v>
      </c>
      <c r="AN8085" s="5">
        <v>4.7847993261934612</v>
      </c>
    </row>
    <row r="8086" spans="32:40">
      <c r="AF8086" s="25">
        <v>8085</v>
      </c>
      <c r="AG8086" s="25"/>
      <c r="AJ8086" s="25"/>
      <c r="AL8086" s="5">
        <v>8085</v>
      </c>
      <c r="AM8086" s="25">
        <v>-123809113.04660925</v>
      </c>
      <c r="AN8086" s="5">
        <v>0.36154314418035782</v>
      </c>
    </row>
    <row r="8087" spans="32:40">
      <c r="AF8087" s="25">
        <v>8086</v>
      </c>
      <c r="AG8087" s="25"/>
      <c r="AJ8087" s="25"/>
      <c r="AL8087" s="5">
        <v>8086</v>
      </c>
      <c r="AM8087" s="25">
        <v>-866526371.1889782</v>
      </c>
      <c r="AN8087" s="5">
        <v>-2.8794716424227977</v>
      </c>
    </row>
    <row r="8088" spans="32:40">
      <c r="AF8088" s="25">
        <v>8087</v>
      </c>
      <c r="AG8088" s="25"/>
      <c r="AJ8088" s="25"/>
      <c r="AL8088" s="5">
        <v>8087</v>
      </c>
      <c r="AM8088" s="25">
        <v>-840741284.11901069</v>
      </c>
      <c r="AN8088" s="5">
        <v>-6.0439765406978561</v>
      </c>
    </row>
    <row r="8089" spans="32:40">
      <c r="AF8089" s="25">
        <v>8088</v>
      </c>
      <c r="AG8089" s="25"/>
      <c r="AJ8089" s="25"/>
      <c r="AL8089" s="5">
        <v>8088</v>
      </c>
      <c r="AM8089" s="25">
        <v>-762130393.92629004</v>
      </c>
      <c r="AN8089" s="5">
        <v>-5.4493704034921828</v>
      </c>
    </row>
    <row r="8090" spans="32:40">
      <c r="AF8090" s="25">
        <v>8089</v>
      </c>
      <c r="AG8090" s="25"/>
      <c r="AJ8090" s="25"/>
      <c r="AL8090" s="5">
        <v>8089</v>
      </c>
      <c r="AM8090" s="25">
        <v>140658788.73850119</v>
      </c>
      <c r="AN8090" s="5">
        <v>1.7157915290863857</v>
      </c>
    </row>
    <row r="8091" spans="32:40">
      <c r="AF8091" s="25">
        <v>8090</v>
      </c>
      <c r="AG8091" s="25"/>
      <c r="AJ8091" s="25"/>
      <c r="AL8091" s="5">
        <v>8090</v>
      </c>
      <c r="AM8091" s="25">
        <v>-29159766.81843698</v>
      </c>
      <c r="AN8091" s="5">
        <v>0.83829181771136785</v>
      </c>
    </row>
    <row r="8092" spans="32:40">
      <c r="AF8092" s="25">
        <v>8091</v>
      </c>
      <c r="AG8092" s="25"/>
      <c r="AJ8092" s="25"/>
      <c r="AL8092" s="5">
        <v>8091</v>
      </c>
      <c r="AM8092" s="25">
        <v>-1279004453.0895178</v>
      </c>
      <c r="AN8092" s="5">
        <v>-5.3203323273459704</v>
      </c>
    </row>
    <row r="8093" spans="32:40">
      <c r="AF8093" s="25">
        <v>8092</v>
      </c>
      <c r="AG8093" s="25"/>
      <c r="AJ8093" s="25"/>
      <c r="AL8093" s="5">
        <v>8092</v>
      </c>
      <c r="AM8093" s="25">
        <v>499776868.39733833</v>
      </c>
      <c r="AN8093" s="5">
        <v>4.5819273086541434</v>
      </c>
    </row>
    <row r="8094" spans="32:40">
      <c r="AF8094" s="25">
        <v>8093</v>
      </c>
      <c r="AG8094" s="25"/>
      <c r="AJ8094" s="25"/>
      <c r="AL8094" s="5">
        <v>8093</v>
      </c>
      <c r="AM8094" s="25">
        <v>-538560492.10886776</v>
      </c>
      <c r="AN8094" s="5">
        <v>-1.316230272061349</v>
      </c>
    </row>
    <row r="8095" spans="32:40">
      <c r="AF8095" s="25">
        <v>8094</v>
      </c>
      <c r="AG8095" s="25"/>
      <c r="AJ8095" s="25"/>
      <c r="AL8095" s="5">
        <v>8094</v>
      </c>
      <c r="AM8095" s="25">
        <v>-778188606.81581664</v>
      </c>
      <c r="AN8095" s="5">
        <v>-2.7633669032582522</v>
      </c>
    </row>
    <row r="8096" spans="32:40">
      <c r="AF8096" s="25">
        <v>8095</v>
      </c>
      <c r="AG8096" s="25"/>
      <c r="AJ8096" s="25"/>
      <c r="AL8096" s="5">
        <v>8095</v>
      </c>
      <c r="AM8096" s="25">
        <v>-321425787.46198845</v>
      </c>
      <c r="AN8096" s="5">
        <v>-0.91633315982252639</v>
      </c>
    </row>
    <row r="8097" spans="32:40">
      <c r="AF8097" s="25">
        <v>8096</v>
      </c>
      <c r="AG8097" s="25"/>
      <c r="AJ8097" s="25"/>
      <c r="AL8097" s="5">
        <v>8096</v>
      </c>
      <c r="AM8097" s="25">
        <v>488755766.54199648</v>
      </c>
      <c r="AN8097" s="5">
        <v>3.0547115076135611</v>
      </c>
    </row>
    <row r="8098" spans="32:40">
      <c r="AF8098" s="25">
        <v>8097</v>
      </c>
      <c r="AG8098" s="25"/>
      <c r="AJ8098" s="25"/>
      <c r="AL8098" s="5">
        <v>8097</v>
      </c>
      <c r="AM8098" s="25">
        <v>-958146105.28490758</v>
      </c>
      <c r="AN8098" s="5">
        <v>-4.1012505172264557</v>
      </c>
    </row>
    <row r="8099" spans="32:40">
      <c r="AF8099" s="25">
        <v>8098</v>
      </c>
      <c r="AG8099" s="25"/>
      <c r="AJ8099" s="25"/>
      <c r="AL8099" s="5">
        <v>8098</v>
      </c>
      <c r="AM8099" s="25">
        <v>-528888172.54046309</v>
      </c>
      <c r="AN8099" s="5">
        <v>-1.8010497009883828</v>
      </c>
    </row>
    <row r="8100" spans="32:40">
      <c r="AF8100" s="25">
        <v>8099</v>
      </c>
      <c r="AG8100" s="25"/>
      <c r="AJ8100" s="25"/>
      <c r="AL8100" s="5">
        <v>8099</v>
      </c>
      <c r="AM8100" s="25">
        <v>-611240007.34621668</v>
      </c>
      <c r="AN8100" s="5">
        <v>-1.7918762048354588</v>
      </c>
    </row>
    <row r="8101" spans="32:40">
      <c r="AF8101" s="25">
        <v>8100</v>
      </c>
      <c r="AG8101" s="25"/>
      <c r="AJ8101" s="25"/>
      <c r="AL8101" s="5">
        <v>8100</v>
      </c>
      <c r="AM8101" s="25">
        <v>631152077.07572174</v>
      </c>
      <c r="AN8101" s="5">
        <v>6.5060029316653463</v>
      </c>
    </row>
    <row r="8102" spans="32:40">
      <c r="AF8102" s="25">
        <v>8101</v>
      </c>
      <c r="AG8102" s="25"/>
      <c r="AJ8102" s="25"/>
      <c r="AL8102" s="5">
        <v>8101</v>
      </c>
      <c r="AM8102" s="25">
        <v>415912496.43928134</v>
      </c>
      <c r="AN8102" s="5">
        <v>2.9291977887180276</v>
      </c>
    </row>
    <row r="8103" spans="32:40">
      <c r="AF8103" s="25">
        <v>8102</v>
      </c>
      <c r="AG8103" s="25"/>
      <c r="AJ8103" s="25"/>
      <c r="AL8103" s="5">
        <v>8102</v>
      </c>
      <c r="AM8103" s="25">
        <v>329948152.81406921</v>
      </c>
      <c r="AN8103" s="5">
        <v>3.086149865319268</v>
      </c>
    </row>
    <row r="8104" spans="32:40">
      <c r="AF8104" s="25">
        <v>8103</v>
      </c>
      <c r="AG8104" s="25"/>
      <c r="AJ8104" s="25"/>
      <c r="AL8104" s="5">
        <v>8103</v>
      </c>
      <c r="AM8104" s="25">
        <v>-985150160.18596148</v>
      </c>
      <c r="AN8104" s="5">
        <v>-2.9091594923272379</v>
      </c>
    </row>
    <row r="8105" spans="32:40">
      <c r="AF8105" s="25">
        <v>8104</v>
      </c>
      <c r="AG8105" s="25"/>
      <c r="AJ8105" s="25"/>
      <c r="AL8105" s="5">
        <v>8104</v>
      </c>
      <c r="AM8105" s="25">
        <v>-970848522.74797344</v>
      </c>
      <c r="AN8105" s="5">
        <v>-3.8067824301169004</v>
      </c>
    </row>
    <row r="8106" spans="32:40">
      <c r="AF8106" s="25">
        <v>8105</v>
      </c>
      <c r="AG8106" s="25"/>
      <c r="AJ8106" s="25"/>
      <c r="AL8106" s="5">
        <v>8105</v>
      </c>
      <c r="AM8106" s="25">
        <v>-157062418.79961258</v>
      </c>
      <c r="AN8106" s="5">
        <v>0.20260021754403457</v>
      </c>
    </row>
    <row r="8107" spans="32:40">
      <c r="AF8107" s="25">
        <v>8106</v>
      </c>
      <c r="AG8107" s="25"/>
      <c r="AJ8107" s="25"/>
      <c r="AL8107" s="5">
        <v>8106</v>
      </c>
      <c r="AM8107" s="25">
        <v>-972450161.72473812</v>
      </c>
      <c r="AN8107" s="5">
        <v>-3.0798799064110032</v>
      </c>
    </row>
    <row r="8108" spans="32:40">
      <c r="AF8108" s="25">
        <v>8107</v>
      </c>
      <c r="AG8108" s="25"/>
      <c r="AJ8108" s="25"/>
      <c r="AL8108" s="5">
        <v>8107</v>
      </c>
      <c r="AM8108" s="25">
        <v>-1301741538.5464523</v>
      </c>
      <c r="AN8108" s="5">
        <v>-6.5199125956913049</v>
      </c>
    </row>
    <row r="8109" spans="32:40">
      <c r="AF8109" s="25">
        <v>8108</v>
      </c>
      <c r="AG8109" s="25"/>
      <c r="AJ8109" s="25"/>
      <c r="AL8109" s="5">
        <v>8108</v>
      </c>
      <c r="AM8109" s="25">
        <v>-764780760.64601469</v>
      </c>
      <c r="AN8109" s="5">
        <v>-4.0155062722368386</v>
      </c>
    </row>
    <row r="8110" spans="32:40">
      <c r="AF8110" s="25">
        <v>8109</v>
      </c>
      <c r="AG8110" s="25"/>
      <c r="AJ8110" s="25"/>
      <c r="AL8110" s="5">
        <v>8109</v>
      </c>
      <c r="AM8110" s="25">
        <v>-1009930518.1304576</v>
      </c>
      <c r="AN8110" s="5">
        <v>-13.22670433159738</v>
      </c>
    </row>
    <row r="8111" spans="32:40">
      <c r="AF8111" s="25">
        <v>8110</v>
      </c>
      <c r="AG8111" s="25"/>
      <c r="AJ8111" s="25"/>
      <c r="AL8111" s="5">
        <v>8110</v>
      </c>
      <c r="AM8111" s="25">
        <v>3514163.0964774489</v>
      </c>
      <c r="AN8111" s="5">
        <v>1.0393706600088934</v>
      </c>
    </row>
    <row r="8112" spans="32:40">
      <c r="AF8112" s="25">
        <v>8111</v>
      </c>
      <c r="AG8112" s="25"/>
      <c r="AJ8112" s="25"/>
      <c r="AL8112" s="5">
        <v>8111</v>
      </c>
      <c r="AM8112" s="25">
        <v>701248609.7043395</v>
      </c>
      <c r="AN8112" s="5">
        <v>4.7346814043242542</v>
      </c>
    </row>
    <row r="8113" spans="32:40">
      <c r="AF8113" s="25">
        <v>8112</v>
      </c>
      <c r="AG8113" s="25"/>
      <c r="AJ8113" s="25"/>
      <c r="AL8113" s="5">
        <v>8112</v>
      </c>
      <c r="AM8113" s="25">
        <v>-512316566.43313611</v>
      </c>
      <c r="AN8113" s="5">
        <v>-3.8296504431907841</v>
      </c>
    </row>
    <row r="8114" spans="32:40">
      <c r="AF8114" s="25">
        <v>8113</v>
      </c>
      <c r="AG8114" s="25"/>
      <c r="AJ8114" s="25"/>
      <c r="AL8114" s="5">
        <v>8113</v>
      </c>
      <c r="AM8114" s="25">
        <v>-91322880.170809448</v>
      </c>
      <c r="AN8114" s="5">
        <v>-0.31184013532153126</v>
      </c>
    </row>
    <row r="8115" spans="32:40">
      <c r="AF8115" s="25">
        <v>8114</v>
      </c>
      <c r="AG8115" s="25"/>
      <c r="AJ8115" s="25"/>
      <c r="AL8115" s="5">
        <v>8114</v>
      </c>
      <c r="AM8115" s="25">
        <v>-1329509027.4354293</v>
      </c>
      <c r="AN8115" s="5">
        <v>-4.0292426269507402</v>
      </c>
    </row>
    <row r="8116" spans="32:40">
      <c r="AF8116" s="25">
        <v>8115</v>
      </c>
      <c r="AG8116" s="25"/>
      <c r="AJ8116" s="25"/>
      <c r="AL8116" s="5">
        <v>8115</v>
      </c>
      <c r="AM8116" s="25">
        <v>-832991873.63165545</v>
      </c>
      <c r="AN8116" s="5">
        <v>-4.0315733225436334</v>
      </c>
    </row>
    <row r="8117" spans="32:40">
      <c r="AF8117" s="25">
        <v>8116</v>
      </c>
      <c r="AG8117" s="25"/>
      <c r="AJ8117" s="25"/>
      <c r="AL8117" s="5">
        <v>8116</v>
      </c>
      <c r="AM8117" s="25">
        <v>-125379255.07579401</v>
      </c>
      <c r="AN8117" s="5">
        <v>0.51895081986938907</v>
      </c>
    </row>
    <row r="8118" spans="32:40">
      <c r="AF8118" s="25">
        <v>8117</v>
      </c>
      <c r="AG8118" s="25"/>
      <c r="AJ8118" s="25"/>
      <c r="AL8118" s="5">
        <v>8117</v>
      </c>
      <c r="AM8118" s="25">
        <v>-1386910018.272819</v>
      </c>
      <c r="AN8118" s="5">
        <v>-6.9217263660000681</v>
      </c>
    </row>
    <row r="8119" spans="32:40">
      <c r="AF8119" s="25">
        <v>8118</v>
      </c>
      <c r="AG8119" s="25"/>
      <c r="AJ8119" s="25"/>
      <c r="AL8119" s="5">
        <v>8118</v>
      </c>
      <c r="AM8119" s="25">
        <v>83683806.644526541</v>
      </c>
      <c r="AN8119" s="5">
        <v>1.4461306196211812</v>
      </c>
    </row>
    <row r="8120" spans="32:40">
      <c r="AF8120" s="25">
        <v>8119</v>
      </c>
      <c r="AG8120" s="25"/>
      <c r="AJ8120" s="25"/>
      <c r="AL8120" s="5">
        <v>8119</v>
      </c>
      <c r="AM8120" s="25">
        <v>77060352.881368577</v>
      </c>
      <c r="AN8120" s="5">
        <v>1.7282658711025629</v>
      </c>
    </row>
    <row r="8121" spans="32:40">
      <c r="AF8121" s="25">
        <v>8120</v>
      </c>
      <c r="AG8121" s="25"/>
      <c r="AJ8121" s="25"/>
      <c r="AL8121" s="5">
        <v>8120</v>
      </c>
      <c r="AM8121" s="25">
        <v>384868810.13795662</v>
      </c>
      <c r="AN8121" s="5">
        <v>3.6157987880510514</v>
      </c>
    </row>
    <row r="8122" spans="32:40">
      <c r="AF8122" s="25">
        <v>8121</v>
      </c>
      <c r="AG8122" s="25"/>
      <c r="AJ8122" s="25"/>
      <c r="AL8122" s="5">
        <v>8121</v>
      </c>
      <c r="AM8122" s="25">
        <v>-609550891.91827488</v>
      </c>
      <c r="AN8122" s="5">
        <v>-2.1606482582058324</v>
      </c>
    </row>
    <row r="8123" spans="32:40">
      <c r="AF8123" s="25">
        <v>8122</v>
      </c>
      <c r="AG8123" s="25"/>
      <c r="AJ8123" s="25"/>
      <c r="AL8123" s="5">
        <v>8122</v>
      </c>
      <c r="AM8123" s="25">
        <v>-1166026352.1239657</v>
      </c>
      <c r="AN8123" s="5">
        <v>-4.1772204708322045</v>
      </c>
    </row>
    <row r="8124" spans="32:40">
      <c r="AF8124" s="25">
        <v>8123</v>
      </c>
      <c r="AG8124" s="25"/>
      <c r="AJ8124" s="25"/>
      <c r="AL8124" s="5">
        <v>8123</v>
      </c>
      <c r="AM8124" s="25">
        <v>896223327.90062523</v>
      </c>
      <c r="AN8124" s="5">
        <v>5.0653909935363632</v>
      </c>
    </row>
    <row r="8125" spans="32:40">
      <c r="AF8125" s="25">
        <v>8124</v>
      </c>
      <c r="AG8125" s="25"/>
      <c r="AJ8125" s="25"/>
      <c r="AL8125" s="5">
        <v>8124</v>
      </c>
      <c r="AM8125" s="25">
        <v>-1019688934.1555176</v>
      </c>
      <c r="AN8125" s="5">
        <v>-5.9459604654072722</v>
      </c>
    </row>
    <row r="8126" spans="32:40">
      <c r="AF8126" s="25">
        <v>8125</v>
      </c>
      <c r="AG8126" s="25"/>
      <c r="AJ8126" s="25"/>
      <c r="AL8126" s="5">
        <v>8125</v>
      </c>
      <c r="AM8126" s="25">
        <v>419835815.04591614</v>
      </c>
      <c r="AN8126" s="5">
        <v>3.1089712673680996</v>
      </c>
    </row>
    <row r="8127" spans="32:40">
      <c r="AF8127" s="25">
        <v>8126</v>
      </c>
      <c r="AG8127" s="25"/>
      <c r="AJ8127" s="25"/>
      <c r="AL8127" s="5">
        <v>8126</v>
      </c>
      <c r="AM8127" s="25">
        <v>137662794.51041466</v>
      </c>
      <c r="AN8127" s="5">
        <v>2.3217106870939355</v>
      </c>
    </row>
    <row r="8128" spans="32:40">
      <c r="AF8128" s="25">
        <v>8127</v>
      </c>
      <c r="AG8128" s="25"/>
      <c r="AJ8128" s="25"/>
      <c r="AL8128" s="5">
        <v>8127</v>
      </c>
      <c r="AM8128" s="25">
        <v>-419928478.93243206</v>
      </c>
      <c r="AN8128" s="5">
        <v>-0.82595054901801168</v>
      </c>
    </row>
    <row r="8129" spans="32:40">
      <c r="AF8129" s="25">
        <v>8128</v>
      </c>
      <c r="AG8129" s="25"/>
      <c r="AJ8129" s="25"/>
      <c r="AL8129" s="5">
        <v>8128</v>
      </c>
      <c r="AM8129" s="25">
        <v>996907824.23892844</v>
      </c>
      <c r="AN8129" s="5">
        <v>8.3255023784413051</v>
      </c>
    </row>
    <row r="8130" spans="32:40">
      <c r="AF8130" s="25">
        <v>8129</v>
      </c>
      <c r="AG8130" s="25"/>
      <c r="AJ8130" s="25"/>
      <c r="AL8130" s="5">
        <v>8129</v>
      </c>
      <c r="AM8130" s="25">
        <v>-595261813.70037174</v>
      </c>
      <c r="AN8130" s="5">
        <v>-6.6963373841583644</v>
      </c>
    </row>
    <row r="8131" spans="32:40">
      <c r="AF8131" s="25">
        <v>8130</v>
      </c>
      <c r="AG8131" s="25"/>
      <c r="AJ8131" s="25"/>
      <c r="AL8131" s="5">
        <v>8130</v>
      </c>
      <c r="AM8131" s="25">
        <v>-2032721554.4975975</v>
      </c>
      <c r="AN8131" s="5">
        <v>-9.7466683312097047</v>
      </c>
    </row>
    <row r="8132" spans="32:40">
      <c r="AF8132" s="25">
        <v>8131</v>
      </c>
      <c r="AG8132" s="25"/>
      <c r="AJ8132" s="25"/>
      <c r="AL8132" s="5">
        <v>8131</v>
      </c>
      <c r="AM8132" s="25">
        <v>-721409939.04323339</v>
      </c>
      <c r="AN8132" s="5">
        <v>-1.9683531176793068</v>
      </c>
    </row>
    <row r="8133" spans="32:40">
      <c r="AF8133" s="25">
        <v>8132</v>
      </c>
      <c r="AG8133" s="25"/>
      <c r="AJ8133" s="25"/>
      <c r="AL8133" s="5">
        <v>8132</v>
      </c>
      <c r="AM8133" s="25">
        <v>190760393.27428722</v>
      </c>
      <c r="AN8133" s="5">
        <v>1.8936831210226239</v>
      </c>
    </row>
    <row r="8134" spans="32:40">
      <c r="AF8134" s="25">
        <v>8133</v>
      </c>
      <c r="AG8134" s="25"/>
      <c r="AJ8134" s="25"/>
      <c r="AL8134" s="5">
        <v>8133</v>
      </c>
      <c r="AM8134" s="25">
        <v>-796473059.09665728</v>
      </c>
      <c r="AN8134" s="5">
        <v>-10.250926528013961</v>
      </c>
    </row>
    <row r="8135" spans="32:40">
      <c r="AF8135" s="25">
        <v>8134</v>
      </c>
      <c r="AG8135" s="25"/>
      <c r="AJ8135" s="25"/>
      <c r="AL8135" s="5">
        <v>8134</v>
      </c>
      <c r="AM8135" s="25">
        <v>128213078.73107749</v>
      </c>
      <c r="AN8135" s="5">
        <v>1.8806126142632142</v>
      </c>
    </row>
    <row r="8136" spans="32:40">
      <c r="AF8136" s="25">
        <v>8135</v>
      </c>
      <c r="AG8136" s="25"/>
      <c r="AJ8136" s="25"/>
      <c r="AL8136" s="5">
        <v>8135</v>
      </c>
      <c r="AM8136" s="25">
        <v>-94705109.974705935</v>
      </c>
      <c r="AN8136" s="5">
        <v>0.41541236150920835</v>
      </c>
    </row>
    <row r="8137" spans="32:40">
      <c r="AF8137" s="25">
        <v>8136</v>
      </c>
      <c r="AG8137" s="25"/>
      <c r="AJ8137" s="25"/>
      <c r="AL8137" s="5">
        <v>8136</v>
      </c>
      <c r="AM8137" s="25">
        <v>-54385729.941767365</v>
      </c>
      <c r="AN8137" s="5">
        <v>0.75557106764720772</v>
      </c>
    </row>
    <row r="8138" spans="32:40">
      <c r="AF8138" s="25">
        <v>8137</v>
      </c>
      <c r="AG8138" s="25"/>
      <c r="AJ8138" s="25"/>
      <c r="AL8138" s="5">
        <v>8137</v>
      </c>
      <c r="AM8138" s="25">
        <v>-758962910.88124752</v>
      </c>
      <c r="AN8138" s="5">
        <v>-4.4530535046278326</v>
      </c>
    </row>
    <row r="8139" spans="32:40">
      <c r="AF8139" s="25">
        <v>8138</v>
      </c>
      <c r="AG8139" s="25"/>
      <c r="AJ8139" s="25"/>
      <c r="AL8139" s="5">
        <v>8138</v>
      </c>
      <c r="AM8139" s="25">
        <v>-243416852.91336825</v>
      </c>
      <c r="AN8139" s="5">
        <v>-0.75341967159742096</v>
      </c>
    </row>
    <row r="8140" spans="32:40">
      <c r="AF8140" s="25">
        <v>8139</v>
      </c>
      <c r="AG8140" s="25"/>
      <c r="AJ8140" s="25"/>
      <c r="AL8140" s="5">
        <v>8139</v>
      </c>
      <c r="AM8140" s="25">
        <v>-1083474857.7783256</v>
      </c>
      <c r="AN8140" s="5">
        <v>-3.3529907421324183</v>
      </c>
    </row>
    <row r="8141" spans="32:40">
      <c r="AF8141" s="25">
        <v>8140</v>
      </c>
      <c r="AG8141" s="25"/>
      <c r="AJ8141" s="25"/>
      <c r="AL8141" s="5">
        <v>8140</v>
      </c>
      <c r="AM8141" s="25">
        <v>555664306.44270241</v>
      </c>
      <c r="AN8141" s="5">
        <v>4.3605076166495484</v>
      </c>
    </row>
    <row r="8142" spans="32:40">
      <c r="AF8142" s="25">
        <v>8141</v>
      </c>
      <c r="AG8142" s="25"/>
      <c r="AJ8142" s="25"/>
      <c r="AL8142" s="5">
        <v>8141</v>
      </c>
      <c r="AM8142" s="25">
        <v>-703822966.47120357</v>
      </c>
      <c r="AN8142" s="5">
        <v>-1.6944358388867942</v>
      </c>
    </row>
    <row r="8143" spans="32:40">
      <c r="AF8143" s="25">
        <v>8142</v>
      </c>
      <c r="AG8143" s="25"/>
      <c r="AJ8143" s="25"/>
      <c r="AL8143" s="5">
        <v>8142</v>
      </c>
      <c r="AM8143" s="25">
        <v>1366656519.3600864</v>
      </c>
      <c r="AN8143" s="5">
        <v>6.6403023068791347</v>
      </c>
    </row>
    <row r="8144" spans="32:40">
      <c r="AF8144" s="25">
        <v>8143</v>
      </c>
      <c r="AG8144" s="25"/>
      <c r="AJ8144" s="25"/>
      <c r="AL8144" s="5">
        <v>8143</v>
      </c>
      <c r="AM8144" s="25">
        <v>-1072380044.4900615</v>
      </c>
      <c r="AN8144" s="5">
        <v>-6.5521885626300449</v>
      </c>
    </row>
    <row r="8145" spans="32:40">
      <c r="AF8145" s="25">
        <v>8144</v>
      </c>
      <c r="AG8145" s="25"/>
      <c r="AJ8145" s="25"/>
      <c r="AL8145" s="5">
        <v>8144</v>
      </c>
      <c r="AM8145" s="25">
        <v>-346093515.55435586</v>
      </c>
      <c r="AN8145" s="5">
        <v>-3.4354335745395539</v>
      </c>
    </row>
    <row r="8146" spans="32:40">
      <c r="AF8146" s="25">
        <v>8145</v>
      </c>
      <c r="AG8146" s="25"/>
      <c r="AJ8146" s="25"/>
      <c r="AL8146" s="5">
        <v>8145</v>
      </c>
      <c r="AM8146" s="25">
        <v>734252393.1752038</v>
      </c>
      <c r="AN8146" s="5">
        <v>5.9977805301214113</v>
      </c>
    </row>
    <row r="8147" spans="32:40">
      <c r="AF8147" s="25">
        <v>8146</v>
      </c>
      <c r="AG8147" s="25"/>
      <c r="AJ8147" s="25"/>
      <c r="AL8147" s="5">
        <v>8146</v>
      </c>
      <c r="AM8147" s="25">
        <v>598604147.69630241</v>
      </c>
      <c r="AN8147" s="5">
        <v>7.7710568922886498</v>
      </c>
    </row>
    <row r="8148" spans="32:40">
      <c r="AF8148" s="25">
        <v>8147</v>
      </c>
      <c r="AG8148" s="25"/>
      <c r="AJ8148" s="25"/>
      <c r="AL8148" s="5">
        <v>8147</v>
      </c>
      <c r="AM8148" s="25">
        <v>-764494874.22705746</v>
      </c>
      <c r="AN8148" s="5">
        <v>-2.0047564377174614</v>
      </c>
    </row>
    <row r="8149" spans="32:40">
      <c r="AF8149" s="25">
        <v>8148</v>
      </c>
      <c r="AG8149" s="25"/>
      <c r="AJ8149" s="25"/>
      <c r="AL8149" s="5">
        <v>8148</v>
      </c>
      <c r="AM8149" s="25">
        <v>1244529328.7073696</v>
      </c>
      <c r="AN8149" s="5">
        <v>13.299687584865032</v>
      </c>
    </row>
    <row r="8150" spans="32:40">
      <c r="AF8150" s="25">
        <v>8149</v>
      </c>
      <c r="AG8150" s="25"/>
      <c r="AJ8150" s="25"/>
      <c r="AL8150" s="5">
        <v>8149</v>
      </c>
      <c r="AM8150" s="25">
        <v>-500004412.60878968</v>
      </c>
      <c r="AN8150" s="5">
        <v>-5.1620083715700256</v>
      </c>
    </row>
    <row r="8151" spans="32:40">
      <c r="AF8151" s="25">
        <v>8150</v>
      </c>
      <c r="AG8151" s="25"/>
      <c r="AJ8151" s="25"/>
      <c r="AL8151" s="5">
        <v>8150</v>
      </c>
      <c r="AM8151" s="25">
        <v>1028566334.1855217</v>
      </c>
      <c r="AN8151" s="5">
        <v>12.523971856672315</v>
      </c>
    </row>
    <row r="8152" spans="32:40">
      <c r="AF8152" s="25">
        <v>8151</v>
      </c>
      <c r="AG8152" s="25"/>
      <c r="AJ8152" s="25"/>
      <c r="AL8152" s="5">
        <v>8151</v>
      </c>
      <c r="AM8152" s="25">
        <v>-458975516.81585008</v>
      </c>
      <c r="AN8152" s="5">
        <v>-1.1829881227387438</v>
      </c>
    </row>
    <row r="8153" spans="32:40">
      <c r="AF8153" s="25">
        <v>8152</v>
      </c>
      <c r="AG8153" s="25"/>
      <c r="AJ8153" s="25"/>
      <c r="AL8153" s="5">
        <v>8152</v>
      </c>
      <c r="AM8153" s="25">
        <v>-289643654.79530984</v>
      </c>
      <c r="AN8153" s="5">
        <v>-0.62334889671114513</v>
      </c>
    </row>
    <row r="8154" spans="32:40">
      <c r="AF8154" s="25">
        <v>8153</v>
      </c>
      <c r="AG8154" s="25"/>
      <c r="AJ8154" s="25"/>
      <c r="AL8154" s="5">
        <v>8153</v>
      </c>
      <c r="AM8154" s="25">
        <v>-133420314.14356455</v>
      </c>
      <c r="AN8154" s="5">
        <v>0.15165682390823898</v>
      </c>
    </row>
    <row r="8155" spans="32:40">
      <c r="AF8155" s="25">
        <v>8154</v>
      </c>
      <c r="AG8155" s="25"/>
      <c r="AJ8155" s="25"/>
      <c r="AL8155" s="5">
        <v>8154</v>
      </c>
      <c r="AM8155" s="25">
        <v>-789400679.35555708</v>
      </c>
      <c r="AN8155" s="5">
        <v>-4.7516760050882914</v>
      </c>
    </row>
    <row r="8156" spans="32:40">
      <c r="AF8156" s="25">
        <v>8155</v>
      </c>
      <c r="AG8156" s="25"/>
      <c r="AJ8156" s="25"/>
      <c r="AL8156" s="5">
        <v>8155</v>
      </c>
      <c r="AM8156" s="25">
        <v>124235138.01903346</v>
      </c>
      <c r="AN8156" s="5">
        <v>1.9937785691128487</v>
      </c>
    </row>
    <row r="8157" spans="32:40">
      <c r="AF8157" s="25">
        <v>8156</v>
      </c>
      <c r="AG8157" s="25"/>
      <c r="AJ8157" s="25"/>
      <c r="AL8157" s="5">
        <v>8156</v>
      </c>
      <c r="AM8157" s="25">
        <v>-461184065.44467628</v>
      </c>
      <c r="AN8157" s="5">
        <v>-3.1506826158817334</v>
      </c>
    </row>
    <row r="8158" spans="32:40">
      <c r="AF8158" s="25">
        <v>8157</v>
      </c>
      <c r="AG8158" s="25"/>
      <c r="AJ8158" s="25"/>
      <c r="AL8158" s="5">
        <v>8157</v>
      </c>
      <c r="AM8158" s="25">
        <v>-148332294.80606031</v>
      </c>
      <c r="AN8158" s="5">
        <v>0.16782143752718168</v>
      </c>
    </row>
    <row r="8159" spans="32:40">
      <c r="AF8159" s="25">
        <v>8158</v>
      </c>
      <c r="AG8159" s="25"/>
      <c r="AJ8159" s="25"/>
      <c r="AL8159" s="5">
        <v>8158</v>
      </c>
      <c r="AM8159" s="25">
        <v>233995266.91264373</v>
      </c>
      <c r="AN8159" s="5">
        <v>2.6017964598266374</v>
      </c>
    </row>
    <row r="8160" spans="32:40">
      <c r="AF8160" s="25">
        <v>8159</v>
      </c>
      <c r="AG8160" s="25"/>
      <c r="AJ8160" s="25"/>
      <c r="AL8160" s="5">
        <v>8159</v>
      </c>
      <c r="AM8160" s="25">
        <v>619956087.63378215</v>
      </c>
      <c r="AN8160" s="5">
        <v>3.550834159565194</v>
      </c>
    </row>
    <row r="8161" spans="32:40">
      <c r="AF8161" s="25">
        <v>8160</v>
      </c>
      <c r="AG8161" s="25"/>
      <c r="AJ8161" s="25"/>
      <c r="AL8161" s="5">
        <v>8160</v>
      </c>
      <c r="AM8161" s="25">
        <v>-465907539.45876652</v>
      </c>
      <c r="AN8161" s="5">
        <v>-4.3012122360381744</v>
      </c>
    </row>
    <row r="8162" spans="32:40">
      <c r="AF8162" s="25">
        <v>8161</v>
      </c>
      <c r="AG8162" s="25"/>
      <c r="AJ8162" s="25"/>
      <c r="AL8162" s="5">
        <v>8161</v>
      </c>
      <c r="AM8162" s="25">
        <v>30683979.785758317</v>
      </c>
      <c r="AN8162" s="5">
        <v>1.2230921058498916</v>
      </c>
    </row>
    <row r="8163" spans="32:40">
      <c r="AF8163" s="25">
        <v>8162</v>
      </c>
      <c r="AG8163" s="25"/>
      <c r="AJ8163" s="25"/>
      <c r="AL8163" s="5">
        <v>8162</v>
      </c>
      <c r="AM8163" s="25">
        <v>188180578.56509471</v>
      </c>
      <c r="AN8163" s="5">
        <v>1.7712384552358933</v>
      </c>
    </row>
    <row r="8164" spans="32:40">
      <c r="AF8164" s="25">
        <v>8163</v>
      </c>
      <c r="AG8164" s="25"/>
      <c r="AJ8164" s="25"/>
      <c r="AL8164" s="5">
        <v>8163</v>
      </c>
      <c r="AM8164" s="25">
        <v>-219623028.72822666</v>
      </c>
      <c r="AN8164" s="5">
        <v>-1.4639318093395368</v>
      </c>
    </row>
    <row r="8165" spans="32:40">
      <c r="AF8165" s="25">
        <v>8164</v>
      </c>
      <c r="AG8165" s="25"/>
      <c r="AJ8165" s="25"/>
      <c r="AL8165" s="5">
        <v>8164</v>
      </c>
      <c r="AM8165" s="25">
        <v>-952120799.24518967</v>
      </c>
      <c r="AN8165" s="5">
        <v>-3.2773521595895465</v>
      </c>
    </row>
    <row r="8166" spans="32:40">
      <c r="AF8166" s="25">
        <v>8165</v>
      </c>
      <c r="AG8166" s="25"/>
      <c r="AJ8166" s="25"/>
      <c r="AL8166" s="5">
        <v>8165</v>
      </c>
      <c r="AM8166" s="25">
        <v>-469728806.52669966</v>
      </c>
      <c r="AN8166" s="5">
        <v>-1.8867332684066027</v>
      </c>
    </row>
    <row r="8167" spans="32:40">
      <c r="AF8167" s="25">
        <v>8166</v>
      </c>
      <c r="AG8167" s="25"/>
      <c r="AJ8167" s="25"/>
      <c r="AL8167" s="5">
        <v>8166</v>
      </c>
      <c r="AM8167" s="25">
        <v>-129823570.31709689</v>
      </c>
      <c r="AN8167" s="5">
        <v>0.46507221604644555</v>
      </c>
    </row>
    <row r="8168" spans="32:40">
      <c r="AF8168" s="25">
        <v>8167</v>
      </c>
      <c r="AG8168" s="25"/>
      <c r="AJ8168" s="25"/>
      <c r="AL8168" s="5">
        <v>8167</v>
      </c>
      <c r="AM8168" s="25">
        <v>504473898.72249836</v>
      </c>
      <c r="AN8168" s="5">
        <v>3.6982833164173465</v>
      </c>
    </row>
    <row r="8169" spans="32:40">
      <c r="AF8169" s="25">
        <v>8168</v>
      </c>
      <c r="AG8169" s="25"/>
      <c r="AJ8169" s="25"/>
      <c r="AL8169" s="5">
        <v>8168</v>
      </c>
      <c r="AM8169" s="25">
        <v>-785682906.03451109</v>
      </c>
      <c r="AN8169" s="5">
        <v>-2.114045287589692</v>
      </c>
    </row>
    <row r="8170" spans="32:40">
      <c r="AF8170" s="25">
        <v>8169</v>
      </c>
      <c r="AG8170" s="25"/>
      <c r="AJ8170" s="25"/>
      <c r="AL8170" s="5">
        <v>8169</v>
      </c>
      <c r="AM8170" s="25">
        <v>-389993954.51774776</v>
      </c>
      <c r="AN8170" s="5">
        <v>-1.8185006415200671</v>
      </c>
    </row>
    <row r="8171" spans="32:40">
      <c r="AF8171" s="25">
        <v>8170</v>
      </c>
      <c r="AG8171" s="25"/>
      <c r="AJ8171" s="25"/>
      <c r="AL8171" s="5">
        <v>8170</v>
      </c>
      <c r="AM8171" s="25">
        <v>-1433550071.0692272</v>
      </c>
      <c r="AN8171" s="5">
        <v>-5.7785769208871587</v>
      </c>
    </row>
    <row r="8172" spans="32:40">
      <c r="AF8172" s="25">
        <v>8171</v>
      </c>
      <c r="AG8172" s="25"/>
      <c r="AJ8172" s="25"/>
      <c r="AL8172" s="5">
        <v>8171</v>
      </c>
      <c r="AM8172" s="25">
        <v>362348672.52281332</v>
      </c>
      <c r="AN8172" s="5">
        <v>2.7569572578127817</v>
      </c>
    </row>
    <row r="8173" spans="32:40">
      <c r="AF8173" s="25">
        <v>8172</v>
      </c>
      <c r="AG8173" s="25"/>
      <c r="AJ8173" s="25"/>
      <c r="AL8173" s="5">
        <v>8172</v>
      </c>
      <c r="AM8173" s="25">
        <v>-357528078.81838417</v>
      </c>
      <c r="AN8173" s="5">
        <v>-1.6793346630461068</v>
      </c>
    </row>
    <row r="8174" spans="32:40">
      <c r="AF8174" s="25">
        <v>8173</v>
      </c>
      <c r="AG8174" s="25"/>
      <c r="AJ8174" s="25"/>
      <c r="AL8174" s="5">
        <v>8173</v>
      </c>
      <c r="AM8174" s="25">
        <v>-438206635.76383853</v>
      </c>
      <c r="AN8174" s="5">
        <v>-5.068906558985427</v>
      </c>
    </row>
    <row r="8175" spans="32:40">
      <c r="AF8175" s="25">
        <v>8174</v>
      </c>
      <c r="AG8175" s="25"/>
      <c r="AJ8175" s="25"/>
      <c r="AL8175" s="5">
        <v>8174</v>
      </c>
      <c r="AM8175" s="25">
        <v>-329768539.1907711</v>
      </c>
      <c r="AN8175" s="5">
        <v>-3.4812594307476084</v>
      </c>
    </row>
    <row r="8176" spans="32:40">
      <c r="AF8176" s="25">
        <v>8175</v>
      </c>
      <c r="AG8176" s="25"/>
      <c r="AJ8176" s="25"/>
      <c r="AL8176" s="5">
        <v>8175</v>
      </c>
      <c r="AM8176" s="25">
        <v>-446374374.79565215</v>
      </c>
      <c r="AN8176" s="5">
        <v>-4.1353277528151002</v>
      </c>
    </row>
    <row r="8177" spans="32:40">
      <c r="AF8177" s="25">
        <v>8176</v>
      </c>
      <c r="AG8177" s="25"/>
      <c r="AJ8177" s="25"/>
      <c r="AL8177" s="5">
        <v>8176</v>
      </c>
      <c r="AM8177" s="25">
        <v>-127581863.05230936</v>
      </c>
      <c r="AN8177" s="5">
        <v>0.4244791273039501</v>
      </c>
    </row>
    <row r="8178" spans="32:40">
      <c r="AF8178" s="25">
        <v>8177</v>
      </c>
      <c r="AG8178" s="25"/>
      <c r="AJ8178" s="25"/>
      <c r="AL8178" s="5">
        <v>8177</v>
      </c>
      <c r="AM8178" s="25">
        <v>-1568792450.0195713</v>
      </c>
      <c r="AN8178" s="5">
        <v>-12.144161552542862</v>
      </c>
    </row>
    <row r="8179" spans="32:40">
      <c r="AF8179" s="25">
        <v>8178</v>
      </c>
      <c r="AG8179" s="25"/>
      <c r="AJ8179" s="25"/>
      <c r="AL8179" s="5">
        <v>8178</v>
      </c>
      <c r="AM8179" s="25">
        <v>-480740077.71440154</v>
      </c>
      <c r="AN8179" s="5">
        <v>-3.5944494022245639</v>
      </c>
    </row>
    <row r="8180" spans="32:40">
      <c r="AF8180" s="25">
        <v>8179</v>
      </c>
      <c r="AG8180" s="25"/>
      <c r="AJ8180" s="25"/>
      <c r="AL8180" s="5">
        <v>8179</v>
      </c>
      <c r="AM8180" s="25">
        <v>-857318522.24350381</v>
      </c>
      <c r="AN8180" s="5">
        <v>-2.4909928164246709</v>
      </c>
    </row>
    <row r="8181" spans="32:40">
      <c r="AF8181" s="25">
        <v>8180</v>
      </c>
      <c r="AG8181" s="25"/>
      <c r="AJ8181" s="25"/>
      <c r="AL8181" s="5">
        <v>8180</v>
      </c>
      <c r="AM8181" s="25">
        <v>-735813565.58008111</v>
      </c>
      <c r="AN8181" s="5">
        <v>-2.0832197961894448</v>
      </c>
    </row>
    <row r="8182" spans="32:40">
      <c r="AF8182" s="25">
        <v>8181</v>
      </c>
      <c r="AG8182" s="25"/>
      <c r="AJ8182" s="25"/>
      <c r="AL8182" s="5">
        <v>8181</v>
      </c>
      <c r="AM8182" s="25">
        <v>516732726.7697612</v>
      </c>
      <c r="AN8182" s="5">
        <v>4.2882394914951361</v>
      </c>
    </row>
    <row r="8183" spans="32:40">
      <c r="AF8183" s="25">
        <v>8182</v>
      </c>
      <c r="AG8183" s="25"/>
      <c r="AJ8183" s="25"/>
      <c r="AL8183" s="5">
        <v>8182</v>
      </c>
      <c r="AM8183" s="25">
        <v>-103653788.94893888</v>
      </c>
      <c r="AN8183" s="5">
        <v>0.43823340403086691</v>
      </c>
    </row>
    <row r="8184" spans="32:40">
      <c r="AF8184" s="25">
        <v>8183</v>
      </c>
      <c r="AG8184" s="25"/>
      <c r="AJ8184" s="25"/>
      <c r="AL8184" s="5">
        <v>8183</v>
      </c>
      <c r="AM8184" s="25">
        <v>-385372571.07134199</v>
      </c>
      <c r="AN8184" s="5">
        <v>-0.56912512330423226</v>
      </c>
    </row>
    <row r="8185" spans="32:40">
      <c r="AF8185" s="25">
        <v>8184</v>
      </c>
      <c r="AG8185" s="25"/>
      <c r="AJ8185" s="25"/>
      <c r="AL8185" s="5">
        <v>8184</v>
      </c>
      <c r="AM8185" s="25">
        <v>-1115917544.5449417</v>
      </c>
      <c r="AN8185" s="5">
        <v>-5.5310245477160542</v>
      </c>
    </row>
    <row r="8186" spans="32:40">
      <c r="AF8186" s="25">
        <v>8185</v>
      </c>
      <c r="AG8186" s="25"/>
      <c r="AJ8186" s="25"/>
      <c r="AL8186" s="5">
        <v>8185</v>
      </c>
      <c r="AM8186" s="25">
        <v>490152095.31646693</v>
      </c>
      <c r="AN8186" s="5">
        <v>2.9308624032751478</v>
      </c>
    </row>
    <row r="8187" spans="32:40">
      <c r="AF8187" s="25">
        <v>8186</v>
      </c>
      <c r="AG8187" s="25"/>
      <c r="AJ8187" s="25"/>
      <c r="AL8187" s="5">
        <v>8186</v>
      </c>
      <c r="AM8187" s="25">
        <v>240198219.46277785</v>
      </c>
      <c r="AN8187" s="5">
        <v>2.2305204219874972</v>
      </c>
    </row>
    <row r="8188" spans="32:40">
      <c r="AF8188" s="25">
        <v>8187</v>
      </c>
      <c r="AG8188" s="25"/>
      <c r="AJ8188" s="25"/>
      <c r="AL8188" s="5">
        <v>8187</v>
      </c>
      <c r="AM8188" s="25">
        <v>-1140071022.7641168</v>
      </c>
      <c r="AN8188" s="5">
        <v>-4.1190556848834792</v>
      </c>
    </row>
    <row r="8189" spans="32:40">
      <c r="AF8189" s="25">
        <v>8188</v>
      </c>
      <c r="AG8189" s="25"/>
      <c r="AJ8189" s="25"/>
      <c r="AL8189" s="5">
        <v>8188</v>
      </c>
      <c r="AM8189" s="25">
        <v>-418863543.82285273</v>
      </c>
      <c r="AN8189" s="5">
        <v>-1.9365653152945481</v>
      </c>
    </row>
    <row r="8190" spans="32:40">
      <c r="AF8190" s="25">
        <v>8189</v>
      </c>
      <c r="AG8190" s="25"/>
      <c r="AJ8190" s="25"/>
      <c r="AL8190" s="5">
        <v>8189</v>
      </c>
      <c r="AM8190" s="25">
        <v>-889834146.15268922</v>
      </c>
      <c r="AN8190" s="5">
        <v>-8.0915905149354277</v>
      </c>
    </row>
    <row r="8191" spans="32:40">
      <c r="AF8191" s="25">
        <v>8190</v>
      </c>
      <c r="AG8191" s="25"/>
      <c r="AJ8191" s="25"/>
      <c r="AL8191" s="5">
        <v>8190</v>
      </c>
      <c r="AM8191" s="25">
        <v>-473020805.3367371</v>
      </c>
      <c r="AN8191" s="5">
        <v>-1.0703012144909807</v>
      </c>
    </row>
    <row r="8192" spans="32:40">
      <c r="AF8192" s="25">
        <v>8191</v>
      </c>
      <c r="AG8192" s="25"/>
      <c r="AJ8192" s="25"/>
      <c r="AL8192" s="5">
        <v>8191</v>
      </c>
      <c r="AM8192" s="25">
        <v>-467410617.27264762</v>
      </c>
      <c r="AN8192" s="5">
        <v>-1.9862855147749019</v>
      </c>
    </row>
    <row r="8193" spans="32:40">
      <c r="AF8193" s="25">
        <v>8192</v>
      </c>
      <c r="AG8193" s="25"/>
      <c r="AJ8193" s="25"/>
      <c r="AL8193" s="5">
        <v>8192</v>
      </c>
      <c r="AM8193" s="25">
        <v>-629335229.38989937</v>
      </c>
      <c r="AN8193" s="5">
        <v>-5.8094421065243811</v>
      </c>
    </row>
    <row r="8194" spans="32:40">
      <c r="AF8194" s="25">
        <v>8193</v>
      </c>
      <c r="AG8194" s="25"/>
      <c r="AJ8194" s="25"/>
      <c r="AL8194" s="5">
        <v>8193</v>
      </c>
      <c r="AM8194" s="25">
        <v>-348511405.17324424</v>
      </c>
      <c r="AN8194" s="5">
        <v>-1.5034984172383665</v>
      </c>
    </row>
    <row r="8195" spans="32:40">
      <c r="AF8195" s="25">
        <v>8194</v>
      </c>
      <c r="AG8195" s="25"/>
      <c r="AJ8195" s="25"/>
      <c r="AL8195" s="5">
        <v>8194</v>
      </c>
      <c r="AM8195" s="25">
        <v>-952684184.81563234</v>
      </c>
      <c r="AN8195" s="5">
        <v>-10.285770932511323</v>
      </c>
    </row>
    <row r="8196" spans="32:40">
      <c r="AF8196" s="25">
        <v>8195</v>
      </c>
      <c r="AG8196" s="25"/>
      <c r="AJ8196" s="25"/>
      <c r="AL8196" s="5">
        <v>8195</v>
      </c>
      <c r="AM8196" s="25">
        <v>-1341272772.3748951</v>
      </c>
      <c r="AN8196" s="5">
        <v>-5.2089580356706593</v>
      </c>
    </row>
    <row r="8197" spans="32:40">
      <c r="AF8197" s="25">
        <v>8196</v>
      </c>
      <c r="AG8197" s="25"/>
      <c r="AJ8197" s="25"/>
      <c r="AL8197" s="5">
        <v>8196</v>
      </c>
      <c r="AM8197" s="25">
        <v>-1502019283.9652224</v>
      </c>
      <c r="AN8197" s="5">
        <v>-6.4480293171264771</v>
      </c>
    </row>
    <row r="8198" spans="32:40">
      <c r="AF8198" s="25">
        <v>8197</v>
      </c>
      <c r="AG8198" s="25"/>
      <c r="AJ8198" s="25"/>
      <c r="AL8198" s="5">
        <v>8197</v>
      </c>
      <c r="AM8198" s="25">
        <v>-139869625.01480299</v>
      </c>
      <c r="AN8198" s="5">
        <v>7.3796016820977625E-2</v>
      </c>
    </row>
    <row r="8199" spans="32:40">
      <c r="AF8199" s="25">
        <v>8198</v>
      </c>
      <c r="AG8199" s="25"/>
      <c r="AJ8199" s="25"/>
      <c r="AL8199" s="5">
        <v>8198</v>
      </c>
      <c r="AM8199" s="25">
        <v>-810185670.52488446</v>
      </c>
      <c r="AN8199" s="5">
        <v>-4.7403030141448586</v>
      </c>
    </row>
    <row r="8200" spans="32:40">
      <c r="AF8200" s="25">
        <v>8199</v>
      </c>
      <c r="AG8200" s="25"/>
      <c r="AJ8200" s="25"/>
      <c r="AL8200" s="5">
        <v>8199</v>
      </c>
      <c r="AM8200" s="25">
        <v>-833600441.97856998</v>
      </c>
      <c r="AN8200" s="5">
        <v>-2.3872918414403244</v>
      </c>
    </row>
    <row r="8201" spans="32:40">
      <c r="AF8201" s="25">
        <v>8200</v>
      </c>
      <c r="AG8201" s="25"/>
      <c r="AJ8201" s="25"/>
      <c r="AL8201" s="5">
        <v>8200</v>
      </c>
      <c r="AM8201" s="25">
        <v>-875590809.55292273</v>
      </c>
      <c r="AN8201" s="5">
        <v>-3.1772575346123846</v>
      </c>
    </row>
    <row r="8202" spans="32:40">
      <c r="AF8202" s="25">
        <v>8201</v>
      </c>
      <c r="AG8202" s="25"/>
      <c r="AJ8202" s="25"/>
      <c r="AL8202" s="5">
        <v>8201</v>
      </c>
      <c r="AM8202" s="25">
        <v>-582630457.23220706</v>
      </c>
      <c r="AN8202" s="5">
        <v>-1.2740831806109763</v>
      </c>
    </row>
    <row r="8203" spans="32:40">
      <c r="AF8203" s="25">
        <v>8202</v>
      </c>
      <c r="AG8203" s="25"/>
      <c r="AJ8203" s="25"/>
      <c r="AL8203" s="5">
        <v>8202</v>
      </c>
      <c r="AM8203" s="25">
        <v>-646700066.13777626</v>
      </c>
      <c r="AN8203" s="5">
        <v>-6.5832306381750358</v>
      </c>
    </row>
    <row r="8204" spans="32:40">
      <c r="AF8204" s="25">
        <v>8203</v>
      </c>
      <c r="AG8204" s="25"/>
      <c r="AJ8204" s="25"/>
      <c r="AL8204" s="5">
        <v>8203</v>
      </c>
      <c r="AM8204" s="25">
        <v>567060362.9074595</v>
      </c>
      <c r="AN8204" s="5">
        <v>3.6723828266746636</v>
      </c>
    </row>
    <row r="8205" spans="32:40">
      <c r="AF8205" s="25">
        <v>8204</v>
      </c>
      <c r="AG8205" s="25"/>
      <c r="AJ8205" s="25"/>
      <c r="AL8205" s="5">
        <v>8204</v>
      </c>
      <c r="AM8205" s="25">
        <v>-277297408.42220968</v>
      </c>
      <c r="AN8205" s="5">
        <v>-0.12429011795797237</v>
      </c>
    </row>
    <row r="8206" spans="32:40">
      <c r="AF8206" s="25">
        <v>8205</v>
      </c>
      <c r="AG8206" s="25"/>
      <c r="AJ8206" s="25"/>
      <c r="AL8206" s="5">
        <v>8205</v>
      </c>
      <c r="AM8206" s="25">
        <v>-1041934563.077533</v>
      </c>
      <c r="AN8206" s="5">
        <v>-4.5014769780115209</v>
      </c>
    </row>
    <row r="8207" spans="32:40">
      <c r="AF8207" s="25">
        <v>8206</v>
      </c>
      <c r="AG8207" s="25"/>
      <c r="AJ8207" s="25"/>
      <c r="AL8207" s="5">
        <v>8206</v>
      </c>
      <c r="AM8207" s="25">
        <v>-990768818.02592444</v>
      </c>
      <c r="AN8207" s="5">
        <v>-4.4795440177571972</v>
      </c>
    </row>
    <row r="8208" spans="32:40">
      <c r="AF8208" s="25">
        <v>8207</v>
      </c>
      <c r="AG8208" s="25"/>
      <c r="AJ8208" s="25"/>
      <c r="AL8208" s="5">
        <v>8207</v>
      </c>
      <c r="AM8208" s="25">
        <v>-1373737612.3220804</v>
      </c>
      <c r="AN8208" s="5">
        <v>-8.3104149936471643</v>
      </c>
    </row>
    <row r="8209" spans="32:40">
      <c r="AF8209" s="25">
        <v>8208</v>
      </c>
      <c r="AG8209" s="25"/>
      <c r="AJ8209" s="25"/>
      <c r="AL8209" s="5">
        <v>8208</v>
      </c>
      <c r="AM8209" s="25">
        <v>-511346611.37349093</v>
      </c>
      <c r="AN8209" s="5">
        <v>-6.0385101967905426</v>
      </c>
    </row>
    <row r="8210" spans="32:40">
      <c r="AF8210" s="25">
        <v>8209</v>
      </c>
      <c r="AG8210" s="25"/>
      <c r="AJ8210" s="25"/>
      <c r="AL8210" s="5">
        <v>8209</v>
      </c>
      <c r="AM8210" s="25">
        <v>1670666696.1056073</v>
      </c>
      <c r="AN8210" s="5">
        <v>17.119949623442412</v>
      </c>
    </row>
    <row r="8211" spans="32:40">
      <c r="AF8211" s="25">
        <v>8210</v>
      </c>
      <c r="AG8211" s="25"/>
      <c r="AJ8211" s="25"/>
      <c r="AL8211" s="5">
        <v>8210</v>
      </c>
      <c r="AM8211" s="25">
        <v>-600438093.32496357</v>
      </c>
      <c r="AN8211" s="5">
        <v>-5.0864935986065412</v>
      </c>
    </row>
    <row r="8212" spans="32:40">
      <c r="AF8212" s="25">
        <v>8211</v>
      </c>
      <c r="AG8212" s="25"/>
      <c r="AJ8212" s="25"/>
      <c r="AL8212" s="5">
        <v>8211</v>
      </c>
      <c r="AM8212" s="25">
        <v>134856050.54635692</v>
      </c>
      <c r="AN8212" s="5">
        <v>1.5483097030711483</v>
      </c>
    </row>
    <row r="8213" spans="32:40">
      <c r="AF8213" s="25">
        <v>8212</v>
      </c>
      <c r="AG8213" s="25"/>
      <c r="AJ8213" s="25"/>
      <c r="AL8213" s="5">
        <v>8212</v>
      </c>
      <c r="AM8213" s="25">
        <v>523134224.56814277</v>
      </c>
      <c r="AN8213" s="5">
        <v>4.8043988241303488</v>
      </c>
    </row>
    <row r="8214" spans="32:40">
      <c r="AF8214" s="25">
        <v>8213</v>
      </c>
      <c r="AG8214" s="25"/>
      <c r="AJ8214" s="25"/>
      <c r="AL8214" s="5">
        <v>8213</v>
      </c>
      <c r="AM8214" s="25">
        <v>365723243.04667306</v>
      </c>
      <c r="AN8214" s="5">
        <v>3.190200818239791</v>
      </c>
    </row>
    <row r="8215" spans="32:40">
      <c r="AF8215" s="25">
        <v>8214</v>
      </c>
      <c r="AG8215" s="25"/>
      <c r="AJ8215" s="25"/>
      <c r="AL8215" s="5">
        <v>8214</v>
      </c>
      <c r="AM8215" s="25">
        <v>-1447194081.6973438</v>
      </c>
      <c r="AN8215" s="5">
        <v>-5.6535885821553604</v>
      </c>
    </row>
    <row r="8216" spans="32:40">
      <c r="AF8216" s="25">
        <v>8215</v>
      </c>
      <c r="AG8216" s="25"/>
      <c r="AJ8216" s="25"/>
      <c r="AL8216" s="5">
        <v>8215</v>
      </c>
      <c r="AM8216" s="25">
        <v>-903475040.78282142</v>
      </c>
      <c r="AN8216" s="5">
        <v>-5.3787951621131791</v>
      </c>
    </row>
    <row r="8217" spans="32:40">
      <c r="AF8217" s="25">
        <v>8216</v>
      </c>
      <c r="AG8217" s="25"/>
      <c r="AJ8217" s="25"/>
      <c r="AL8217" s="5">
        <v>8216</v>
      </c>
      <c r="AM8217" s="25">
        <v>-85066595.364900798</v>
      </c>
      <c r="AN8217" s="5">
        <v>0.14879421111996283</v>
      </c>
    </row>
    <row r="8218" spans="32:40">
      <c r="AF8218" s="25">
        <v>8217</v>
      </c>
      <c r="AG8218" s="25"/>
      <c r="AJ8218" s="25"/>
      <c r="AL8218" s="5">
        <v>8217</v>
      </c>
      <c r="AM8218" s="25">
        <v>-160101163.92016396</v>
      </c>
      <c r="AN8218" s="5">
        <v>0.28167282701516866</v>
      </c>
    </row>
    <row r="8219" spans="32:40">
      <c r="AF8219" s="25">
        <v>8218</v>
      </c>
      <c r="AG8219" s="25"/>
      <c r="AJ8219" s="25"/>
      <c r="AL8219" s="5">
        <v>8218</v>
      </c>
      <c r="AM8219" s="25">
        <v>1177157728.1873946</v>
      </c>
      <c r="AN8219" s="5">
        <v>8.9993933846033336</v>
      </c>
    </row>
    <row r="8220" spans="32:40">
      <c r="AF8220" s="25">
        <v>8219</v>
      </c>
      <c r="AG8220" s="25"/>
      <c r="AJ8220" s="25"/>
      <c r="AL8220" s="5">
        <v>8219</v>
      </c>
      <c r="AM8220" s="25">
        <v>-1235830175.5684922</v>
      </c>
      <c r="AN8220" s="5">
        <v>-4.6653082000135644</v>
      </c>
    </row>
    <row r="8221" spans="32:40">
      <c r="AF8221" s="25">
        <v>8220</v>
      </c>
      <c r="AG8221" s="25"/>
      <c r="AJ8221" s="25"/>
      <c r="AL8221" s="5">
        <v>8220</v>
      </c>
      <c r="AM8221" s="25">
        <v>-552986117.47695661</v>
      </c>
      <c r="AN8221" s="5">
        <v>-5.3666492694979357</v>
      </c>
    </row>
    <row r="8222" spans="32:40">
      <c r="AF8222" s="25">
        <v>8221</v>
      </c>
      <c r="AG8222" s="25"/>
      <c r="AJ8222" s="25"/>
      <c r="AL8222" s="5">
        <v>8221</v>
      </c>
      <c r="AM8222" s="25">
        <v>-629904150.10472488</v>
      </c>
      <c r="AN8222" s="5">
        <v>-1.6440369534625909</v>
      </c>
    </row>
    <row r="8223" spans="32:40">
      <c r="AF8223" s="25">
        <v>8222</v>
      </c>
      <c r="AG8223" s="25"/>
      <c r="AJ8223" s="25"/>
      <c r="AL8223" s="5">
        <v>8222</v>
      </c>
      <c r="AM8223" s="25">
        <v>-417325865.1251151</v>
      </c>
      <c r="AN8223" s="5">
        <v>-4.0448866427151353</v>
      </c>
    </row>
    <row r="8224" spans="32:40">
      <c r="AF8224" s="25">
        <v>8223</v>
      </c>
      <c r="AG8224" s="25"/>
      <c r="AJ8224" s="25"/>
      <c r="AL8224" s="5">
        <v>8223</v>
      </c>
      <c r="AM8224" s="25">
        <v>-36844566.957990229</v>
      </c>
      <c r="AN8224" s="5">
        <v>0.79437906720744345</v>
      </c>
    </row>
    <row r="8225" spans="32:40">
      <c r="AF8225" s="25">
        <v>8224</v>
      </c>
      <c r="AG8225" s="25"/>
      <c r="AJ8225" s="25"/>
      <c r="AL8225" s="5">
        <v>8224</v>
      </c>
      <c r="AM8225" s="25">
        <v>-1542597116.5238831</v>
      </c>
      <c r="AN8225" s="5">
        <v>-8.522701518449928</v>
      </c>
    </row>
    <row r="8226" spans="32:40">
      <c r="AF8226" s="25">
        <v>8225</v>
      </c>
      <c r="AG8226" s="25"/>
      <c r="AJ8226" s="25"/>
      <c r="AL8226" s="5">
        <v>8225</v>
      </c>
      <c r="AM8226" s="25">
        <v>-1609238549.0237951</v>
      </c>
      <c r="AN8226" s="5">
        <v>-5.0947918698846646</v>
      </c>
    </row>
    <row r="8227" spans="32:40">
      <c r="AF8227" s="25">
        <v>8226</v>
      </c>
      <c r="AG8227" s="25"/>
      <c r="AJ8227" s="25"/>
      <c r="AL8227" s="5">
        <v>8226</v>
      </c>
      <c r="AM8227" s="25">
        <v>200154661.44749731</v>
      </c>
      <c r="AN8227" s="5">
        <v>1.9904865906295672</v>
      </c>
    </row>
    <row r="8228" spans="32:40">
      <c r="AF8228" s="25">
        <v>8227</v>
      </c>
      <c r="AG8228" s="25"/>
      <c r="AJ8228" s="25"/>
      <c r="AL8228" s="5">
        <v>8227</v>
      </c>
      <c r="AM8228" s="25">
        <v>-883687485.61255836</v>
      </c>
      <c r="AN8228" s="5">
        <v>-4.6724548962606773</v>
      </c>
    </row>
    <row r="8229" spans="32:40">
      <c r="AF8229" s="25">
        <v>8228</v>
      </c>
      <c r="AG8229" s="25"/>
      <c r="AJ8229" s="25"/>
      <c r="AL8229" s="5">
        <v>8228</v>
      </c>
      <c r="AM8229" s="25">
        <v>-757153816.86135197</v>
      </c>
      <c r="AN8229" s="5">
        <v>-2.1671560094056965</v>
      </c>
    </row>
    <row r="8230" spans="32:40">
      <c r="AF8230" s="25">
        <v>8229</v>
      </c>
      <c r="AG8230" s="25"/>
      <c r="AJ8230" s="25"/>
      <c r="AL8230" s="5">
        <v>8229</v>
      </c>
      <c r="AM8230" s="25">
        <v>593530631.60033405</v>
      </c>
      <c r="AN8230" s="5">
        <v>4.6641718336129454</v>
      </c>
    </row>
    <row r="8231" spans="32:40">
      <c r="AF8231" s="25">
        <v>8230</v>
      </c>
      <c r="AG8231" s="25"/>
      <c r="AJ8231" s="25"/>
      <c r="AL8231" s="5">
        <v>8230</v>
      </c>
      <c r="AM8231" s="25">
        <v>368753296.13416398</v>
      </c>
      <c r="AN8231" s="5">
        <v>4.1784095930930434</v>
      </c>
    </row>
    <row r="8232" spans="32:40">
      <c r="AF8232" s="25">
        <v>8231</v>
      </c>
      <c r="AG8232" s="25"/>
      <c r="AJ8232" s="25"/>
      <c r="AL8232" s="5">
        <v>8231</v>
      </c>
      <c r="AM8232" s="25">
        <v>-108992047.67824966</v>
      </c>
      <c r="AN8232" s="5">
        <v>0.14132123762772483</v>
      </c>
    </row>
    <row r="8233" spans="32:40">
      <c r="AF8233" s="25">
        <v>8232</v>
      </c>
      <c r="AG8233" s="25"/>
      <c r="AJ8233" s="25"/>
      <c r="AL8233" s="5">
        <v>8232</v>
      </c>
      <c r="AM8233" s="25">
        <v>-689199494.10124612</v>
      </c>
      <c r="AN8233" s="5">
        <v>-1.8012387308171087</v>
      </c>
    </row>
    <row r="8234" spans="32:40">
      <c r="AF8234" s="25">
        <v>8233</v>
      </c>
      <c r="AG8234" s="25"/>
      <c r="AJ8234" s="25"/>
      <c r="AL8234" s="5">
        <v>8233</v>
      </c>
      <c r="AM8234" s="25">
        <v>-1303793306.4965963</v>
      </c>
      <c r="AN8234" s="5">
        <v>-17.888478807815815</v>
      </c>
    </row>
    <row r="8235" spans="32:40">
      <c r="AF8235" s="25">
        <v>8234</v>
      </c>
      <c r="AG8235" s="25"/>
      <c r="AJ8235" s="25"/>
      <c r="AL8235" s="5">
        <v>8234</v>
      </c>
      <c r="AM8235" s="25">
        <v>-1441440588.6895075</v>
      </c>
      <c r="AN8235" s="5">
        <v>-16.553176557262677</v>
      </c>
    </row>
    <row r="8236" spans="32:40">
      <c r="AF8236" s="25">
        <v>8235</v>
      </c>
      <c r="AG8236" s="25"/>
      <c r="AJ8236" s="25"/>
      <c r="AL8236" s="5">
        <v>8235</v>
      </c>
      <c r="AM8236" s="25">
        <v>-1099385244.7349558</v>
      </c>
      <c r="AN8236" s="5">
        <v>-3.8504902754689279</v>
      </c>
    </row>
    <row r="8237" spans="32:40">
      <c r="AF8237" s="25">
        <v>8236</v>
      </c>
      <c r="AG8237" s="25"/>
      <c r="AJ8237" s="25"/>
      <c r="AL8237" s="5">
        <v>8236</v>
      </c>
      <c r="AM8237" s="25">
        <v>-532672790.8989985</v>
      </c>
      <c r="AN8237" s="5">
        <v>-4.2508344202022403</v>
      </c>
    </row>
    <row r="8238" spans="32:40">
      <c r="AF8238" s="25">
        <v>8237</v>
      </c>
      <c r="AG8238" s="25"/>
      <c r="AJ8238" s="25"/>
      <c r="AL8238" s="5">
        <v>8237</v>
      </c>
      <c r="AM8238" s="25">
        <v>-1141503797.3160548</v>
      </c>
      <c r="AN8238" s="5">
        <v>-12.019101912813017</v>
      </c>
    </row>
    <row r="8239" spans="32:40">
      <c r="AF8239" s="25">
        <v>8238</v>
      </c>
      <c r="AG8239" s="25"/>
      <c r="AJ8239" s="25"/>
      <c r="AL8239" s="5">
        <v>8238</v>
      </c>
      <c r="AM8239" s="25">
        <v>-1000981799.5500495</v>
      </c>
      <c r="AN8239" s="5">
        <v>-5.1661622250990265</v>
      </c>
    </row>
    <row r="8240" spans="32:40">
      <c r="AF8240" s="25">
        <v>8239</v>
      </c>
      <c r="AG8240" s="25"/>
      <c r="AJ8240" s="25"/>
      <c r="AL8240" s="5">
        <v>8239</v>
      </c>
      <c r="AM8240" s="25">
        <v>-521905527.18319809</v>
      </c>
      <c r="AN8240" s="5">
        <v>-2.5019391018626846</v>
      </c>
    </row>
    <row r="8241" spans="32:40">
      <c r="AF8241" s="25">
        <v>8240</v>
      </c>
      <c r="AG8241" s="25"/>
      <c r="AJ8241" s="25"/>
      <c r="AL8241" s="5">
        <v>8240</v>
      </c>
      <c r="AM8241" s="25">
        <v>-567900070.0947783</v>
      </c>
      <c r="AN8241" s="5">
        <v>-3.338288317700175</v>
      </c>
    </row>
    <row r="8242" spans="32:40">
      <c r="AF8242" s="25">
        <v>8241</v>
      </c>
      <c r="AG8242" s="25"/>
      <c r="AJ8242" s="25"/>
      <c r="AL8242" s="5">
        <v>8241</v>
      </c>
      <c r="AM8242" s="25">
        <v>695101848.29385614</v>
      </c>
      <c r="AN8242" s="5">
        <v>4.294785148684797</v>
      </c>
    </row>
    <row r="8243" spans="32:40">
      <c r="AF8243" s="25">
        <v>8242</v>
      </c>
      <c r="AG8243" s="25"/>
      <c r="AJ8243" s="25"/>
      <c r="AL8243" s="5">
        <v>8242</v>
      </c>
      <c r="AM8243" s="25">
        <v>-3442537.8039240241</v>
      </c>
      <c r="AN8243" s="5">
        <v>0.97781096051040139</v>
      </c>
    </row>
    <row r="8244" spans="32:40">
      <c r="AF8244" s="25">
        <v>8243</v>
      </c>
      <c r="AG8244" s="25"/>
      <c r="AJ8244" s="25"/>
      <c r="AL8244" s="5">
        <v>8243</v>
      </c>
      <c r="AM8244" s="25">
        <v>-2211906916.1182766</v>
      </c>
      <c r="AN8244" s="5">
        <v>-7.456547039533489</v>
      </c>
    </row>
    <row r="8245" spans="32:40">
      <c r="AF8245" s="25">
        <v>8244</v>
      </c>
      <c r="AG8245" s="25"/>
      <c r="AJ8245" s="25"/>
      <c r="AL8245" s="5">
        <v>8244</v>
      </c>
      <c r="AM8245" s="25">
        <v>-692061660.12174129</v>
      </c>
      <c r="AN8245" s="5">
        <v>-3.6685824107536495</v>
      </c>
    </row>
    <row r="8246" spans="32:40">
      <c r="AF8246" s="25">
        <v>8245</v>
      </c>
      <c r="AG8246" s="25"/>
      <c r="AJ8246" s="25"/>
      <c r="AL8246" s="5">
        <v>8245</v>
      </c>
      <c r="AM8246" s="25">
        <v>1020515337.8817997</v>
      </c>
      <c r="AN8246" s="5">
        <v>6.5827640275558572</v>
      </c>
    </row>
    <row r="8247" spans="32:40">
      <c r="AF8247" s="25">
        <v>8246</v>
      </c>
      <c r="AG8247" s="25"/>
      <c r="AJ8247" s="25"/>
      <c r="AL8247" s="5">
        <v>8246</v>
      </c>
      <c r="AM8247" s="25">
        <v>-1477911104.9661865</v>
      </c>
      <c r="AN8247" s="5">
        <v>-10.981118956687721</v>
      </c>
    </row>
    <row r="8248" spans="32:40">
      <c r="AF8248" s="25">
        <v>8247</v>
      </c>
      <c r="AG8248" s="25"/>
      <c r="AJ8248" s="25"/>
      <c r="AL8248" s="5">
        <v>8247</v>
      </c>
      <c r="AM8248" s="25">
        <v>-325160940.70368314</v>
      </c>
      <c r="AN8248" s="5">
        <v>-1.9618181499578318</v>
      </c>
    </row>
    <row r="8249" spans="32:40">
      <c r="AF8249" s="25">
        <v>8248</v>
      </c>
      <c r="AG8249" s="25"/>
      <c r="AJ8249" s="25"/>
      <c r="AL8249" s="5">
        <v>8248</v>
      </c>
      <c r="AM8249" s="25">
        <v>1295706324.0459595</v>
      </c>
      <c r="AN8249" s="5">
        <v>10.872333715212957</v>
      </c>
    </row>
    <row r="8250" spans="32:40">
      <c r="AF8250" s="25">
        <v>8249</v>
      </c>
      <c r="AG8250" s="25"/>
      <c r="AJ8250" s="25"/>
      <c r="AL8250" s="5">
        <v>8249</v>
      </c>
      <c r="AM8250" s="25">
        <v>-1484877365.934063</v>
      </c>
      <c r="AN8250" s="5">
        <v>-5.680953491061369</v>
      </c>
    </row>
    <row r="8251" spans="32:40">
      <c r="AF8251" s="25">
        <v>8250</v>
      </c>
      <c r="AG8251" s="25"/>
      <c r="AJ8251" s="25"/>
      <c r="AL8251" s="5">
        <v>8250</v>
      </c>
      <c r="AM8251" s="25">
        <v>-13501372.79309392</v>
      </c>
      <c r="AN8251" s="5">
        <v>0.83836235583364471</v>
      </c>
    </row>
    <row r="8252" spans="32:40">
      <c r="AF8252" s="25">
        <v>8251</v>
      </c>
      <c r="AG8252" s="25"/>
      <c r="AJ8252" s="25"/>
      <c r="AL8252" s="5">
        <v>8251</v>
      </c>
      <c r="AM8252" s="25">
        <v>-809542214.00065935</v>
      </c>
      <c r="AN8252" s="5">
        <v>-2.3304284055612619</v>
      </c>
    </row>
    <row r="8253" spans="32:40">
      <c r="AF8253" s="25">
        <v>8252</v>
      </c>
      <c r="AG8253" s="25"/>
      <c r="AJ8253" s="25"/>
      <c r="AL8253" s="5">
        <v>8252</v>
      </c>
      <c r="AM8253" s="25">
        <v>-808236484.4358958</v>
      </c>
      <c r="AN8253" s="5">
        <v>-2.093210741177757</v>
      </c>
    </row>
    <row r="8254" spans="32:40">
      <c r="AF8254" s="25">
        <v>8253</v>
      </c>
      <c r="AG8254" s="25"/>
      <c r="AJ8254" s="25"/>
      <c r="AL8254" s="5">
        <v>8253</v>
      </c>
      <c r="AM8254" s="25">
        <v>-462067088.64973658</v>
      </c>
      <c r="AN8254" s="5">
        <v>-1.23402528819</v>
      </c>
    </row>
    <row r="8255" spans="32:40">
      <c r="AF8255" s="25">
        <v>8254</v>
      </c>
      <c r="AG8255" s="25"/>
      <c r="AJ8255" s="25"/>
      <c r="AL8255" s="5">
        <v>8254</v>
      </c>
      <c r="AM8255" s="25">
        <v>-149314086.19975513</v>
      </c>
      <c r="AN8255" s="5">
        <v>0.11778666762338429</v>
      </c>
    </row>
    <row r="8256" spans="32:40">
      <c r="AF8256" s="25">
        <v>8255</v>
      </c>
      <c r="AG8256" s="25"/>
      <c r="AJ8256" s="25"/>
      <c r="AL8256" s="5">
        <v>8255</v>
      </c>
      <c r="AM8256" s="25">
        <v>-1107308807.5088487</v>
      </c>
      <c r="AN8256" s="5">
        <v>-4.1187552967386933</v>
      </c>
    </row>
    <row r="8257" spans="32:40">
      <c r="AF8257" s="25">
        <v>8256</v>
      </c>
      <c r="AG8257" s="25"/>
      <c r="AJ8257" s="25"/>
      <c r="AL8257" s="5">
        <v>8256</v>
      </c>
      <c r="AM8257" s="25">
        <v>-833747248.43341708</v>
      </c>
      <c r="AN8257" s="5">
        <v>-2.6813912812721346</v>
      </c>
    </row>
    <row r="8258" spans="32:40">
      <c r="AF8258" s="25">
        <v>8257</v>
      </c>
      <c r="AG8258" s="25"/>
      <c r="AJ8258" s="25"/>
      <c r="AL8258" s="5">
        <v>8257</v>
      </c>
      <c r="AM8258" s="25">
        <v>-365214138.75779617</v>
      </c>
      <c r="AN8258" s="5">
        <v>-3.4147698353790452</v>
      </c>
    </row>
    <row r="8259" spans="32:40">
      <c r="AF8259" s="25">
        <v>8258</v>
      </c>
      <c r="AG8259" s="25"/>
      <c r="AJ8259" s="25"/>
      <c r="AL8259" s="5">
        <v>8258</v>
      </c>
      <c r="AM8259" s="25">
        <v>-273077279.04527915</v>
      </c>
      <c r="AN8259" s="5">
        <v>-2.5835575866692317</v>
      </c>
    </row>
    <row r="8260" spans="32:40">
      <c r="AF8260" s="25">
        <v>8259</v>
      </c>
      <c r="AG8260" s="25"/>
      <c r="AJ8260" s="25"/>
      <c r="AL8260" s="5">
        <v>8259</v>
      </c>
      <c r="AM8260" s="25">
        <v>-618662889.29027462</v>
      </c>
      <c r="AN8260" s="5">
        <v>-2.9850107733861031</v>
      </c>
    </row>
    <row r="8261" spans="32:40">
      <c r="AF8261" s="25">
        <v>8260</v>
      </c>
      <c r="AG8261" s="25"/>
      <c r="AJ8261" s="25"/>
      <c r="AL8261" s="5">
        <v>8260</v>
      </c>
      <c r="AM8261" s="25">
        <v>-393908945.41727138</v>
      </c>
      <c r="AN8261" s="5">
        <v>-2.2692731492950724</v>
      </c>
    </row>
    <row r="8262" spans="32:40">
      <c r="AF8262" s="25">
        <v>8261</v>
      </c>
      <c r="AG8262" s="25"/>
      <c r="AJ8262" s="25"/>
      <c r="AL8262" s="5">
        <v>8261</v>
      </c>
      <c r="AM8262" s="25">
        <v>-1702811933.0140793</v>
      </c>
      <c r="AN8262" s="5">
        <v>-9.9528721960603725</v>
      </c>
    </row>
    <row r="8263" spans="32:40">
      <c r="AF8263" s="25">
        <v>8262</v>
      </c>
      <c r="AG8263" s="25"/>
      <c r="AJ8263" s="25"/>
      <c r="AL8263" s="5">
        <v>8262</v>
      </c>
      <c r="AM8263" s="25">
        <v>-487204724.72093749</v>
      </c>
      <c r="AN8263" s="5">
        <v>-3.2208421095494564</v>
      </c>
    </row>
    <row r="8264" spans="32:40">
      <c r="AF8264" s="25">
        <v>8263</v>
      </c>
      <c r="AG8264" s="25"/>
      <c r="AJ8264" s="25"/>
      <c r="AL8264" s="5">
        <v>8263</v>
      </c>
      <c r="AM8264" s="25">
        <v>-706119000.50307357</v>
      </c>
      <c r="AN8264" s="5">
        <v>-3.324931914126247</v>
      </c>
    </row>
    <row r="8265" spans="32:40">
      <c r="AF8265" s="25">
        <v>8264</v>
      </c>
      <c r="AG8265" s="25"/>
      <c r="AJ8265" s="25"/>
      <c r="AL8265" s="5">
        <v>8264</v>
      </c>
      <c r="AM8265" s="25">
        <v>713823160.22589195</v>
      </c>
      <c r="AN8265" s="5">
        <v>4.5830483284828878</v>
      </c>
    </row>
    <row r="8266" spans="32:40">
      <c r="AF8266" s="25">
        <v>8265</v>
      </c>
      <c r="AG8266" s="25"/>
      <c r="AJ8266" s="25"/>
      <c r="AL8266" s="5">
        <v>8265</v>
      </c>
      <c r="AM8266" s="25">
        <v>-1135988264.1699624</v>
      </c>
      <c r="AN8266" s="5">
        <v>-5.8605036116648632</v>
      </c>
    </row>
    <row r="8267" spans="32:40">
      <c r="AF8267" s="25">
        <v>8266</v>
      </c>
      <c r="AG8267" s="25"/>
      <c r="AJ8267" s="25"/>
      <c r="AL8267" s="5">
        <v>8266</v>
      </c>
      <c r="AM8267" s="25">
        <v>-183306052.99963027</v>
      </c>
      <c r="AN8267" s="5">
        <v>0.12983750285551413</v>
      </c>
    </row>
    <row r="8268" spans="32:40">
      <c r="AF8268" s="25">
        <v>8267</v>
      </c>
      <c r="AG8268" s="25"/>
      <c r="AJ8268" s="25"/>
      <c r="AL8268" s="5">
        <v>8267</v>
      </c>
      <c r="AM8268" s="25">
        <v>927225274.63676655</v>
      </c>
      <c r="AN8268" s="5">
        <v>11.919874197716791</v>
      </c>
    </row>
    <row r="8269" spans="32:40">
      <c r="AF8269" s="25">
        <v>8268</v>
      </c>
      <c r="AG8269" s="25"/>
      <c r="AJ8269" s="25"/>
      <c r="AL8269" s="5">
        <v>8268</v>
      </c>
      <c r="AM8269" s="25">
        <v>-230618044.7170029</v>
      </c>
      <c r="AN8269" s="5">
        <v>-1.5635226244983509</v>
      </c>
    </row>
    <row r="8270" spans="32:40">
      <c r="AF8270" s="25">
        <v>8269</v>
      </c>
      <c r="AG8270" s="25"/>
      <c r="AJ8270" s="25"/>
      <c r="AL8270" s="5">
        <v>8269</v>
      </c>
      <c r="AM8270" s="25">
        <v>-131109776.81717637</v>
      </c>
      <c r="AN8270" s="5">
        <v>0.22926619533213999</v>
      </c>
    </row>
    <row r="8271" spans="32:40">
      <c r="AF8271" s="25">
        <v>8270</v>
      </c>
      <c r="AG8271" s="25"/>
      <c r="AJ8271" s="25"/>
      <c r="AL8271" s="5">
        <v>8270</v>
      </c>
      <c r="AM8271" s="25">
        <v>-888827635.7236979</v>
      </c>
      <c r="AN8271" s="5">
        <v>-4.5290487444309422</v>
      </c>
    </row>
    <row r="8272" spans="32:40">
      <c r="AF8272" s="25">
        <v>8271</v>
      </c>
      <c r="AG8272" s="25"/>
      <c r="AJ8272" s="25"/>
      <c r="AL8272" s="5">
        <v>8271</v>
      </c>
      <c r="AM8272" s="25">
        <v>1260824230.1946206</v>
      </c>
      <c r="AN8272" s="5">
        <v>6.3333813131043621</v>
      </c>
    </row>
    <row r="8273" spans="32:40">
      <c r="AF8273" s="25">
        <v>8272</v>
      </c>
      <c r="AG8273" s="25"/>
      <c r="AJ8273" s="25"/>
      <c r="AL8273" s="5">
        <v>8272</v>
      </c>
      <c r="AM8273" s="25">
        <v>-669370700.64381647</v>
      </c>
      <c r="AN8273" s="5">
        <v>-2.8383840138083314</v>
      </c>
    </row>
    <row r="8274" spans="32:40">
      <c r="AF8274" s="25">
        <v>8273</v>
      </c>
      <c r="AG8274" s="25"/>
      <c r="AJ8274" s="25"/>
      <c r="AL8274" s="5">
        <v>8273</v>
      </c>
      <c r="AM8274" s="25">
        <v>-1054044010.9133755</v>
      </c>
      <c r="AN8274" s="5">
        <v>-3.0445502653559116</v>
      </c>
    </row>
    <row r="8275" spans="32:40">
      <c r="AF8275" s="25">
        <v>8274</v>
      </c>
      <c r="AG8275" s="25"/>
      <c r="AJ8275" s="25"/>
      <c r="AL8275" s="5">
        <v>8274</v>
      </c>
      <c r="AM8275" s="25">
        <v>-291828890.24252427</v>
      </c>
      <c r="AN8275" s="5">
        <v>-1.0702361394135635</v>
      </c>
    </row>
    <row r="8276" spans="32:40">
      <c r="AF8276" s="25">
        <v>8275</v>
      </c>
      <c r="AG8276" s="25"/>
      <c r="AJ8276" s="25"/>
      <c r="AL8276" s="5">
        <v>8275</v>
      </c>
      <c r="AM8276" s="25">
        <v>699707479.89969444</v>
      </c>
      <c r="AN8276" s="5">
        <v>9.4120197257555116</v>
      </c>
    </row>
    <row r="8277" spans="32:40">
      <c r="AF8277" s="25">
        <v>8276</v>
      </c>
      <c r="AG8277" s="25"/>
      <c r="AJ8277" s="25"/>
      <c r="AL8277" s="5">
        <v>8276</v>
      </c>
      <c r="AM8277" s="25">
        <v>54975291.087086797</v>
      </c>
      <c r="AN8277" s="5">
        <v>1.3103359682499411</v>
      </c>
    </row>
    <row r="8278" spans="32:40">
      <c r="AF8278" s="25">
        <v>8277</v>
      </c>
      <c r="AG8278" s="25"/>
      <c r="AJ8278" s="25"/>
      <c r="AL8278" s="5">
        <v>8277</v>
      </c>
      <c r="AM8278" s="25">
        <v>-935809485.15514481</v>
      </c>
      <c r="AN8278" s="5">
        <v>-3.8055251744804757</v>
      </c>
    </row>
    <row r="8279" spans="32:40">
      <c r="AF8279" s="25">
        <v>8278</v>
      </c>
      <c r="AG8279" s="25"/>
      <c r="AJ8279" s="25"/>
      <c r="AL8279" s="5">
        <v>8278</v>
      </c>
      <c r="AM8279" s="25">
        <v>-21853266.716234535</v>
      </c>
      <c r="AN8279" s="5">
        <v>0.79027550268779045</v>
      </c>
    </row>
    <row r="8280" spans="32:40">
      <c r="AF8280" s="25">
        <v>8279</v>
      </c>
      <c r="AG8280" s="25"/>
      <c r="AJ8280" s="25"/>
      <c r="AL8280" s="5">
        <v>8279</v>
      </c>
      <c r="AM8280" s="25">
        <v>1409275314.660578</v>
      </c>
      <c r="AN8280" s="5">
        <v>19.325099134856167</v>
      </c>
    </row>
    <row r="8281" spans="32:40">
      <c r="AF8281" s="25">
        <v>8280</v>
      </c>
      <c r="AG8281" s="25"/>
      <c r="AJ8281" s="25"/>
      <c r="AL8281" s="5">
        <v>8280</v>
      </c>
      <c r="AM8281" s="25">
        <v>157360279.90443894</v>
      </c>
      <c r="AN8281" s="5">
        <v>2.3024350581005715</v>
      </c>
    </row>
    <row r="8282" spans="32:40">
      <c r="AF8282" s="25">
        <v>8281</v>
      </c>
      <c r="AG8282" s="25"/>
      <c r="AJ8282" s="25"/>
      <c r="AL8282" s="5">
        <v>8281</v>
      </c>
      <c r="AM8282" s="25">
        <v>140322938.31932473</v>
      </c>
      <c r="AN8282" s="5">
        <v>1.5561697813196989</v>
      </c>
    </row>
    <row r="8283" spans="32:40">
      <c r="AF8283" s="25">
        <v>8282</v>
      </c>
      <c r="AG8283" s="25"/>
      <c r="AJ8283" s="25"/>
      <c r="AL8283" s="5">
        <v>8282</v>
      </c>
      <c r="AM8283" s="25">
        <v>-513208331.24804151</v>
      </c>
      <c r="AN8283" s="5">
        <v>-4.1234267293531195</v>
      </c>
    </row>
    <row r="8284" spans="32:40">
      <c r="AF8284" s="25">
        <v>8283</v>
      </c>
      <c r="AG8284" s="25"/>
      <c r="AJ8284" s="25"/>
      <c r="AL8284" s="5">
        <v>8283</v>
      </c>
      <c r="AM8284" s="25">
        <v>386519857.83744353</v>
      </c>
      <c r="AN8284" s="5">
        <v>3.4362849268764539</v>
      </c>
    </row>
    <row r="8285" spans="32:40">
      <c r="AF8285" s="25">
        <v>8284</v>
      </c>
      <c r="AG8285" s="25"/>
      <c r="AJ8285" s="25"/>
      <c r="AL8285" s="5">
        <v>8284</v>
      </c>
      <c r="AM8285" s="25">
        <v>126806536.79347241</v>
      </c>
      <c r="AN8285" s="5">
        <v>1.9908105068201385</v>
      </c>
    </row>
    <row r="8286" spans="32:40">
      <c r="AF8286" s="25">
        <v>8285</v>
      </c>
      <c r="AG8286" s="25"/>
      <c r="AJ8286" s="25"/>
      <c r="AL8286" s="5">
        <v>8285</v>
      </c>
      <c r="AM8286" s="25">
        <v>-819550975.06046498</v>
      </c>
      <c r="AN8286" s="5">
        <v>-10.688887518890008</v>
      </c>
    </row>
    <row r="8287" spans="32:40">
      <c r="AF8287" s="25">
        <v>8286</v>
      </c>
      <c r="AG8287" s="25"/>
      <c r="AJ8287" s="25"/>
      <c r="AL8287" s="5">
        <v>8286</v>
      </c>
      <c r="AM8287" s="25">
        <v>1341031131.8344126</v>
      </c>
      <c r="AN8287" s="5">
        <v>18.430589623102179</v>
      </c>
    </row>
    <row r="8288" spans="32:40">
      <c r="AF8288" s="25">
        <v>8287</v>
      </c>
      <c r="AG8288" s="25"/>
      <c r="AJ8288" s="25"/>
      <c r="AL8288" s="5">
        <v>8287</v>
      </c>
      <c r="AM8288" s="25">
        <v>-585150867.01118493</v>
      </c>
      <c r="AN8288" s="5">
        <v>-6.7982928768412716</v>
      </c>
    </row>
    <row r="8289" spans="32:40">
      <c r="AF8289" s="25">
        <v>8288</v>
      </c>
      <c r="AG8289" s="25"/>
      <c r="AJ8289" s="25"/>
      <c r="AL8289" s="5">
        <v>8288</v>
      </c>
      <c r="AM8289" s="25">
        <v>-390290846.69588494</v>
      </c>
      <c r="AN8289" s="5">
        <v>-0.77224588412183048</v>
      </c>
    </row>
    <row r="8290" spans="32:40">
      <c r="AF8290" s="25">
        <v>8289</v>
      </c>
      <c r="AG8290" s="25"/>
      <c r="AJ8290" s="25"/>
      <c r="AL8290" s="5">
        <v>8289</v>
      </c>
      <c r="AM8290" s="25">
        <v>724288663.97930241</v>
      </c>
      <c r="AN8290" s="5">
        <v>3.9573741188788638</v>
      </c>
    </row>
    <row r="8291" spans="32:40">
      <c r="AF8291" s="25">
        <v>8290</v>
      </c>
      <c r="AG8291" s="25"/>
      <c r="AJ8291" s="25"/>
      <c r="AL8291" s="5">
        <v>8290</v>
      </c>
      <c r="AM8291" s="25">
        <v>707069793.15645778</v>
      </c>
      <c r="AN8291" s="5">
        <v>4.6839157402266052</v>
      </c>
    </row>
    <row r="8292" spans="32:40">
      <c r="AF8292" s="25">
        <v>8291</v>
      </c>
      <c r="AG8292" s="25"/>
      <c r="AJ8292" s="25"/>
      <c r="AL8292" s="5">
        <v>8291</v>
      </c>
      <c r="AM8292" s="25">
        <v>-146571059.46072489</v>
      </c>
      <c r="AN8292" s="5">
        <v>0.14708826921544094</v>
      </c>
    </row>
    <row r="8293" spans="32:40">
      <c r="AF8293" s="25">
        <v>8292</v>
      </c>
      <c r="AG8293" s="25"/>
      <c r="AJ8293" s="25"/>
      <c r="AL8293" s="5">
        <v>8292</v>
      </c>
      <c r="AM8293" s="25">
        <v>206856402.02414885</v>
      </c>
      <c r="AN8293" s="5">
        <v>3.2649146588988076</v>
      </c>
    </row>
    <row r="8294" spans="32:40">
      <c r="AF8294" s="25">
        <v>8293</v>
      </c>
      <c r="AG8294" s="25"/>
      <c r="AJ8294" s="25"/>
      <c r="AL8294" s="5">
        <v>8293</v>
      </c>
      <c r="AM8294" s="25">
        <v>-774417598.93047047</v>
      </c>
      <c r="AN8294" s="5">
        <v>-2.7310801058129166</v>
      </c>
    </row>
    <row r="8295" spans="32:40">
      <c r="AF8295" s="25">
        <v>8294</v>
      </c>
      <c r="AG8295" s="25"/>
      <c r="AJ8295" s="25"/>
      <c r="AL8295" s="5">
        <v>8294</v>
      </c>
      <c r="AM8295" s="25">
        <v>-1443809484.0439637</v>
      </c>
      <c r="AN8295" s="5">
        <v>-7.7930279041302111</v>
      </c>
    </row>
    <row r="8296" spans="32:40">
      <c r="AF8296" s="25">
        <v>8295</v>
      </c>
      <c r="AG8296" s="25"/>
      <c r="AJ8296" s="25"/>
      <c r="AL8296" s="5">
        <v>8295</v>
      </c>
      <c r="AM8296" s="25">
        <v>-678029219.66596627</v>
      </c>
      <c r="AN8296" s="5">
        <v>-4.1886958143878399</v>
      </c>
    </row>
    <row r="8297" spans="32:40">
      <c r="AF8297" s="25">
        <v>8296</v>
      </c>
      <c r="AG8297" s="25"/>
      <c r="AJ8297" s="25"/>
      <c r="AL8297" s="5">
        <v>8296</v>
      </c>
      <c r="AM8297" s="25">
        <v>507571757.21133924</v>
      </c>
      <c r="AN8297" s="5">
        <v>4.8184576005695297</v>
      </c>
    </row>
    <row r="8298" spans="32:40">
      <c r="AF8298" s="25">
        <v>8297</v>
      </c>
      <c r="AG8298" s="25"/>
      <c r="AJ8298" s="25"/>
      <c r="AL8298" s="5">
        <v>8297</v>
      </c>
      <c r="AM8298" s="25">
        <v>-1326481755.7695401</v>
      </c>
      <c r="AN8298" s="5">
        <v>-4.938985665506257</v>
      </c>
    </row>
    <row r="8299" spans="32:40">
      <c r="AF8299" s="25">
        <v>8298</v>
      </c>
      <c r="AG8299" s="25"/>
      <c r="AJ8299" s="25"/>
      <c r="AL8299" s="5">
        <v>8298</v>
      </c>
      <c r="AM8299" s="25">
        <v>-1092076769.4677589</v>
      </c>
      <c r="AN8299" s="5">
        <v>-4.2163499065732193</v>
      </c>
    </row>
    <row r="8300" spans="32:40">
      <c r="AF8300" s="25">
        <v>8299</v>
      </c>
      <c r="AG8300" s="25"/>
      <c r="AJ8300" s="25"/>
      <c r="AL8300" s="5">
        <v>8299</v>
      </c>
      <c r="AM8300" s="25">
        <v>-993912299.51558626</v>
      </c>
      <c r="AN8300" s="5">
        <v>-3.4161052515275068</v>
      </c>
    </row>
    <row r="8301" spans="32:40">
      <c r="AF8301" s="25">
        <v>8300</v>
      </c>
      <c r="AG8301" s="25"/>
      <c r="AJ8301" s="25"/>
      <c r="AL8301" s="5">
        <v>8300</v>
      </c>
      <c r="AM8301" s="25">
        <v>-408027871.6648013</v>
      </c>
      <c r="AN8301" s="5">
        <v>-2.1464114073682867</v>
      </c>
    </row>
    <row r="8302" spans="32:40">
      <c r="AF8302" s="25">
        <v>8301</v>
      </c>
      <c r="AG8302" s="25"/>
      <c r="AJ8302" s="25"/>
      <c r="AL8302" s="5">
        <v>8301</v>
      </c>
      <c r="AM8302" s="25">
        <v>-189613436.36682111</v>
      </c>
      <c r="AN8302" s="5">
        <v>9.2887840514240663E-2</v>
      </c>
    </row>
    <row r="8303" spans="32:40">
      <c r="AF8303" s="25">
        <v>8302</v>
      </c>
      <c r="AG8303" s="25"/>
      <c r="AJ8303" s="25"/>
      <c r="AL8303" s="5">
        <v>8302</v>
      </c>
      <c r="AM8303" s="25">
        <v>844137653.80837965</v>
      </c>
      <c r="AN8303" s="5">
        <v>4.734030342002419</v>
      </c>
    </row>
    <row r="8304" spans="32:40">
      <c r="AF8304" s="25">
        <v>8303</v>
      </c>
      <c r="AG8304" s="25"/>
      <c r="AJ8304" s="25"/>
      <c r="AL8304" s="5">
        <v>8303</v>
      </c>
      <c r="AM8304" s="25">
        <v>-437926218.22382259</v>
      </c>
      <c r="AN8304" s="5">
        <v>-3.1333864294243527</v>
      </c>
    </row>
    <row r="8305" spans="32:40">
      <c r="AF8305" s="25">
        <v>8304</v>
      </c>
      <c r="AG8305" s="25"/>
      <c r="AJ8305" s="25"/>
      <c r="AL8305" s="5">
        <v>8304</v>
      </c>
      <c r="AM8305" s="25">
        <v>-1393732406.8173022</v>
      </c>
      <c r="AN8305" s="5">
        <v>-12.190203736906998</v>
      </c>
    </row>
    <row r="8306" spans="32:40">
      <c r="AF8306" s="25">
        <v>8305</v>
      </c>
      <c r="AG8306" s="25"/>
      <c r="AJ8306" s="25"/>
      <c r="AL8306" s="5">
        <v>8305</v>
      </c>
      <c r="AM8306" s="25">
        <v>-451977673.37910944</v>
      </c>
      <c r="AN8306" s="5">
        <v>-2.1792435236352641</v>
      </c>
    </row>
    <row r="8307" spans="32:40">
      <c r="AF8307" s="25">
        <v>8306</v>
      </c>
      <c r="AG8307" s="25"/>
      <c r="AJ8307" s="25"/>
      <c r="AL8307" s="5">
        <v>8306</v>
      </c>
      <c r="AM8307" s="25">
        <v>1217977706.7195475</v>
      </c>
      <c r="AN8307" s="5">
        <v>11.820732878728712</v>
      </c>
    </row>
    <row r="8308" spans="32:40">
      <c r="AF8308" s="25">
        <v>8307</v>
      </c>
      <c r="AG8308" s="25"/>
      <c r="AJ8308" s="25"/>
      <c r="AL8308" s="5">
        <v>8307</v>
      </c>
      <c r="AM8308" s="25">
        <v>313969032.81141263</v>
      </c>
      <c r="AN8308" s="5">
        <v>2.498030982074912</v>
      </c>
    </row>
    <row r="8309" spans="32:40">
      <c r="AF8309" s="25">
        <v>8308</v>
      </c>
      <c r="AG8309" s="25"/>
      <c r="AJ8309" s="25"/>
      <c r="AL8309" s="5">
        <v>8308</v>
      </c>
      <c r="AM8309" s="25">
        <v>-592341621.58318567</v>
      </c>
      <c r="AN8309" s="5">
        <v>-1.5948877442081115</v>
      </c>
    </row>
    <row r="8310" spans="32:40">
      <c r="AF8310" s="25">
        <v>8309</v>
      </c>
      <c r="AG8310" s="25"/>
      <c r="AJ8310" s="25"/>
      <c r="AL8310" s="5">
        <v>8309</v>
      </c>
      <c r="AM8310" s="25">
        <v>19210725.956089973</v>
      </c>
      <c r="AN8310" s="5">
        <v>1.1183568081567368</v>
      </c>
    </row>
    <row r="8311" spans="32:40">
      <c r="AF8311" s="25">
        <v>8310</v>
      </c>
      <c r="AG8311" s="25"/>
      <c r="AJ8311" s="25"/>
      <c r="AL8311" s="5">
        <v>8310</v>
      </c>
      <c r="AM8311" s="25">
        <v>-1830876306.3811116</v>
      </c>
      <c r="AN8311" s="5">
        <v>-7.4927929209409507</v>
      </c>
    </row>
    <row r="8312" spans="32:40">
      <c r="AF8312" s="25">
        <v>8311</v>
      </c>
      <c r="AG8312" s="25"/>
      <c r="AJ8312" s="25"/>
      <c r="AL8312" s="5">
        <v>8311</v>
      </c>
      <c r="AM8312" s="25">
        <v>-333934288.05940062</v>
      </c>
      <c r="AN8312" s="5">
        <v>-1.3860024841874869</v>
      </c>
    </row>
    <row r="8313" spans="32:40">
      <c r="AF8313" s="25">
        <v>8312</v>
      </c>
      <c r="AG8313" s="25"/>
      <c r="AJ8313" s="25"/>
      <c r="AL8313" s="5">
        <v>8312</v>
      </c>
      <c r="AM8313" s="25">
        <v>-469129326.384112</v>
      </c>
      <c r="AN8313" s="5">
        <v>-4.0343499324559318</v>
      </c>
    </row>
    <row r="8314" spans="32:40">
      <c r="AF8314" s="25">
        <v>8313</v>
      </c>
      <c r="AG8314" s="25"/>
      <c r="AJ8314" s="25"/>
      <c r="AL8314" s="5">
        <v>8313</v>
      </c>
      <c r="AM8314" s="25">
        <v>-444554986.18446958</v>
      </c>
      <c r="AN8314" s="5">
        <v>-1.567491058775244</v>
      </c>
    </row>
    <row r="8315" spans="32:40">
      <c r="AF8315" s="25">
        <v>8314</v>
      </c>
      <c r="AG8315" s="25"/>
      <c r="AJ8315" s="25"/>
      <c r="AL8315" s="5">
        <v>8314</v>
      </c>
      <c r="AM8315" s="25">
        <v>1219700533.2323768</v>
      </c>
      <c r="AN8315" s="5">
        <v>8.837286671445856</v>
      </c>
    </row>
    <row r="8316" spans="32:40">
      <c r="AF8316" s="25">
        <v>8315</v>
      </c>
      <c r="AG8316" s="25"/>
      <c r="AJ8316" s="25"/>
      <c r="AL8316" s="5">
        <v>8315</v>
      </c>
      <c r="AM8316" s="25">
        <v>1809499265.0823352</v>
      </c>
      <c r="AN8316" s="5">
        <v>14.161313892312545</v>
      </c>
    </row>
    <row r="8317" spans="32:40">
      <c r="AF8317" s="25">
        <v>8316</v>
      </c>
      <c r="AG8317" s="25"/>
      <c r="AJ8317" s="25"/>
      <c r="AL8317" s="5">
        <v>8316</v>
      </c>
      <c r="AM8317" s="25">
        <v>-787125769.39596748</v>
      </c>
      <c r="AN8317" s="5">
        <v>-5.8092474453252025</v>
      </c>
    </row>
    <row r="8318" spans="32:40">
      <c r="AF8318" s="25">
        <v>8317</v>
      </c>
      <c r="AG8318" s="25"/>
      <c r="AJ8318" s="25"/>
      <c r="AL8318" s="5">
        <v>8317</v>
      </c>
      <c r="AM8318" s="25">
        <v>709076927.25881445</v>
      </c>
      <c r="AN8318" s="5">
        <v>3.9655219822457699</v>
      </c>
    </row>
    <row r="8319" spans="32:40">
      <c r="AF8319" s="25">
        <v>8318</v>
      </c>
      <c r="AG8319" s="25"/>
      <c r="AJ8319" s="25"/>
      <c r="AL8319" s="5">
        <v>8318</v>
      </c>
      <c r="AM8319" s="25">
        <v>1532839314.7166109</v>
      </c>
      <c r="AN8319" s="5">
        <v>14.436942981824975</v>
      </c>
    </row>
    <row r="8320" spans="32:40">
      <c r="AF8320" s="25">
        <v>8319</v>
      </c>
      <c r="AG8320" s="25"/>
      <c r="AJ8320" s="25"/>
      <c r="AL8320" s="5">
        <v>8319</v>
      </c>
      <c r="AM8320" s="25">
        <v>-37057601.583221674</v>
      </c>
      <c r="AN8320" s="5">
        <v>0.80480785892519024</v>
      </c>
    </row>
    <row r="8321" spans="32:40">
      <c r="AF8321" s="25">
        <v>8320</v>
      </c>
      <c r="AG8321" s="25"/>
      <c r="AJ8321" s="25"/>
      <c r="AL8321" s="5">
        <v>8320</v>
      </c>
      <c r="AM8321" s="25">
        <v>-168618908.40757078</v>
      </c>
      <c r="AN8321" s="5">
        <v>-0.25758675322020863</v>
      </c>
    </row>
    <row r="8322" spans="32:40">
      <c r="AF8322" s="25">
        <v>8321</v>
      </c>
      <c r="AG8322" s="25"/>
      <c r="AJ8322" s="25"/>
      <c r="AL8322" s="5">
        <v>8321</v>
      </c>
      <c r="AM8322" s="25">
        <v>-998049623.11433887</v>
      </c>
      <c r="AN8322" s="5">
        <v>-4.7741123951071973</v>
      </c>
    </row>
    <row r="8323" spans="32:40">
      <c r="AF8323" s="25">
        <v>8322</v>
      </c>
      <c r="AG8323" s="25"/>
      <c r="AJ8323" s="25"/>
      <c r="AL8323" s="5">
        <v>8322</v>
      </c>
      <c r="AM8323" s="25">
        <v>101753226.32684669</v>
      </c>
      <c r="AN8323" s="5">
        <v>2.1627435875459469</v>
      </c>
    </row>
    <row r="8324" spans="32:40">
      <c r="AF8324" s="25">
        <v>8323</v>
      </c>
      <c r="AG8324" s="25"/>
      <c r="AJ8324" s="25"/>
      <c r="AL8324" s="5">
        <v>8323</v>
      </c>
      <c r="AM8324" s="25">
        <v>-717948290.52549148</v>
      </c>
      <c r="AN8324" s="5">
        <v>-2.4019804453253562</v>
      </c>
    </row>
    <row r="8325" spans="32:40">
      <c r="AF8325" s="25">
        <v>8324</v>
      </c>
      <c r="AG8325" s="25"/>
      <c r="AJ8325" s="25"/>
      <c r="AL8325" s="5">
        <v>8324</v>
      </c>
      <c r="AM8325" s="25">
        <v>-558752513.34503639</v>
      </c>
      <c r="AN8325" s="5">
        <v>-4.9090344595216955</v>
      </c>
    </row>
    <row r="8326" spans="32:40">
      <c r="AF8326" s="25">
        <v>8325</v>
      </c>
      <c r="AG8326" s="25"/>
      <c r="AJ8326" s="25"/>
      <c r="AL8326" s="5">
        <v>8325</v>
      </c>
      <c r="AM8326" s="25">
        <v>-390803726.50998044</v>
      </c>
      <c r="AN8326" s="5">
        <v>-4.401544185500665</v>
      </c>
    </row>
    <row r="8327" spans="32:40">
      <c r="AF8327" s="25">
        <v>8326</v>
      </c>
      <c r="AG8327" s="25"/>
      <c r="AJ8327" s="25"/>
      <c r="AL8327" s="5">
        <v>8326</v>
      </c>
      <c r="AM8327" s="25">
        <v>-705626861.54519105</v>
      </c>
      <c r="AN8327" s="5">
        <v>-3.5902885844870038</v>
      </c>
    </row>
    <row r="8328" spans="32:40">
      <c r="AF8328" s="25">
        <v>8327</v>
      </c>
      <c r="AG8328" s="25"/>
      <c r="AJ8328" s="25"/>
      <c r="AL8328" s="5">
        <v>8327</v>
      </c>
      <c r="AM8328" s="25">
        <v>16865843.311003476</v>
      </c>
      <c r="AN8328" s="5">
        <v>1.2004481072975028</v>
      </c>
    </row>
    <row r="8329" spans="32:40">
      <c r="AF8329" s="25">
        <v>8328</v>
      </c>
      <c r="AG8329" s="25"/>
      <c r="AJ8329" s="25"/>
      <c r="AL8329" s="5">
        <v>8328</v>
      </c>
      <c r="AM8329" s="25">
        <v>-151633648.45898139</v>
      </c>
      <c r="AN8329" s="5">
        <v>0.30002445261450883</v>
      </c>
    </row>
    <row r="8330" spans="32:40">
      <c r="AF8330" s="25">
        <v>8329</v>
      </c>
      <c r="AG8330" s="25"/>
      <c r="AJ8330" s="25"/>
      <c r="AL8330" s="5">
        <v>8329</v>
      </c>
      <c r="AM8330" s="25">
        <v>-644349399.81290865</v>
      </c>
      <c r="AN8330" s="5">
        <v>-2.1872530193863602</v>
      </c>
    </row>
    <row r="8331" spans="32:40">
      <c r="AF8331" s="25">
        <v>8330</v>
      </c>
      <c r="AG8331" s="25"/>
      <c r="AJ8331" s="25"/>
      <c r="AL8331" s="5">
        <v>8330</v>
      </c>
      <c r="AM8331" s="25">
        <v>873884487.44214487</v>
      </c>
      <c r="AN8331" s="5">
        <v>4.5717953464178533</v>
      </c>
    </row>
    <row r="8332" spans="32:40">
      <c r="AF8332" s="25">
        <v>8331</v>
      </c>
      <c r="AG8332" s="25"/>
      <c r="AJ8332" s="25"/>
      <c r="AL8332" s="5">
        <v>8331</v>
      </c>
      <c r="AM8332" s="25">
        <v>-1255374026.4525046</v>
      </c>
      <c r="AN8332" s="5">
        <v>-7.2400094181738783</v>
      </c>
    </row>
    <row r="8333" spans="32:40">
      <c r="AF8333" s="25">
        <v>8332</v>
      </c>
      <c r="AG8333" s="25"/>
      <c r="AJ8333" s="25"/>
      <c r="AL8333" s="5">
        <v>8332</v>
      </c>
      <c r="AM8333" s="25">
        <v>-1090117043.0429287</v>
      </c>
      <c r="AN8333" s="5">
        <v>-3.3030764517439808</v>
      </c>
    </row>
    <row r="8334" spans="32:40">
      <c r="AF8334" s="25">
        <v>8333</v>
      </c>
      <c r="AG8334" s="25"/>
      <c r="AJ8334" s="25"/>
      <c r="AL8334" s="5">
        <v>8333</v>
      </c>
      <c r="AM8334" s="25">
        <v>-507406792.99484646</v>
      </c>
      <c r="AN8334" s="5">
        <v>-2.2370753584480862</v>
      </c>
    </row>
    <row r="8335" spans="32:40">
      <c r="AF8335" s="25">
        <v>8334</v>
      </c>
      <c r="AG8335" s="25"/>
      <c r="AJ8335" s="25"/>
      <c r="AL8335" s="5">
        <v>8334</v>
      </c>
      <c r="AM8335" s="25">
        <v>-248090894.6390793</v>
      </c>
      <c r="AN8335" s="5">
        <v>-1.0100683679681304</v>
      </c>
    </row>
    <row r="8336" spans="32:40">
      <c r="AF8336" s="25">
        <v>8335</v>
      </c>
      <c r="AG8336" s="25"/>
      <c r="AJ8336" s="25"/>
      <c r="AL8336" s="5">
        <v>8335</v>
      </c>
      <c r="AM8336" s="25">
        <v>-981445539.99435115</v>
      </c>
      <c r="AN8336" s="5">
        <v>-9.3172188427265716</v>
      </c>
    </row>
    <row r="8337" spans="32:40">
      <c r="AF8337" s="25">
        <v>8336</v>
      </c>
      <c r="AG8337" s="25"/>
      <c r="AJ8337" s="25"/>
      <c r="AL8337" s="5">
        <v>8336</v>
      </c>
      <c r="AM8337" s="25">
        <v>-295445765.18565261</v>
      </c>
      <c r="AN8337" s="5">
        <v>-1.2223151938003798</v>
      </c>
    </row>
    <row r="8338" spans="32:40">
      <c r="AF8338" s="25">
        <v>8337</v>
      </c>
      <c r="AG8338" s="25"/>
      <c r="AJ8338" s="25"/>
      <c r="AL8338" s="5">
        <v>8337</v>
      </c>
      <c r="AM8338" s="25">
        <v>-1205355095.1860752</v>
      </c>
      <c r="AN8338" s="5">
        <v>-4.2761595529776457</v>
      </c>
    </row>
    <row r="8339" spans="32:40">
      <c r="AF8339" s="25">
        <v>8338</v>
      </c>
      <c r="AG8339" s="25"/>
      <c r="AJ8339" s="25"/>
      <c r="AL8339" s="5">
        <v>8338</v>
      </c>
      <c r="AM8339" s="25">
        <v>683787576.84474742</v>
      </c>
      <c r="AN8339" s="5">
        <v>9.2702628488210994</v>
      </c>
    </row>
    <row r="8340" spans="32:40">
      <c r="AF8340" s="25">
        <v>8339</v>
      </c>
      <c r="AG8340" s="25"/>
      <c r="AJ8340" s="25"/>
      <c r="AL8340" s="5">
        <v>8339</v>
      </c>
      <c r="AM8340" s="25">
        <v>174155543.72116125</v>
      </c>
      <c r="AN8340" s="5">
        <v>2.3696751723174971</v>
      </c>
    </row>
    <row r="8341" spans="32:40">
      <c r="AF8341" s="25">
        <v>8340</v>
      </c>
      <c r="AG8341" s="25"/>
      <c r="AJ8341" s="25"/>
      <c r="AL8341" s="5">
        <v>8340</v>
      </c>
      <c r="AM8341" s="25">
        <v>941827262.97881913</v>
      </c>
      <c r="AN8341" s="5">
        <v>11.368305979142864</v>
      </c>
    </row>
    <row r="8342" spans="32:40">
      <c r="AF8342" s="25">
        <v>8341</v>
      </c>
      <c r="AG8342" s="25"/>
      <c r="AJ8342" s="25"/>
      <c r="AL8342" s="5">
        <v>8341</v>
      </c>
      <c r="AM8342" s="25">
        <v>-514971489.72228318</v>
      </c>
      <c r="AN8342" s="5">
        <v>-2.0076454426144963</v>
      </c>
    </row>
    <row r="8343" spans="32:40">
      <c r="AF8343" s="25">
        <v>8342</v>
      </c>
      <c r="AG8343" s="25"/>
      <c r="AJ8343" s="25"/>
      <c r="AL8343" s="5">
        <v>8342</v>
      </c>
      <c r="AM8343" s="25">
        <v>-1424349832.4370708</v>
      </c>
      <c r="AN8343" s="5">
        <v>-8.1580214304604297</v>
      </c>
    </row>
    <row r="8344" spans="32:40">
      <c r="AF8344" s="25">
        <v>8343</v>
      </c>
      <c r="AG8344" s="25"/>
      <c r="AJ8344" s="25"/>
      <c r="AL8344" s="5">
        <v>8343</v>
      </c>
      <c r="AM8344" s="25">
        <v>-1050260183.6857435</v>
      </c>
      <c r="AN8344" s="5">
        <v>-4.3397675650193408</v>
      </c>
    </row>
    <row r="8345" spans="32:40">
      <c r="AF8345" s="25">
        <v>8344</v>
      </c>
      <c r="AG8345" s="25"/>
      <c r="AJ8345" s="25"/>
      <c r="AL8345" s="5">
        <v>8344</v>
      </c>
      <c r="AM8345" s="25">
        <v>1193681251.0350981</v>
      </c>
      <c r="AN8345" s="5">
        <v>8.7420036901135081</v>
      </c>
    </row>
    <row r="8346" spans="32:40">
      <c r="AF8346" s="25">
        <v>8345</v>
      </c>
      <c r="AG8346" s="25"/>
      <c r="AJ8346" s="25"/>
      <c r="AL8346" s="5">
        <v>8345</v>
      </c>
      <c r="AM8346" s="25">
        <v>20971773.807142526</v>
      </c>
      <c r="AN8346" s="5">
        <v>1.141725805249012</v>
      </c>
    </row>
    <row r="8347" spans="32:40">
      <c r="AF8347" s="25">
        <v>8346</v>
      </c>
      <c r="AG8347" s="25"/>
      <c r="AJ8347" s="25"/>
      <c r="AL8347" s="5">
        <v>8346</v>
      </c>
      <c r="AM8347" s="25">
        <v>181566306.23900229</v>
      </c>
      <c r="AN8347" s="5">
        <v>2.2465697432395793</v>
      </c>
    </row>
    <row r="8348" spans="32:40">
      <c r="AF8348" s="25">
        <v>8347</v>
      </c>
      <c r="AG8348" s="25"/>
      <c r="AJ8348" s="25"/>
      <c r="AL8348" s="5">
        <v>8347</v>
      </c>
      <c r="AM8348" s="25">
        <v>-252681597.16100001</v>
      </c>
      <c r="AN8348" s="5">
        <v>-1.1422965132054876</v>
      </c>
    </row>
    <row r="8349" spans="32:40">
      <c r="AF8349" s="25">
        <v>8348</v>
      </c>
      <c r="AG8349" s="25"/>
      <c r="AJ8349" s="25"/>
      <c r="AL8349" s="5">
        <v>8348</v>
      </c>
      <c r="AM8349" s="25">
        <v>-81027218.071026772</v>
      </c>
      <c r="AN8349" s="5">
        <v>0.56706129637066305</v>
      </c>
    </row>
    <row r="8350" spans="32:40">
      <c r="AF8350" s="25">
        <v>8349</v>
      </c>
      <c r="AG8350" s="25"/>
      <c r="AJ8350" s="25"/>
      <c r="AL8350" s="5">
        <v>8349</v>
      </c>
      <c r="AM8350" s="25">
        <v>-845955488.81333041</v>
      </c>
      <c r="AN8350" s="5">
        <v>-2.8730261923056397</v>
      </c>
    </row>
    <row r="8351" spans="32:40">
      <c r="AF8351" s="25">
        <v>8350</v>
      </c>
      <c r="AG8351" s="25"/>
      <c r="AJ8351" s="25"/>
      <c r="AL8351" s="5">
        <v>8350</v>
      </c>
      <c r="AM8351" s="25">
        <v>-252768626.9578847</v>
      </c>
      <c r="AN8351" s="5">
        <v>-1.0035438533745904</v>
      </c>
    </row>
    <row r="8352" spans="32:40">
      <c r="AF8352" s="25">
        <v>8351</v>
      </c>
      <c r="AG8352" s="25"/>
      <c r="AJ8352" s="25"/>
      <c r="AL8352" s="5">
        <v>8351</v>
      </c>
      <c r="AM8352" s="25">
        <v>-1047627722.2487143</v>
      </c>
      <c r="AN8352" s="5">
        <v>-13.495012948827297</v>
      </c>
    </row>
    <row r="8353" spans="32:40">
      <c r="AF8353" s="25">
        <v>8352</v>
      </c>
      <c r="AG8353" s="25"/>
      <c r="AJ8353" s="25"/>
      <c r="AL8353" s="5">
        <v>8352</v>
      </c>
      <c r="AM8353" s="25">
        <v>156451362.60681334</v>
      </c>
      <c r="AN8353" s="5">
        <v>3.022675603833763</v>
      </c>
    </row>
    <row r="8354" spans="32:40">
      <c r="AF8354" s="25">
        <v>8353</v>
      </c>
      <c r="AG8354" s="25"/>
      <c r="AJ8354" s="25"/>
      <c r="AL8354" s="5">
        <v>8353</v>
      </c>
      <c r="AM8354" s="25">
        <v>-132416641.76486728</v>
      </c>
      <c r="AN8354" s="5">
        <v>-0.72507865851258613</v>
      </c>
    </row>
    <row r="8355" spans="32:40">
      <c r="AF8355" s="25">
        <v>8354</v>
      </c>
      <c r="AG8355" s="25"/>
      <c r="AJ8355" s="25"/>
      <c r="AL8355" s="5">
        <v>8354</v>
      </c>
      <c r="AM8355" s="25">
        <v>-448749165.71955848</v>
      </c>
      <c r="AN8355" s="5">
        <v>-1.4649759779304692</v>
      </c>
    </row>
    <row r="8356" spans="32:40">
      <c r="AF8356" s="25">
        <v>8355</v>
      </c>
      <c r="AG8356" s="25"/>
      <c r="AJ8356" s="25"/>
      <c r="AL8356" s="5">
        <v>8355</v>
      </c>
      <c r="AM8356" s="25">
        <v>236866564.86954701</v>
      </c>
      <c r="AN8356" s="5">
        <v>2.4160800260429602</v>
      </c>
    </row>
    <row r="8357" spans="32:40">
      <c r="AF8357" s="25">
        <v>8356</v>
      </c>
      <c r="AG8357" s="25"/>
      <c r="AJ8357" s="25"/>
      <c r="AL8357" s="5">
        <v>8356</v>
      </c>
      <c r="AM8357" s="25">
        <v>-81535909.948891953</v>
      </c>
      <c r="AN8357" s="5">
        <v>-5.9859580371312282E-2</v>
      </c>
    </row>
    <row r="8358" spans="32:40">
      <c r="AF8358" s="25">
        <v>8357</v>
      </c>
      <c r="AG8358" s="25"/>
      <c r="AJ8358" s="25"/>
      <c r="AL8358" s="5">
        <v>8357</v>
      </c>
      <c r="AM8358" s="25">
        <v>14994347.597857893</v>
      </c>
      <c r="AN8358" s="5">
        <v>1.071193815873464</v>
      </c>
    </row>
    <row r="8359" spans="32:40">
      <c r="AF8359" s="25">
        <v>8358</v>
      </c>
      <c r="AG8359" s="25"/>
      <c r="AJ8359" s="25"/>
      <c r="AL8359" s="5">
        <v>8358</v>
      </c>
      <c r="AM8359" s="25">
        <v>-1033349477.0749532</v>
      </c>
      <c r="AN8359" s="5">
        <v>-4.8440593233324565</v>
      </c>
    </row>
    <row r="8360" spans="32:40">
      <c r="AF8360" s="25">
        <v>8359</v>
      </c>
      <c r="AG8360" s="25"/>
      <c r="AJ8360" s="25"/>
      <c r="AL8360" s="5">
        <v>8359</v>
      </c>
      <c r="AM8360" s="25">
        <v>265510540.24537009</v>
      </c>
      <c r="AN8360" s="5">
        <v>2.3649398658227176</v>
      </c>
    </row>
    <row r="8361" spans="32:40">
      <c r="AF8361" s="25">
        <v>8360</v>
      </c>
      <c r="AG8361" s="25"/>
      <c r="AJ8361" s="25"/>
      <c r="AL8361" s="5">
        <v>8360</v>
      </c>
      <c r="AM8361" s="25">
        <v>-980166405.30393195</v>
      </c>
      <c r="AN8361" s="5">
        <v>-4.2515620896598474</v>
      </c>
    </row>
    <row r="8362" spans="32:40">
      <c r="AF8362" s="25">
        <v>8361</v>
      </c>
      <c r="AG8362" s="25"/>
      <c r="AJ8362" s="25"/>
      <c r="AL8362" s="5">
        <v>8361</v>
      </c>
      <c r="AM8362" s="25">
        <v>-1026621996.1556013</v>
      </c>
      <c r="AN8362" s="5">
        <v>-4.9285873244620113</v>
      </c>
    </row>
    <row r="8363" spans="32:40">
      <c r="AF8363" s="25">
        <v>8362</v>
      </c>
      <c r="AG8363" s="25"/>
      <c r="AJ8363" s="25"/>
      <c r="AL8363" s="5">
        <v>8362</v>
      </c>
      <c r="AM8363" s="25">
        <v>240119607.80614966</v>
      </c>
      <c r="AN8363" s="5">
        <v>2.045049237848227</v>
      </c>
    </row>
    <row r="8364" spans="32:40">
      <c r="AF8364" s="25">
        <v>8363</v>
      </c>
      <c r="AG8364" s="25"/>
      <c r="AJ8364" s="25"/>
      <c r="AL8364" s="5">
        <v>8363</v>
      </c>
      <c r="AM8364" s="25">
        <v>-982962744.18447995</v>
      </c>
      <c r="AN8364" s="5">
        <v>-3.3857841755332747</v>
      </c>
    </row>
    <row r="8365" spans="32:40">
      <c r="AF8365" s="25">
        <v>8364</v>
      </c>
      <c r="AG8365" s="25"/>
      <c r="AJ8365" s="25"/>
      <c r="AL8365" s="5">
        <v>8364</v>
      </c>
      <c r="AM8365" s="25">
        <v>-25036798.493840486</v>
      </c>
      <c r="AN8365" s="5">
        <v>0.87299471303882847</v>
      </c>
    </row>
    <row r="8366" spans="32:40">
      <c r="AF8366" s="25">
        <v>8365</v>
      </c>
      <c r="AG8366" s="25"/>
      <c r="AJ8366" s="25"/>
      <c r="AL8366" s="5">
        <v>8365</v>
      </c>
      <c r="AM8366" s="25">
        <v>-82114415.062049896</v>
      </c>
      <c r="AN8366" s="5">
        <v>0.5866730617221263</v>
      </c>
    </row>
    <row r="8367" spans="32:40">
      <c r="AF8367" s="25">
        <v>8366</v>
      </c>
      <c r="AG8367" s="25"/>
      <c r="AJ8367" s="25"/>
      <c r="AL8367" s="5">
        <v>8366</v>
      </c>
      <c r="AM8367" s="25">
        <v>-603572207.70737481</v>
      </c>
      <c r="AN8367" s="5">
        <v>-6.1530237008747877</v>
      </c>
    </row>
    <row r="8368" spans="32:40">
      <c r="AF8368" s="25">
        <v>8367</v>
      </c>
      <c r="AG8368" s="25"/>
      <c r="AJ8368" s="25"/>
      <c r="AL8368" s="5">
        <v>8367</v>
      </c>
      <c r="AM8368" s="25">
        <v>-285617789.03275526</v>
      </c>
      <c r="AN8368" s="5">
        <v>-0.62389288353908323</v>
      </c>
    </row>
    <row r="8369" spans="32:40">
      <c r="AF8369" s="25">
        <v>8368</v>
      </c>
      <c r="AG8369" s="25"/>
      <c r="AJ8369" s="25"/>
      <c r="AL8369" s="5">
        <v>8368</v>
      </c>
      <c r="AM8369" s="25">
        <v>726925712.45324361</v>
      </c>
      <c r="AN8369" s="5">
        <v>7.5484843887142503</v>
      </c>
    </row>
    <row r="8370" spans="32:40">
      <c r="AF8370" s="25">
        <v>8369</v>
      </c>
      <c r="AG8370" s="25"/>
      <c r="AJ8370" s="25"/>
      <c r="AL8370" s="5">
        <v>8369</v>
      </c>
      <c r="AM8370" s="25">
        <v>-271785742.02713865</v>
      </c>
      <c r="AN8370" s="5">
        <v>-1.7646409128694986</v>
      </c>
    </row>
    <row r="8371" spans="32:40">
      <c r="AF8371" s="25">
        <v>8370</v>
      </c>
      <c r="AG8371" s="25"/>
      <c r="AJ8371" s="25"/>
      <c r="AL8371" s="5">
        <v>8370</v>
      </c>
      <c r="AM8371" s="25">
        <v>-118271653.44536784</v>
      </c>
      <c r="AN8371" s="5">
        <v>0.38045778384531748</v>
      </c>
    </row>
    <row r="8372" spans="32:40">
      <c r="AF8372" s="25">
        <v>8371</v>
      </c>
      <c r="AG8372" s="25"/>
      <c r="AJ8372" s="25"/>
      <c r="AL8372" s="5">
        <v>8371</v>
      </c>
      <c r="AM8372" s="25">
        <v>9820672.0242680311</v>
      </c>
      <c r="AN8372" s="5">
        <v>1.0416285536935801</v>
      </c>
    </row>
    <row r="8373" spans="32:40">
      <c r="AF8373" s="25">
        <v>8372</v>
      </c>
      <c r="AG8373" s="25"/>
      <c r="AJ8373" s="25"/>
      <c r="AL8373" s="5">
        <v>8372</v>
      </c>
      <c r="AM8373" s="25">
        <v>-929501805.35332</v>
      </c>
      <c r="AN8373" s="5">
        <v>-6.1014138313751651</v>
      </c>
    </row>
    <row r="8374" spans="32:40">
      <c r="AF8374" s="25">
        <v>8373</v>
      </c>
      <c r="AG8374" s="25"/>
      <c r="AJ8374" s="25"/>
      <c r="AL8374" s="5">
        <v>8373</v>
      </c>
      <c r="AM8374" s="25">
        <v>187736682.30606419</v>
      </c>
      <c r="AN8374" s="5">
        <v>3.9307497113462357</v>
      </c>
    </row>
    <row r="8375" spans="32:40">
      <c r="AF8375" s="25">
        <v>8374</v>
      </c>
      <c r="AG8375" s="25"/>
      <c r="AJ8375" s="25"/>
      <c r="AL8375" s="5">
        <v>8374</v>
      </c>
      <c r="AM8375" s="25">
        <v>1095395404.6010392</v>
      </c>
      <c r="AN8375" s="5">
        <v>9.0577219295932814</v>
      </c>
    </row>
    <row r="8376" spans="32:40">
      <c r="AF8376" s="25">
        <v>8375</v>
      </c>
      <c r="AG8376" s="25"/>
      <c r="AJ8376" s="25"/>
      <c r="AL8376" s="5">
        <v>8375</v>
      </c>
      <c r="AM8376" s="25">
        <v>-622888996.64274001</v>
      </c>
      <c r="AN8376" s="5">
        <v>-1.9872876447378551</v>
      </c>
    </row>
    <row r="8377" spans="32:40">
      <c r="AF8377" s="25">
        <v>8376</v>
      </c>
      <c r="AG8377" s="25"/>
      <c r="AJ8377" s="25"/>
      <c r="AL8377" s="5">
        <v>8376</v>
      </c>
      <c r="AM8377" s="25">
        <v>-335310509.68312609</v>
      </c>
      <c r="AN8377" s="5">
        <v>-1.3664275615100923</v>
      </c>
    </row>
    <row r="8378" spans="32:40">
      <c r="AF8378" s="25">
        <v>8377</v>
      </c>
      <c r="AG8378" s="25"/>
      <c r="AJ8378" s="25"/>
      <c r="AL8378" s="5">
        <v>8377</v>
      </c>
      <c r="AM8378" s="25">
        <v>-5282076.2295812368</v>
      </c>
      <c r="AN8378" s="5">
        <v>0.92456372422903532</v>
      </c>
    </row>
    <row r="8379" spans="32:40">
      <c r="AF8379" s="25">
        <v>8378</v>
      </c>
      <c r="AG8379" s="25"/>
      <c r="AJ8379" s="25"/>
      <c r="AL8379" s="5">
        <v>8378</v>
      </c>
      <c r="AM8379" s="25">
        <v>760923621.35604548</v>
      </c>
      <c r="AN8379" s="5">
        <v>4.3905009914501729</v>
      </c>
    </row>
    <row r="8380" spans="32:40">
      <c r="AF8380" s="25">
        <v>8379</v>
      </c>
      <c r="AG8380" s="25"/>
      <c r="AJ8380" s="25"/>
      <c r="AL8380" s="5">
        <v>8379</v>
      </c>
      <c r="AM8380" s="25">
        <v>834862587.44882143</v>
      </c>
      <c r="AN8380" s="5">
        <v>7.4282295385035644</v>
      </c>
    </row>
    <row r="8381" spans="32:40">
      <c r="AF8381" s="25">
        <v>8380</v>
      </c>
      <c r="AG8381" s="25"/>
      <c r="AJ8381" s="25"/>
      <c r="AL8381" s="5">
        <v>8380</v>
      </c>
      <c r="AM8381" s="25">
        <v>-340944384.05697989</v>
      </c>
      <c r="AN8381" s="5">
        <v>-1.1961663527034945</v>
      </c>
    </row>
    <row r="8382" spans="32:40">
      <c r="AF8382" s="25">
        <v>8381</v>
      </c>
      <c r="AG8382" s="25"/>
      <c r="AJ8382" s="25"/>
      <c r="AL8382" s="5">
        <v>8381</v>
      </c>
      <c r="AM8382" s="25">
        <v>165008629.51795986</v>
      </c>
      <c r="AN8382" s="5">
        <v>2.4142638162399335</v>
      </c>
    </row>
    <row r="8383" spans="32:40">
      <c r="AF8383" s="25">
        <v>8382</v>
      </c>
      <c r="AG8383" s="25"/>
      <c r="AJ8383" s="25"/>
      <c r="AL8383" s="5">
        <v>8382</v>
      </c>
      <c r="AM8383" s="25">
        <v>196371766.2998862</v>
      </c>
      <c r="AN8383" s="5">
        <v>2.4183001705591174</v>
      </c>
    </row>
    <row r="8384" spans="32:40">
      <c r="AF8384" s="25">
        <v>8383</v>
      </c>
      <c r="AG8384" s="25"/>
      <c r="AJ8384" s="25"/>
      <c r="AL8384" s="5">
        <v>8383</v>
      </c>
      <c r="AM8384" s="25">
        <v>760371055.95196247</v>
      </c>
      <c r="AN8384" s="5">
        <v>4.3769076306617869</v>
      </c>
    </row>
    <row r="8385" spans="32:40">
      <c r="AF8385" s="25">
        <v>8384</v>
      </c>
      <c r="AG8385" s="25"/>
      <c r="AJ8385" s="25"/>
      <c r="AL8385" s="5">
        <v>8384</v>
      </c>
      <c r="AM8385" s="25">
        <v>-771741834.16773796</v>
      </c>
      <c r="AN8385" s="5">
        <v>-3.9890285657401701</v>
      </c>
    </row>
    <row r="8386" spans="32:40">
      <c r="AF8386" s="25">
        <v>8385</v>
      </c>
      <c r="AG8386" s="25"/>
      <c r="AJ8386" s="25"/>
      <c r="AL8386" s="5">
        <v>8385</v>
      </c>
      <c r="AM8386" s="25">
        <v>-123558775.04468554</v>
      </c>
      <c r="AN8386" s="5">
        <v>0.25954720171803863</v>
      </c>
    </row>
    <row r="8387" spans="32:40">
      <c r="AF8387" s="25">
        <v>8386</v>
      </c>
      <c r="AG8387" s="25"/>
      <c r="AJ8387" s="25"/>
      <c r="AL8387" s="5">
        <v>8386</v>
      </c>
      <c r="AM8387" s="25">
        <v>-518580271.77293175</v>
      </c>
      <c r="AN8387" s="5">
        <v>-2.5734877870509303</v>
      </c>
    </row>
    <row r="8388" spans="32:40">
      <c r="AF8388" s="25">
        <v>8387</v>
      </c>
      <c r="AG8388" s="25"/>
      <c r="AJ8388" s="25"/>
      <c r="AL8388" s="5">
        <v>8387</v>
      </c>
      <c r="AM8388" s="25">
        <v>-289019108.65912849</v>
      </c>
      <c r="AN8388" s="5">
        <v>-0.16472128777937475</v>
      </c>
    </row>
    <row r="8389" spans="32:40">
      <c r="AF8389" s="25">
        <v>8388</v>
      </c>
      <c r="AG8389" s="25"/>
      <c r="AJ8389" s="25"/>
      <c r="AL8389" s="5">
        <v>8388</v>
      </c>
      <c r="AM8389" s="25">
        <v>-202844172.64961284</v>
      </c>
      <c r="AN8389" s="5">
        <v>-1.4392155395703692E-2</v>
      </c>
    </row>
    <row r="8390" spans="32:40">
      <c r="AF8390" s="25">
        <v>8389</v>
      </c>
      <c r="AG8390" s="25"/>
      <c r="AJ8390" s="25"/>
      <c r="AL8390" s="5">
        <v>8389</v>
      </c>
      <c r="AM8390" s="25">
        <v>148329368.44857001</v>
      </c>
      <c r="AN8390" s="5">
        <v>1.6077047525044148</v>
      </c>
    </row>
    <row r="8391" spans="32:40">
      <c r="AF8391" s="25">
        <v>8390</v>
      </c>
      <c r="AG8391" s="25"/>
      <c r="AJ8391" s="25"/>
      <c r="AL8391" s="5">
        <v>8390</v>
      </c>
      <c r="AM8391" s="25">
        <v>-409867103.84703976</v>
      </c>
      <c r="AN8391" s="5">
        <v>-3.4735620102117117</v>
      </c>
    </row>
    <row r="8392" spans="32:40">
      <c r="AF8392" s="25">
        <v>8391</v>
      </c>
      <c r="AG8392" s="25"/>
      <c r="AJ8392" s="25"/>
      <c r="AL8392" s="5">
        <v>8391</v>
      </c>
      <c r="AM8392" s="25">
        <v>-577011372.83190811</v>
      </c>
      <c r="AN8392" s="5">
        <v>-3.0589411520513257</v>
      </c>
    </row>
    <row r="8393" spans="32:40">
      <c r="AF8393" s="25">
        <v>8392</v>
      </c>
      <c r="AG8393" s="25"/>
      <c r="AJ8393" s="25"/>
      <c r="AL8393" s="5">
        <v>8392</v>
      </c>
      <c r="AM8393" s="25">
        <v>-591153344.99149704</v>
      </c>
      <c r="AN8393" s="5">
        <v>-2.7241665735697436</v>
      </c>
    </row>
    <row r="8394" spans="32:40">
      <c r="AF8394" s="25">
        <v>8393</v>
      </c>
      <c r="AG8394" s="25"/>
      <c r="AJ8394" s="25"/>
      <c r="AL8394" s="5">
        <v>8393</v>
      </c>
      <c r="AM8394" s="25">
        <v>337806200.97969103</v>
      </c>
      <c r="AN8394" s="5">
        <v>4.2495263751290606</v>
      </c>
    </row>
    <row r="8395" spans="32:40">
      <c r="AF8395" s="25">
        <v>8394</v>
      </c>
      <c r="AG8395" s="25"/>
      <c r="AJ8395" s="25"/>
      <c r="AL8395" s="5">
        <v>8394</v>
      </c>
      <c r="AM8395" s="25">
        <v>274245608.24664128</v>
      </c>
      <c r="AN8395" s="5">
        <v>2.5584902906364619</v>
      </c>
    </row>
    <row r="8396" spans="32:40">
      <c r="AF8396" s="25">
        <v>8395</v>
      </c>
      <c r="AG8396" s="25"/>
      <c r="AJ8396" s="25"/>
      <c r="AL8396" s="5">
        <v>8395</v>
      </c>
      <c r="AM8396" s="25">
        <v>388999089.75331122</v>
      </c>
      <c r="AN8396" s="5">
        <v>2.5380807295592538</v>
      </c>
    </row>
    <row r="8397" spans="32:40">
      <c r="AF8397" s="25">
        <v>8396</v>
      </c>
      <c r="AG8397" s="25"/>
      <c r="AJ8397" s="25"/>
      <c r="AL8397" s="5">
        <v>8396</v>
      </c>
      <c r="AM8397" s="25">
        <v>-67608779.33543539</v>
      </c>
      <c r="AN8397" s="5">
        <v>0.28666010352223925</v>
      </c>
    </row>
    <row r="8398" spans="32:40">
      <c r="AF8398" s="25">
        <v>8397</v>
      </c>
      <c r="AG8398" s="25"/>
      <c r="AJ8398" s="25"/>
      <c r="AL8398" s="5">
        <v>8397</v>
      </c>
      <c r="AM8398" s="25">
        <v>-420710682.83763981</v>
      </c>
      <c r="AN8398" s="5">
        <v>-1.481757043367425</v>
      </c>
    </row>
    <row r="8399" spans="32:40">
      <c r="AF8399" s="25">
        <v>8398</v>
      </c>
      <c r="AG8399" s="25"/>
      <c r="AJ8399" s="25"/>
      <c r="AL8399" s="5">
        <v>8398</v>
      </c>
      <c r="AM8399" s="25">
        <v>-484760556.44182849</v>
      </c>
      <c r="AN8399" s="5">
        <v>-1.5192916461828372</v>
      </c>
    </row>
    <row r="8400" spans="32:40">
      <c r="AF8400" s="25">
        <v>8399</v>
      </c>
      <c r="AG8400" s="25"/>
      <c r="AJ8400" s="25"/>
      <c r="AL8400" s="5">
        <v>8399</v>
      </c>
      <c r="AM8400" s="25">
        <v>-1066910443.2658515</v>
      </c>
      <c r="AN8400" s="5">
        <v>-5.4541289907714336</v>
      </c>
    </row>
    <row r="8401" spans="32:40">
      <c r="AF8401" s="25">
        <v>8400</v>
      </c>
      <c r="AG8401" s="25"/>
      <c r="AJ8401" s="25"/>
      <c r="AL8401" s="5">
        <v>8400</v>
      </c>
      <c r="AM8401" s="25">
        <v>-1372846727.2030799</v>
      </c>
      <c r="AN8401" s="5">
        <v>-9.3106972328364375</v>
      </c>
    </row>
    <row r="8402" spans="32:40">
      <c r="AF8402" s="25">
        <v>8401</v>
      </c>
      <c r="AG8402" s="25"/>
      <c r="AJ8402" s="25"/>
      <c r="AL8402" s="5">
        <v>8401</v>
      </c>
      <c r="AM8402" s="25">
        <v>-1118753962.7527571</v>
      </c>
      <c r="AN8402" s="5">
        <v>-3.6032359164545409</v>
      </c>
    </row>
    <row r="8403" spans="32:40">
      <c r="AF8403" s="25">
        <v>8402</v>
      </c>
      <c r="AG8403" s="25"/>
      <c r="AJ8403" s="25"/>
      <c r="AL8403" s="5">
        <v>8402</v>
      </c>
      <c r="AM8403" s="25">
        <v>857725128.69035697</v>
      </c>
      <c r="AN8403" s="5">
        <v>4.5907953736387164</v>
      </c>
    </row>
    <row r="8404" spans="32:40">
      <c r="AF8404" s="25">
        <v>8403</v>
      </c>
      <c r="AG8404" s="25"/>
      <c r="AJ8404" s="25"/>
      <c r="AL8404" s="5">
        <v>8403</v>
      </c>
      <c r="AM8404" s="25">
        <v>762622812.97119379</v>
      </c>
      <c r="AN8404" s="5">
        <v>7.1980668104815519</v>
      </c>
    </row>
    <row r="8405" spans="32:40">
      <c r="AF8405" s="25">
        <v>8404</v>
      </c>
      <c r="AG8405" s="25"/>
      <c r="AJ8405" s="25"/>
      <c r="AL8405" s="5">
        <v>8404</v>
      </c>
      <c r="AM8405" s="25">
        <v>-115016931.38921344</v>
      </c>
      <c r="AN8405" s="5">
        <v>-0.51727477570603564</v>
      </c>
    </row>
    <row r="8406" spans="32:40">
      <c r="AF8406" s="25">
        <v>8405</v>
      </c>
      <c r="AG8406" s="25"/>
      <c r="AJ8406" s="25"/>
      <c r="AL8406" s="5">
        <v>8405</v>
      </c>
      <c r="AM8406" s="25">
        <v>-500722826.34779686</v>
      </c>
      <c r="AN8406" s="5">
        <v>-5.1533704575510999</v>
      </c>
    </row>
    <row r="8407" spans="32:40">
      <c r="AF8407" s="25">
        <v>8406</v>
      </c>
      <c r="AG8407" s="25"/>
      <c r="AJ8407" s="25"/>
      <c r="AL8407" s="5">
        <v>8406</v>
      </c>
      <c r="AM8407" s="25">
        <v>-589412862.6493758</v>
      </c>
      <c r="AN8407" s="5">
        <v>-4.7308371606288091</v>
      </c>
    </row>
    <row r="8408" spans="32:40">
      <c r="AF8408" s="25">
        <v>8407</v>
      </c>
      <c r="AG8408" s="25"/>
      <c r="AJ8408" s="25"/>
      <c r="AL8408" s="5">
        <v>8407</v>
      </c>
      <c r="AM8408" s="25">
        <v>-571855047.81470251</v>
      </c>
      <c r="AN8408" s="5">
        <v>-2.7029260636778236</v>
      </c>
    </row>
    <row r="8409" spans="32:40">
      <c r="AF8409" s="25">
        <v>8408</v>
      </c>
      <c r="AG8409" s="25"/>
      <c r="AJ8409" s="25"/>
      <c r="AL8409" s="5">
        <v>8408</v>
      </c>
      <c r="AM8409" s="25">
        <v>115730285.84188694</v>
      </c>
      <c r="AN8409" s="5">
        <v>1.5647702866753019</v>
      </c>
    </row>
    <row r="8410" spans="32:40">
      <c r="AF8410" s="25">
        <v>8409</v>
      </c>
      <c r="AG8410" s="25"/>
      <c r="AJ8410" s="25"/>
      <c r="AL8410" s="5">
        <v>8409</v>
      </c>
      <c r="AM8410" s="25">
        <v>-1308442650.2470603</v>
      </c>
      <c r="AN8410" s="5">
        <v>-5.9997763923073268</v>
      </c>
    </row>
    <row r="8411" spans="32:40">
      <c r="AF8411" s="25">
        <v>8410</v>
      </c>
      <c r="AG8411" s="25"/>
      <c r="AJ8411" s="25"/>
      <c r="AL8411" s="5">
        <v>8410</v>
      </c>
      <c r="AM8411" s="25">
        <v>-934732319.03663278</v>
      </c>
      <c r="AN8411" s="5">
        <v>-3.7996048506835733</v>
      </c>
    </row>
    <row r="8412" spans="32:40">
      <c r="AF8412" s="25">
        <v>8411</v>
      </c>
      <c r="AG8412" s="25"/>
      <c r="AJ8412" s="25"/>
      <c r="AL8412" s="5">
        <v>8411</v>
      </c>
      <c r="AM8412" s="25">
        <v>-1058157513.1552501</v>
      </c>
      <c r="AN8412" s="5">
        <v>-5.8291864809401064</v>
      </c>
    </row>
    <row r="8413" spans="32:40">
      <c r="AF8413" s="25">
        <v>8412</v>
      </c>
      <c r="AG8413" s="25"/>
      <c r="AJ8413" s="25"/>
      <c r="AL8413" s="5">
        <v>8412</v>
      </c>
      <c r="AM8413" s="25">
        <v>873383988.77742958</v>
      </c>
      <c r="AN8413" s="5">
        <v>5.2650739728005638</v>
      </c>
    </row>
    <row r="8414" spans="32:40">
      <c r="AF8414" s="25">
        <v>8413</v>
      </c>
      <c r="AG8414" s="25"/>
      <c r="AJ8414" s="25"/>
      <c r="AL8414" s="5">
        <v>8413</v>
      </c>
      <c r="AM8414" s="25">
        <v>-1097616690.1480846</v>
      </c>
      <c r="AN8414" s="5">
        <v>-6.3003793699867421</v>
      </c>
    </row>
    <row r="8415" spans="32:40">
      <c r="AF8415" s="25">
        <v>8414</v>
      </c>
      <c r="AG8415" s="25"/>
      <c r="AJ8415" s="25"/>
      <c r="AL8415" s="5">
        <v>8414</v>
      </c>
      <c r="AM8415" s="25">
        <v>-1540036575.8128784</v>
      </c>
      <c r="AN8415" s="5">
        <v>-7.6635916943498366</v>
      </c>
    </row>
    <row r="8416" spans="32:40">
      <c r="AF8416" s="25">
        <v>8415</v>
      </c>
      <c r="AG8416" s="25"/>
      <c r="AJ8416" s="25"/>
      <c r="AL8416" s="5">
        <v>8415</v>
      </c>
      <c r="AM8416" s="25">
        <v>-666482584.07321513</v>
      </c>
      <c r="AN8416" s="5">
        <v>-2.4280638701622861</v>
      </c>
    </row>
    <row r="8417" spans="32:40">
      <c r="AF8417" s="25">
        <v>8416</v>
      </c>
      <c r="AG8417" s="25"/>
      <c r="AJ8417" s="25"/>
      <c r="AL8417" s="5">
        <v>8416</v>
      </c>
      <c r="AM8417" s="25">
        <v>-1029989988.0499548</v>
      </c>
      <c r="AN8417" s="5">
        <v>-4.6136747210531066</v>
      </c>
    </row>
    <row r="8418" spans="32:40">
      <c r="AF8418" s="25">
        <v>8417</v>
      </c>
      <c r="AG8418" s="25"/>
      <c r="AJ8418" s="25"/>
      <c r="AL8418" s="5">
        <v>8417</v>
      </c>
      <c r="AM8418" s="25">
        <v>77651898.023737624</v>
      </c>
      <c r="AN8418" s="5">
        <v>1.9768295567061624</v>
      </c>
    </row>
    <row r="8419" spans="32:40">
      <c r="AF8419" s="25">
        <v>8418</v>
      </c>
      <c r="AG8419" s="25"/>
      <c r="AJ8419" s="25"/>
      <c r="AL8419" s="5">
        <v>8418</v>
      </c>
      <c r="AM8419" s="25">
        <v>-465875237.15211058</v>
      </c>
      <c r="AN8419" s="5">
        <v>-3.9684945379370262</v>
      </c>
    </row>
    <row r="8420" spans="32:40">
      <c r="AF8420" s="25">
        <v>8419</v>
      </c>
      <c r="AG8420" s="25"/>
      <c r="AJ8420" s="25"/>
      <c r="AL8420" s="5">
        <v>8419</v>
      </c>
      <c r="AM8420" s="25">
        <v>288812421.49181473</v>
      </c>
      <c r="AN8420" s="5">
        <v>2.1372989572337051</v>
      </c>
    </row>
    <row r="8421" spans="32:40">
      <c r="AF8421" s="25">
        <v>8420</v>
      </c>
      <c r="AG8421" s="25"/>
      <c r="AJ8421" s="25"/>
      <c r="AL8421" s="5">
        <v>8420</v>
      </c>
      <c r="AM8421" s="25">
        <v>-670519174.69234776</v>
      </c>
      <c r="AN8421" s="5">
        <v>-6.837848498166248</v>
      </c>
    </row>
    <row r="8422" spans="32:40">
      <c r="AF8422" s="25">
        <v>8421</v>
      </c>
      <c r="AG8422" s="25"/>
      <c r="AJ8422" s="25"/>
      <c r="AL8422" s="5">
        <v>8421</v>
      </c>
      <c r="AM8422" s="25">
        <v>-720133477.06412506</v>
      </c>
      <c r="AN8422" s="5">
        <v>-8.2879940833518031</v>
      </c>
    </row>
    <row r="8423" spans="32:40">
      <c r="AF8423" s="25">
        <v>8422</v>
      </c>
      <c r="AG8423" s="25"/>
      <c r="AJ8423" s="25"/>
      <c r="AL8423" s="5">
        <v>8422</v>
      </c>
      <c r="AM8423" s="25">
        <v>-22006748.918969452</v>
      </c>
      <c r="AN8423" s="5">
        <v>0.70302598948277306</v>
      </c>
    </row>
    <row r="8424" spans="32:40">
      <c r="AF8424" s="25">
        <v>8423</v>
      </c>
      <c r="AG8424" s="25"/>
      <c r="AJ8424" s="25"/>
      <c r="AL8424" s="5">
        <v>8423</v>
      </c>
      <c r="AM8424" s="25">
        <v>-227537314.63747704</v>
      </c>
      <c r="AN8424" s="5">
        <v>-0.21546178293053775</v>
      </c>
    </row>
    <row r="8425" spans="32:40">
      <c r="AF8425" s="25">
        <v>8424</v>
      </c>
      <c r="AG8425" s="25"/>
      <c r="AJ8425" s="25"/>
      <c r="AL8425" s="5">
        <v>8424</v>
      </c>
      <c r="AM8425" s="25">
        <v>670908727.29060793</v>
      </c>
      <c r="AN8425" s="5">
        <v>3.6870881124535066</v>
      </c>
    </row>
    <row r="8426" spans="32:40">
      <c r="AF8426" s="25">
        <v>8425</v>
      </c>
      <c r="AG8426" s="25"/>
      <c r="AJ8426" s="25"/>
      <c r="AL8426" s="5">
        <v>8425</v>
      </c>
      <c r="AM8426" s="25">
        <v>-930537474.19490075</v>
      </c>
      <c r="AN8426" s="5">
        <v>-4.3608138370802312</v>
      </c>
    </row>
    <row r="8427" spans="32:40">
      <c r="AF8427" s="25">
        <v>8426</v>
      </c>
      <c r="AG8427" s="25"/>
      <c r="AJ8427" s="25"/>
      <c r="AL8427" s="5">
        <v>8426</v>
      </c>
      <c r="AM8427" s="25">
        <v>-141649450.98756659</v>
      </c>
      <c r="AN8427" s="5">
        <v>0.16096052406578973</v>
      </c>
    </row>
    <row r="8428" spans="32:40">
      <c r="AF8428" s="25">
        <v>8427</v>
      </c>
      <c r="AG8428" s="25"/>
      <c r="AJ8428" s="25"/>
      <c r="AL8428" s="5">
        <v>8427</v>
      </c>
      <c r="AM8428" s="25">
        <v>833922957.75617242</v>
      </c>
      <c r="AN8428" s="5">
        <v>6.282735294798532</v>
      </c>
    </row>
    <row r="8429" spans="32:40">
      <c r="AF8429" s="25">
        <v>8428</v>
      </c>
      <c r="AG8429" s="25"/>
      <c r="AJ8429" s="25"/>
      <c r="AL8429" s="5">
        <v>8428</v>
      </c>
      <c r="AM8429" s="25">
        <v>-724276481.91315818</v>
      </c>
      <c r="AN8429" s="5">
        <v>-4.4865660162916567</v>
      </c>
    </row>
    <row r="8430" spans="32:40">
      <c r="AF8430" s="25">
        <v>8429</v>
      </c>
      <c r="AG8430" s="25"/>
      <c r="AJ8430" s="25"/>
      <c r="AL8430" s="5">
        <v>8429</v>
      </c>
      <c r="AM8430" s="25">
        <v>-479618329.18978709</v>
      </c>
      <c r="AN8430" s="5">
        <v>-1.036816823814144</v>
      </c>
    </row>
    <row r="8431" spans="32:40">
      <c r="AF8431" s="25">
        <v>8430</v>
      </c>
      <c r="AG8431" s="25"/>
      <c r="AJ8431" s="25"/>
      <c r="AL8431" s="5">
        <v>8430</v>
      </c>
      <c r="AM8431" s="25">
        <v>813244246.07365131</v>
      </c>
      <c r="AN8431" s="5">
        <v>4.5715782074277911</v>
      </c>
    </row>
    <row r="8432" spans="32:40">
      <c r="AF8432" s="25">
        <v>8431</v>
      </c>
      <c r="AG8432" s="25"/>
      <c r="AJ8432" s="25"/>
      <c r="AL8432" s="5">
        <v>8431</v>
      </c>
      <c r="AM8432" s="25">
        <v>-501214326.80234599</v>
      </c>
      <c r="AN8432" s="5">
        <v>-5.7237876974305886</v>
      </c>
    </row>
    <row r="8433" spans="32:40">
      <c r="AF8433" s="25">
        <v>8432</v>
      </c>
      <c r="AG8433" s="25"/>
      <c r="AJ8433" s="25"/>
      <c r="AL8433" s="5">
        <v>8432</v>
      </c>
      <c r="AM8433" s="25">
        <v>-965889206.39472485</v>
      </c>
      <c r="AN8433" s="5">
        <v>-8.5363356264969674</v>
      </c>
    </row>
    <row r="8434" spans="32:40">
      <c r="AF8434" s="25">
        <v>8433</v>
      </c>
      <c r="AG8434" s="25"/>
      <c r="AJ8434" s="25"/>
      <c r="AL8434" s="5">
        <v>8433</v>
      </c>
      <c r="AM8434" s="25">
        <v>1712894071.591357</v>
      </c>
      <c r="AN8434" s="5">
        <v>17.016352092403444</v>
      </c>
    </row>
    <row r="8435" spans="32:40">
      <c r="AF8435" s="25">
        <v>8434</v>
      </c>
      <c r="AG8435" s="25"/>
      <c r="AJ8435" s="25"/>
      <c r="AL8435" s="5">
        <v>8434</v>
      </c>
      <c r="AM8435" s="25">
        <v>-57103270.315755785</v>
      </c>
      <c r="AN8435" s="5">
        <v>0.76737654466416116</v>
      </c>
    </row>
    <row r="8436" spans="32:40">
      <c r="AF8436" s="25">
        <v>8435</v>
      </c>
      <c r="AG8436" s="25"/>
      <c r="AJ8436" s="25"/>
      <c r="AL8436" s="5">
        <v>8435</v>
      </c>
      <c r="AM8436" s="25">
        <v>313528898.39040464</v>
      </c>
      <c r="AN8436" s="5">
        <v>3.9768360838456007</v>
      </c>
    </row>
    <row r="8437" spans="32:40">
      <c r="AF8437" s="25">
        <v>8436</v>
      </c>
      <c r="AG8437" s="25"/>
      <c r="AJ8437" s="25"/>
      <c r="AL8437" s="5">
        <v>8436</v>
      </c>
      <c r="AM8437" s="25">
        <v>38226998.557397306</v>
      </c>
      <c r="AN8437" s="5">
        <v>1.2828896540884271</v>
      </c>
    </row>
    <row r="8438" spans="32:40">
      <c r="AF8438" s="25">
        <v>8437</v>
      </c>
      <c r="AG8438" s="25"/>
      <c r="AJ8438" s="25"/>
      <c r="AL8438" s="5">
        <v>8437</v>
      </c>
      <c r="AM8438" s="25">
        <v>-350956266.75214207</v>
      </c>
      <c r="AN8438" s="5">
        <v>-0.5557713055735477</v>
      </c>
    </row>
    <row r="8439" spans="32:40">
      <c r="AF8439" s="25">
        <v>8438</v>
      </c>
      <c r="AG8439" s="25"/>
      <c r="AJ8439" s="25"/>
      <c r="AL8439" s="5">
        <v>8438</v>
      </c>
      <c r="AM8439" s="25">
        <v>370515104.20842457</v>
      </c>
      <c r="AN8439" s="5">
        <v>3.5851098905601209</v>
      </c>
    </row>
    <row r="8440" spans="32:40">
      <c r="AF8440" s="25">
        <v>8439</v>
      </c>
      <c r="AG8440" s="25"/>
      <c r="AJ8440" s="25"/>
      <c r="AL8440" s="5">
        <v>8439</v>
      </c>
      <c r="AM8440" s="25">
        <v>-71961410.284615815</v>
      </c>
      <c r="AN8440" s="5">
        <v>0.47599854902379113</v>
      </c>
    </row>
    <row r="8441" spans="32:40">
      <c r="AF8441" s="25">
        <v>8440</v>
      </c>
      <c r="AG8441" s="25"/>
      <c r="AJ8441" s="25"/>
      <c r="AL8441" s="5">
        <v>8440</v>
      </c>
      <c r="AM8441" s="25">
        <v>-388828727.34945488</v>
      </c>
      <c r="AN8441" s="5">
        <v>-2.205786582883249</v>
      </c>
    </row>
    <row r="8442" spans="32:40">
      <c r="AF8442" s="25">
        <v>8441</v>
      </c>
      <c r="AG8442" s="25"/>
      <c r="AJ8442" s="25"/>
      <c r="AL8442" s="5">
        <v>8441</v>
      </c>
      <c r="AM8442" s="25">
        <v>-293876057.15983373</v>
      </c>
      <c r="AN8442" s="5">
        <v>-0.164041678314718</v>
      </c>
    </row>
    <row r="8443" spans="32:40">
      <c r="AF8443" s="25">
        <v>8442</v>
      </c>
      <c r="AG8443" s="25"/>
      <c r="AJ8443" s="25"/>
      <c r="AL8443" s="5">
        <v>8442</v>
      </c>
      <c r="AM8443" s="25">
        <v>-2111389496.4887247</v>
      </c>
      <c r="AN8443" s="5">
        <v>-9.9991902994010982</v>
      </c>
    </row>
    <row r="8444" spans="32:40">
      <c r="AF8444" s="25">
        <v>8443</v>
      </c>
      <c r="AG8444" s="25"/>
      <c r="AJ8444" s="25"/>
      <c r="AL8444" s="5">
        <v>8443</v>
      </c>
      <c r="AM8444" s="25">
        <v>330574329.26738328</v>
      </c>
      <c r="AN8444" s="5">
        <v>3.5890149773366065</v>
      </c>
    </row>
    <row r="8445" spans="32:40">
      <c r="AF8445" s="25">
        <v>8444</v>
      </c>
      <c r="AG8445" s="25"/>
      <c r="AJ8445" s="25"/>
      <c r="AL8445" s="5">
        <v>8444</v>
      </c>
      <c r="AM8445" s="25">
        <v>-484105792.8339898</v>
      </c>
      <c r="AN8445" s="5">
        <v>-1.0085804199915778</v>
      </c>
    </row>
    <row r="8446" spans="32:40">
      <c r="AF8446" s="25">
        <v>8445</v>
      </c>
      <c r="AG8446" s="25"/>
      <c r="AJ8446" s="25"/>
      <c r="AL8446" s="5">
        <v>8445</v>
      </c>
      <c r="AM8446" s="25">
        <v>-1223095612.6018467</v>
      </c>
      <c r="AN8446" s="5">
        <v>-3.5185672576340226</v>
      </c>
    </row>
    <row r="8447" spans="32:40">
      <c r="AF8447" s="25">
        <v>8446</v>
      </c>
      <c r="AG8447" s="25"/>
      <c r="AJ8447" s="25"/>
      <c r="AL8447" s="5">
        <v>8446</v>
      </c>
      <c r="AM8447" s="25">
        <v>-46666055.6427968</v>
      </c>
      <c r="AN8447" s="5">
        <v>0.5644680678329812</v>
      </c>
    </row>
    <row r="8448" spans="32:40">
      <c r="AF8448" s="25">
        <v>8447</v>
      </c>
      <c r="AG8448" s="25"/>
      <c r="AJ8448" s="25"/>
      <c r="AL8448" s="5">
        <v>8447</v>
      </c>
      <c r="AM8448" s="25">
        <v>1161102295.2618184</v>
      </c>
      <c r="AN8448" s="5">
        <v>12.402814815741394</v>
      </c>
    </row>
    <row r="8449" spans="32:40">
      <c r="AF8449" s="25">
        <v>8448</v>
      </c>
      <c r="AG8449" s="25"/>
      <c r="AJ8449" s="25"/>
      <c r="AL8449" s="5">
        <v>8448</v>
      </c>
      <c r="AM8449" s="25">
        <v>-260559235.51398081</v>
      </c>
      <c r="AN8449" s="5">
        <v>-1.4507114804792518</v>
      </c>
    </row>
    <row r="8450" spans="32:40">
      <c r="AF8450" s="25">
        <v>8449</v>
      </c>
      <c r="AG8450" s="25"/>
      <c r="AJ8450" s="25"/>
      <c r="AL8450" s="5">
        <v>8449</v>
      </c>
      <c r="AM8450" s="25">
        <v>-1124573059.1573377</v>
      </c>
      <c r="AN8450" s="5">
        <v>-3.4391921134706185</v>
      </c>
    </row>
    <row r="8451" spans="32:40">
      <c r="AF8451" s="25">
        <v>8450</v>
      </c>
      <c r="AG8451" s="25"/>
      <c r="AJ8451" s="25"/>
      <c r="AL8451" s="5">
        <v>8450</v>
      </c>
      <c r="AM8451" s="25">
        <v>-264420050.78794885</v>
      </c>
      <c r="AN8451" s="5">
        <v>-0.64108464545123744</v>
      </c>
    </row>
    <row r="8452" spans="32:40">
      <c r="AF8452" s="25">
        <v>8451</v>
      </c>
      <c r="AG8452" s="25"/>
      <c r="AJ8452" s="25"/>
      <c r="AL8452" s="5">
        <v>8451</v>
      </c>
      <c r="AM8452" s="25">
        <v>810743623.18045592</v>
      </c>
      <c r="AN8452" s="5">
        <v>5.1986175058661281</v>
      </c>
    </row>
    <row r="8453" spans="32:40">
      <c r="AF8453" s="25">
        <v>8452</v>
      </c>
      <c r="AG8453" s="25"/>
      <c r="AJ8453" s="25"/>
      <c r="AL8453" s="5">
        <v>8452</v>
      </c>
      <c r="AM8453" s="25">
        <v>-422582335.80268151</v>
      </c>
      <c r="AN8453" s="5">
        <v>-2.0861052866626535</v>
      </c>
    </row>
    <row r="8454" spans="32:40">
      <c r="AF8454" s="25">
        <v>8453</v>
      </c>
      <c r="AG8454" s="25"/>
      <c r="AJ8454" s="25"/>
      <c r="AL8454" s="5">
        <v>8453</v>
      </c>
      <c r="AM8454" s="25">
        <v>281640910.19242239</v>
      </c>
      <c r="AN8454" s="5">
        <v>2.9200400176426133</v>
      </c>
    </row>
    <row r="8455" spans="32:40">
      <c r="AF8455" s="25">
        <v>8454</v>
      </c>
      <c r="AG8455" s="25"/>
      <c r="AJ8455" s="25"/>
      <c r="AL8455" s="5">
        <v>8454</v>
      </c>
      <c r="AM8455" s="25">
        <v>-228551382.49541208</v>
      </c>
      <c r="AN8455" s="5">
        <v>6.9121864574402947E-2</v>
      </c>
    </row>
    <row r="8456" spans="32:40">
      <c r="AF8456" s="25">
        <v>8455</v>
      </c>
      <c r="AG8456" s="25"/>
      <c r="AJ8456" s="25"/>
      <c r="AL8456" s="5">
        <v>8455</v>
      </c>
      <c r="AM8456" s="25">
        <v>-137529040.96595967</v>
      </c>
      <c r="AN8456" s="5">
        <v>-0.48468980524873984</v>
      </c>
    </row>
    <row r="8457" spans="32:40">
      <c r="AF8457" s="25">
        <v>8456</v>
      </c>
      <c r="AG8457" s="25"/>
      <c r="AJ8457" s="25"/>
      <c r="AL8457" s="5">
        <v>8456</v>
      </c>
      <c r="AM8457" s="25">
        <v>-1474840041.839637</v>
      </c>
      <c r="AN8457" s="5">
        <v>-5.8177277137664998</v>
      </c>
    </row>
    <row r="8458" spans="32:40">
      <c r="AF8458" s="25">
        <v>8457</v>
      </c>
      <c r="AG8458" s="25"/>
      <c r="AJ8458" s="25"/>
      <c r="AL8458" s="5">
        <v>8457</v>
      </c>
      <c r="AM8458" s="25">
        <v>-1664005934.7813263</v>
      </c>
      <c r="AN8458" s="5">
        <v>-6.3049913219322562</v>
      </c>
    </row>
    <row r="8459" spans="32:40">
      <c r="AF8459" s="25">
        <v>8458</v>
      </c>
      <c r="AG8459" s="25"/>
      <c r="AJ8459" s="25"/>
      <c r="AL8459" s="5">
        <v>8458</v>
      </c>
      <c r="AM8459" s="25">
        <v>-902084577.20935822</v>
      </c>
      <c r="AN8459" s="5">
        <v>-2.8164340437480635</v>
      </c>
    </row>
    <row r="8460" spans="32:40">
      <c r="AF8460" s="25">
        <v>8459</v>
      </c>
      <c r="AG8460" s="25"/>
      <c r="AJ8460" s="25"/>
      <c r="AL8460" s="5">
        <v>8459</v>
      </c>
      <c r="AM8460" s="25">
        <v>-985705711.53197432</v>
      </c>
      <c r="AN8460" s="5">
        <v>-4.8348158916801083</v>
      </c>
    </row>
    <row r="8461" spans="32:40">
      <c r="AF8461" s="25">
        <v>8460</v>
      </c>
      <c r="AG8461" s="25"/>
      <c r="AJ8461" s="25"/>
      <c r="AL8461" s="5">
        <v>8460</v>
      </c>
      <c r="AM8461" s="25">
        <v>-365494747.11081749</v>
      </c>
      <c r="AN8461" s="5">
        <v>-1.6895426704716776</v>
      </c>
    </row>
    <row r="8462" spans="32:40">
      <c r="AF8462" s="25">
        <v>8461</v>
      </c>
      <c r="AG8462" s="25"/>
      <c r="AJ8462" s="25"/>
      <c r="AL8462" s="5">
        <v>8461</v>
      </c>
      <c r="AM8462" s="25">
        <v>701857431.53550935</v>
      </c>
      <c r="AN8462" s="5">
        <v>3.7685663016720987</v>
      </c>
    </row>
    <row r="8463" spans="32:40">
      <c r="AF8463" s="25">
        <v>8462</v>
      </c>
      <c r="AG8463" s="25"/>
      <c r="AJ8463" s="25"/>
      <c r="AL8463" s="5">
        <v>8462</v>
      </c>
      <c r="AM8463" s="25">
        <v>-53625113.849112153</v>
      </c>
      <c r="AN8463" s="5">
        <v>0.50984692709492219</v>
      </c>
    </row>
    <row r="8464" spans="32:40">
      <c r="AF8464" s="25">
        <v>8463</v>
      </c>
      <c r="AG8464" s="25"/>
      <c r="AJ8464" s="25"/>
      <c r="AL8464" s="5">
        <v>8463</v>
      </c>
      <c r="AM8464" s="25">
        <v>378235762.05526459</v>
      </c>
      <c r="AN8464" s="5">
        <v>5.0702104424704508</v>
      </c>
    </row>
    <row r="8465" spans="32:40">
      <c r="AF8465" s="25">
        <v>8464</v>
      </c>
      <c r="AG8465" s="25"/>
      <c r="AJ8465" s="25"/>
      <c r="AL8465" s="5">
        <v>8464</v>
      </c>
      <c r="AM8465" s="25">
        <v>1138886242.2481523</v>
      </c>
      <c r="AN8465" s="5">
        <v>6.2001225477452486</v>
      </c>
    </row>
    <row r="8466" spans="32:40">
      <c r="AF8466" s="25">
        <v>8465</v>
      </c>
      <c r="AG8466" s="25"/>
      <c r="AJ8466" s="25"/>
      <c r="AL8466" s="5">
        <v>8465</v>
      </c>
      <c r="AM8466" s="25">
        <v>-618679618.41383934</v>
      </c>
      <c r="AN8466" s="5">
        <v>-2.1686873949120975</v>
      </c>
    </row>
    <row r="8467" spans="32:40">
      <c r="AF8467" s="25">
        <v>8466</v>
      </c>
      <c r="AG8467" s="25"/>
      <c r="AJ8467" s="25"/>
      <c r="AL8467" s="5">
        <v>8466</v>
      </c>
      <c r="AM8467" s="25">
        <v>1041497871.588282</v>
      </c>
      <c r="AN8467" s="5">
        <v>14.247388450841935</v>
      </c>
    </row>
    <row r="8468" spans="32:40">
      <c r="AF8468" s="25">
        <v>8467</v>
      </c>
      <c r="AG8468" s="25"/>
      <c r="AJ8468" s="25"/>
      <c r="AL8468" s="5">
        <v>8467</v>
      </c>
      <c r="AM8468" s="25">
        <v>286701006.24575365</v>
      </c>
      <c r="AN8468" s="5">
        <v>2.1044973083998459</v>
      </c>
    </row>
    <row r="8469" spans="32:40">
      <c r="AF8469" s="25">
        <v>8468</v>
      </c>
      <c r="AG8469" s="25"/>
      <c r="AJ8469" s="25"/>
      <c r="AL8469" s="5">
        <v>8468</v>
      </c>
      <c r="AM8469" s="25">
        <v>-358666555.81433606</v>
      </c>
      <c r="AN8469" s="5">
        <v>-4.0646658128047868</v>
      </c>
    </row>
    <row r="8470" spans="32:40">
      <c r="AF8470" s="25">
        <v>8469</v>
      </c>
      <c r="AG8470" s="25"/>
      <c r="AJ8470" s="25"/>
      <c r="AL8470" s="5">
        <v>8469</v>
      </c>
      <c r="AM8470" s="25">
        <v>-535197534.06974745</v>
      </c>
      <c r="AN8470" s="5">
        <v>-5.3302553075205044</v>
      </c>
    </row>
    <row r="8471" spans="32:40">
      <c r="AF8471" s="25">
        <v>8470</v>
      </c>
      <c r="AG8471" s="25"/>
      <c r="AJ8471" s="25"/>
      <c r="AL8471" s="5">
        <v>8470</v>
      </c>
      <c r="AM8471" s="25">
        <v>1040915926.0298257</v>
      </c>
      <c r="AN8471" s="5">
        <v>6.896793379444432</v>
      </c>
    </row>
    <row r="8472" spans="32:40">
      <c r="AF8472" s="25">
        <v>8471</v>
      </c>
      <c r="AG8472" s="25"/>
      <c r="AJ8472" s="25"/>
      <c r="AL8472" s="5">
        <v>8471</v>
      </c>
      <c r="AM8472" s="25">
        <v>187012173.18048084</v>
      </c>
      <c r="AN8472" s="5">
        <v>3.3012764084313568</v>
      </c>
    </row>
    <row r="8473" spans="32:40">
      <c r="AF8473" s="25">
        <v>8472</v>
      </c>
      <c r="AG8473" s="25"/>
      <c r="AJ8473" s="25"/>
      <c r="AL8473" s="5">
        <v>8472</v>
      </c>
      <c r="AM8473" s="25">
        <v>-206075992.32735395</v>
      </c>
      <c r="AN8473" s="5">
        <v>-1.234074440844126</v>
      </c>
    </row>
    <row r="8474" spans="32:40">
      <c r="AF8474" s="25">
        <v>8473</v>
      </c>
      <c r="AG8474" s="25"/>
      <c r="AJ8474" s="25"/>
      <c r="AL8474" s="5">
        <v>8473</v>
      </c>
      <c r="AM8474" s="25">
        <v>1039099128.1131184</v>
      </c>
      <c r="AN8474" s="5">
        <v>9.0809736827190317</v>
      </c>
    </row>
    <row r="8475" spans="32:40">
      <c r="AF8475" s="25">
        <v>8474</v>
      </c>
      <c r="AG8475" s="25"/>
      <c r="AJ8475" s="25"/>
      <c r="AL8475" s="5">
        <v>8474</v>
      </c>
      <c r="AM8475" s="25">
        <v>-390583882.93351263</v>
      </c>
      <c r="AN8475" s="5">
        <v>-0.50275585654460764</v>
      </c>
    </row>
    <row r="8476" spans="32:40">
      <c r="AF8476" s="25">
        <v>8475</v>
      </c>
      <c r="AG8476" s="25"/>
      <c r="AJ8476" s="25"/>
      <c r="AL8476" s="5">
        <v>8475</v>
      </c>
      <c r="AM8476" s="25">
        <v>-11591941.323102981</v>
      </c>
      <c r="AN8476" s="5">
        <v>0.90804375277043614</v>
      </c>
    </row>
    <row r="8477" spans="32:40">
      <c r="AF8477" s="25">
        <v>8476</v>
      </c>
      <c r="AG8477" s="25"/>
      <c r="AJ8477" s="25"/>
      <c r="AL8477" s="5">
        <v>8476</v>
      </c>
      <c r="AM8477" s="25">
        <v>188878391.97208899</v>
      </c>
      <c r="AN8477" s="5">
        <v>1.9981360561816945</v>
      </c>
    </row>
    <row r="8478" spans="32:40">
      <c r="AF8478" s="25">
        <v>8477</v>
      </c>
      <c r="AG8478" s="25"/>
      <c r="AJ8478" s="25"/>
      <c r="AL8478" s="5">
        <v>8477</v>
      </c>
      <c r="AM8478" s="25">
        <v>-2099581542.90852</v>
      </c>
      <c r="AN8478" s="5">
        <v>-11.734572300937968</v>
      </c>
    </row>
    <row r="8479" spans="32:40">
      <c r="AF8479" s="25">
        <v>8478</v>
      </c>
      <c r="AG8479" s="25"/>
      <c r="AJ8479" s="25"/>
      <c r="AL8479" s="5">
        <v>8478</v>
      </c>
      <c r="AM8479" s="25">
        <v>381352558.78591084</v>
      </c>
      <c r="AN8479" s="5">
        <v>6.0189209909564889</v>
      </c>
    </row>
    <row r="8480" spans="32:40">
      <c r="AF8480" s="25">
        <v>8479</v>
      </c>
      <c r="AG8480" s="25"/>
      <c r="AJ8480" s="25"/>
      <c r="AL8480" s="5">
        <v>8479</v>
      </c>
      <c r="AM8480" s="25">
        <v>-78692202.571872264</v>
      </c>
      <c r="AN8480" s="5">
        <v>0.53867048809492402</v>
      </c>
    </row>
    <row r="8481" spans="32:40">
      <c r="AF8481" s="25">
        <v>8480</v>
      </c>
      <c r="AG8481" s="25"/>
      <c r="AJ8481" s="25"/>
      <c r="AL8481" s="5">
        <v>8480</v>
      </c>
      <c r="AM8481" s="25">
        <v>-32433933.144651055</v>
      </c>
      <c r="AN8481" s="5">
        <v>0.86953765029291463</v>
      </c>
    </row>
    <row r="8482" spans="32:40">
      <c r="AF8482" s="25">
        <v>8481</v>
      </c>
      <c r="AG8482" s="25"/>
      <c r="AJ8482" s="25"/>
      <c r="AL8482" s="5">
        <v>8481</v>
      </c>
      <c r="AM8482" s="25">
        <v>-1261954109.8533845</v>
      </c>
      <c r="AN8482" s="5">
        <v>-4.5426557915325274</v>
      </c>
    </row>
    <row r="8483" spans="32:40">
      <c r="AF8483" s="25">
        <v>8482</v>
      </c>
      <c r="AG8483" s="25"/>
      <c r="AJ8483" s="25"/>
      <c r="AL8483" s="5">
        <v>8482</v>
      </c>
      <c r="AM8483" s="25">
        <v>471592638.52486086</v>
      </c>
      <c r="AN8483" s="5">
        <v>4.8925380736243289</v>
      </c>
    </row>
    <row r="8484" spans="32:40">
      <c r="AF8484" s="25">
        <v>8483</v>
      </c>
      <c r="AG8484" s="25"/>
      <c r="AJ8484" s="25"/>
      <c r="AL8484" s="5">
        <v>8483</v>
      </c>
      <c r="AM8484" s="25">
        <v>-457505685.80715603</v>
      </c>
      <c r="AN8484" s="5">
        <v>-1.1274129530911159</v>
      </c>
    </row>
    <row r="8485" spans="32:40">
      <c r="AF8485" s="25">
        <v>8484</v>
      </c>
      <c r="AG8485" s="25"/>
      <c r="AJ8485" s="25"/>
      <c r="AL8485" s="5">
        <v>8484</v>
      </c>
      <c r="AM8485" s="25">
        <v>-197198942.30068684</v>
      </c>
      <c r="AN8485" s="5">
        <v>0.20141627462645842</v>
      </c>
    </row>
    <row r="8486" spans="32:40">
      <c r="AF8486" s="25">
        <v>8485</v>
      </c>
      <c r="AG8486" s="25"/>
      <c r="AJ8486" s="25"/>
      <c r="AL8486" s="5">
        <v>8485</v>
      </c>
      <c r="AM8486" s="25">
        <v>-352862361.19253635</v>
      </c>
      <c r="AN8486" s="5">
        <v>-1.2235976842846417</v>
      </c>
    </row>
    <row r="8487" spans="32:40">
      <c r="AF8487" s="25">
        <v>8486</v>
      </c>
      <c r="AG8487" s="25"/>
      <c r="AJ8487" s="25"/>
      <c r="AL8487" s="5">
        <v>8486</v>
      </c>
      <c r="AM8487" s="25">
        <v>1297173146.4368169</v>
      </c>
      <c r="AN8487" s="5">
        <v>11.33998625925225</v>
      </c>
    </row>
    <row r="8488" spans="32:40">
      <c r="AF8488" s="25">
        <v>8487</v>
      </c>
      <c r="AG8488" s="25"/>
      <c r="AJ8488" s="25"/>
      <c r="AL8488" s="5">
        <v>8487</v>
      </c>
      <c r="AM8488" s="25">
        <v>-939626550.14748526</v>
      </c>
      <c r="AN8488" s="5">
        <v>-5.0726019288763311</v>
      </c>
    </row>
    <row r="8489" spans="32:40">
      <c r="AF8489" s="25">
        <v>8488</v>
      </c>
      <c r="AG8489" s="25"/>
      <c r="AJ8489" s="25"/>
      <c r="AL8489" s="5">
        <v>8488</v>
      </c>
      <c r="AM8489" s="25">
        <v>-390417851.95836854</v>
      </c>
      <c r="AN8489" s="5">
        <v>-2.0797442932861245</v>
      </c>
    </row>
    <row r="8490" spans="32:40">
      <c r="AF8490" s="25">
        <v>8489</v>
      </c>
      <c r="AG8490" s="25"/>
      <c r="AJ8490" s="25"/>
      <c r="AL8490" s="5">
        <v>8489</v>
      </c>
      <c r="AM8490" s="25">
        <v>276187908.01402605</v>
      </c>
      <c r="AN8490" s="5">
        <v>3.5723917651878718</v>
      </c>
    </row>
    <row r="8491" spans="32:40">
      <c r="AF8491" s="25">
        <v>8490</v>
      </c>
      <c r="AG8491" s="25"/>
      <c r="AJ8491" s="25"/>
      <c r="AL8491" s="5">
        <v>8490</v>
      </c>
      <c r="AM8491" s="25">
        <v>-472714973.43919718</v>
      </c>
      <c r="AN8491" s="5">
        <v>-1.9422370671562448</v>
      </c>
    </row>
    <row r="8492" spans="32:40">
      <c r="AF8492" s="25">
        <v>8491</v>
      </c>
      <c r="AG8492" s="25"/>
      <c r="AJ8492" s="25"/>
      <c r="AL8492" s="5">
        <v>8491</v>
      </c>
      <c r="AM8492" s="25">
        <v>-1269315718.9844792</v>
      </c>
      <c r="AN8492" s="5">
        <v>-3.8565531257635959</v>
      </c>
    </row>
    <row r="8493" spans="32:40">
      <c r="AF8493" s="25">
        <v>8492</v>
      </c>
      <c r="AG8493" s="25"/>
      <c r="AJ8493" s="25"/>
      <c r="AL8493" s="5">
        <v>8492</v>
      </c>
      <c r="AM8493" s="25">
        <v>-718928698.8428725</v>
      </c>
      <c r="AN8493" s="5">
        <v>-3.8736904321975927</v>
      </c>
    </row>
    <row r="8494" spans="32:40">
      <c r="AF8494" s="25">
        <v>8493</v>
      </c>
      <c r="AG8494" s="25"/>
      <c r="AJ8494" s="25"/>
      <c r="AL8494" s="5">
        <v>8493</v>
      </c>
      <c r="AM8494" s="25">
        <v>-986347247.39098096</v>
      </c>
      <c r="AN8494" s="5">
        <v>-3.6798896606486045</v>
      </c>
    </row>
    <row r="8495" spans="32:40">
      <c r="AF8495" s="25">
        <v>8494</v>
      </c>
      <c r="AG8495" s="25"/>
      <c r="AJ8495" s="25"/>
      <c r="AL8495" s="5">
        <v>8494</v>
      </c>
      <c r="AM8495" s="25">
        <v>1031832202.8283007</v>
      </c>
      <c r="AN8495" s="5">
        <v>11.573151224335609</v>
      </c>
    </row>
    <row r="8496" spans="32:40">
      <c r="AF8496" s="25">
        <v>8495</v>
      </c>
      <c r="AG8496" s="25"/>
      <c r="AJ8496" s="25"/>
      <c r="AL8496" s="5">
        <v>8495</v>
      </c>
      <c r="AM8496" s="25">
        <v>-66358403.410103261</v>
      </c>
      <c r="AN8496" s="5">
        <v>0.70659086144446137</v>
      </c>
    </row>
    <row r="8497" spans="32:40">
      <c r="AF8497" s="25">
        <v>8496</v>
      </c>
      <c r="AG8497" s="25"/>
      <c r="AJ8497" s="25"/>
      <c r="AL8497" s="5">
        <v>8496</v>
      </c>
      <c r="AM8497" s="25">
        <v>300104551.4295159</v>
      </c>
      <c r="AN8497" s="5">
        <v>2.1985909613027772</v>
      </c>
    </row>
    <row r="8498" spans="32:40">
      <c r="AF8498" s="25">
        <v>8497</v>
      </c>
      <c r="AG8498" s="25"/>
      <c r="AJ8498" s="25"/>
      <c r="AL8498" s="5">
        <v>8497</v>
      </c>
      <c r="AM8498" s="25">
        <v>-1066180267.9856539</v>
      </c>
      <c r="AN8498" s="5">
        <v>-3.3432016405598795</v>
      </c>
    </row>
    <row r="8499" spans="32:40">
      <c r="AF8499" s="25">
        <v>8498</v>
      </c>
      <c r="AG8499" s="25"/>
      <c r="AJ8499" s="25"/>
      <c r="AL8499" s="5">
        <v>8498</v>
      </c>
      <c r="AM8499" s="25">
        <v>-107922925.47716033</v>
      </c>
      <c r="AN8499" s="5">
        <v>0.43504515655366216</v>
      </c>
    </row>
    <row r="8500" spans="32:40">
      <c r="AF8500" s="25">
        <v>8499</v>
      </c>
      <c r="AG8500" s="25"/>
      <c r="AJ8500" s="25"/>
      <c r="AL8500" s="5">
        <v>8499</v>
      </c>
      <c r="AM8500" s="25">
        <v>-300382590.70975065</v>
      </c>
      <c r="AN8500" s="5">
        <v>-0.88156704390174967</v>
      </c>
    </row>
    <row r="8501" spans="32:40">
      <c r="AF8501" s="25">
        <v>8500</v>
      </c>
      <c r="AG8501" s="25"/>
      <c r="AJ8501" s="25"/>
      <c r="AL8501" s="5">
        <v>8500</v>
      </c>
      <c r="AM8501" s="25">
        <v>-812842828.81387174</v>
      </c>
      <c r="AN8501" s="5">
        <v>-3.2524897838776199</v>
      </c>
    </row>
    <row r="8502" spans="32:40">
      <c r="AF8502" s="25">
        <v>8501</v>
      </c>
      <c r="AG8502" s="25"/>
      <c r="AJ8502" s="25"/>
      <c r="AL8502" s="5">
        <v>8501</v>
      </c>
      <c r="AM8502" s="25">
        <v>1049663553.3234047</v>
      </c>
      <c r="AN8502" s="5">
        <v>11.790371663736707</v>
      </c>
    </row>
    <row r="8503" spans="32:40">
      <c r="AF8503" s="25">
        <v>8502</v>
      </c>
      <c r="AG8503" s="25"/>
      <c r="AJ8503" s="25"/>
      <c r="AL8503" s="5">
        <v>8502</v>
      </c>
      <c r="AM8503" s="25">
        <v>-465529130.61404914</v>
      </c>
      <c r="AN8503" s="5">
        <v>-0.99114000471656483</v>
      </c>
    </row>
    <row r="8504" spans="32:40">
      <c r="AF8504" s="25">
        <v>8503</v>
      </c>
      <c r="AG8504" s="25"/>
      <c r="AJ8504" s="25"/>
      <c r="AL8504" s="5">
        <v>8503</v>
      </c>
      <c r="AM8504" s="25">
        <v>-1034331153.4354779</v>
      </c>
      <c r="AN8504" s="5">
        <v>-5.0282649043139562</v>
      </c>
    </row>
    <row r="8505" spans="32:40">
      <c r="AF8505" s="25">
        <v>8504</v>
      </c>
      <c r="AG8505" s="25"/>
      <c r="AJ8505" s="25"/>
      <c r="AL8505" s="5">
        <v>8504</v>
      </c>
      <c r="AM8505" s="25">
        <v>-536982946.06722915</v>
      </c>
      <c r="AN8505" s="5">
        <v>-1.6573901790550742</v>
      </c>
    </row>
    <row r="8506" spans="32:40">
      <c r="AF8506" s="25">
        <v>8505</v>
      </c>
      <c r="AG8506" s="25"/>
      <c r="AJ8506" s="25"/>
      <c r="AL8506" s="5">
        <v>8505</v>
      </c>
      <c r="AM8506" s="25">
        <v>-927158643.91242683</v>
      </c>
      <c r="AN8506" s="5">
        <v>-2.5407543109008128</v>
      </c>
    </row>
    <row r="8507" spans="32:40">
      <c r="AF8507" s="25">
        <v>8506</v>
      </c>
      <c r="AG8507" s="25"/>
      <c r="AJ8507" s="25"/>
      <c r="AL8507" s="5">
        <v>8506</v>
      </c>
      <c r="AM8507" s="25">
        <v>-235726473.86435249</v>
      </c>
      <c r="AN8507" s="5">
        <v>-0.54163593215889005</v>
      </c>
    </row>
    <row r="8508" spans="32:40">
      <c r="AF8508" s="25">
        <v>8507</v>
      </c>
      <c r="AG8508" s="25"/>
      <c r="AJ8508" s="25"/>
      <c r="AL8508" s="5">
        <v>8507</v>
      </c>
      <c r="AM8508" s="25">
        <v>-245250630.90141588</v>
      </c>
      <c r="AN8508" s="5">
        <v>-0.79760513695564617</v>
      </c>
    </row>
    <row r="8509" spans="32:40">
      <c r="AF8509" s="25">
        <v>8508</v>
      </c>
      <c r="AG8509" s="25"/>
      <c r="AJ8509" s="25"/>
      <c r="AL8509" s="5">
        <v>8508</v>
      </c>
      <c r="AM8509" s="25">
        <v>386467980.40404016</v>
      </c>
      <c r="AN8509" s="5">
        <v>3.0211226065639107</v>
      </c>
    </row>
    <row r="8510" spans="32:40">
      <c r="AF8510" s="25">
        <v>8509</v>
      </c>
      <c r="AG8510" s="25"/>
      <c r="AJ8510" s="25"/>
      <c r="AL8510" s="5">
        <v>8509</v>
      </c>
      <c r="AM8510" s="25">
        <v>-661753933.70367229</v>
      </c>
      <c r="AN8510" s="5">
        <v>-1.4709049351850874</v>
      </c>
    </row>
    <row r="8511" spans="32:40">
      <c r="AF8511" s="25">
        <v>8510</v>
      </c>
      <c r="AG8511" s="25"/>
      <c r="AJ8511" s="25"/>
      <c r="AL8511" s="5">
        <v>8510</v>
      </c>
      <c r="AM8511" s="25">
        <v>-1077310636.2517099</v>
      </c>
      <c r="AN8511" s="5">
        <v>-4.1475453314745616</v>
      </c>
    </row>
    <row r="8512" spans="32:40">
      <c r="AF8512" s="25">
        <v>8511</v>
      </c>
      <c r="AG8512" s="25"/>
      <c r="AJ8512" s="25"/>
      <c r="AL8512" s="5">
        <v>8511</v>
      </c>
      <c r="AM8512" s="25">
        <v>-231040283.80263823</v>
      </c>
      <c r="AN8512" s="5">
        <v>-0.37080275084450032</v>
      </c>
    </row>
    <row r="8513" spans="32:40">
      <c r="AF8513" s="25">
        <v>8512</v>
      </c>
      <c r="AG8513" s="25"/>
      <c r="AJ8513" s="25"/>
      <c r="AL8513" s="5">
        <v>8512</v>
      </c>
      <c r="AM8513" s="25">
        <v>-1564667510.1069989</v>
      </c>
      <c r="AN8513" s="5">
        <v>-8.7537106957793167</v>
      </c>
    </row>
    <row r="8514" spans="32:40">
      <c r="AF8514" s="25">
        <v>8513</v>
      </c>
      <c r="AG8514" s="25"/>
      <c r="AJ8514" s="25"/>
      <c r="AL8514" s="5">
        <v>8513</v>
      </c>
      <c r="AM8514" s="25">
        <v>-537909250.30672252</v>
      </c>
      <c r="AN8514" s="5">
        <v>-1.7759104941501738</v>
      </c>
    </row>
    <row r="8515" spans="32:40">
      <c r="AF8515" s="25">
        <v>8514</v>
      </c>
      <c r="AG8515" s="25"/>
      <c r="AJ8515" s="25"/>
      <c r="AL8515" s="5">
        <v>8514</v>
      </c>
      <c r="AM8515" s="25">
        <v>-355929875.37944603</v>
      </c>
      <c r="AN8515" s="5">
        <v>-3.4820168141344845</v>
      </c>
    </row>
    <row r="8516" spans="32:40">
      <c r="AF8516" s="25">
        <v>8515</v>
      </c>
      <c r="AG8516" s="25"/>
      <c r="AJ8516" s="25"/>
      <c r="AL8516" s="5">
        <v>8515</v>
      </c>
      <c r="AM8516" s="25">
        <v>-273617500.05223787</v>
      </c>
      <c r="AN8516" s="5">
        <v>-1.9150589171244925</v>
      </c>
    </row>
    <row r="8517" spans="32:40">
      <c r="AF8517" s="25">
        <v>8516</v>
      </c>
      <c r="AG8517" s="25"/>
      <c r="AJ8517" s="25"/>
      <c r="AL8517" s="5">
        <v>8516</v>
      </c>
      <c r="AM8517" s="25">
        <v>621781071.25432301</v>
      </c>
      <c r="AN8517" s="5">
        <v>4.3275239350698032</v>
      </c>
    </row>
    <row r="8518" spans="32:40">
      <c r="AF8518" s="25">
        <v>8517</v>
      </c>
      <c r="AG8518" s="25"/>
      <c r="AJ8518" s="25"/>
      <c r="AL8518" s="5">
        <v>8517</v>
      </c>
      <c r="AM8518" s="25">
        <v>-397949098.74884397</v>
      </c>
      <c r="AN8518" s="5">
        <v>-3.6508087939942442</v>
      </c>
    </row>
    <row r="8519" spans="32:40">
      <c r="AF8519" s="25">
        <v>8518</v>
      </c>
      <c r="AG8519" s="25"/>
      <c r="AJ8519" s="25"/>
      <c r="AL8519" s="5">
        <v>8518</v>
      </c>
      <c r="AM8519" s="25">
        <v>-133935525.40120348</v>
      </c>
      <c r="AN8519" s="5">
        <v>0.48687934327705867</v>
      </c>
    </row>
    <row r="8520" spans="32:40">
      <c r="AF8520" s="25">
        <v>8519</v>
      </c>
      <c r="AG8520" s="25"/>
      <c r="AJ8520" s="25"/>
      <c r="AL8520" s="5">
        <v>8519</v>
      </c>
      <c r="AM8520" s="25">
        <v>978826419.92774749</v>
      </c>
      <c r="AN8520" s="5">
        <v>11.920520588450291</v>
      </c>
    </row>
    <row r="8521" spans="32:40">
      <c r="AF8521" s="25">
        <v>8520</v>
      </c>
      <c r="AG8521" s="25"/>
      <c r="AJ8521" s="25"/>
      <c r="AL8521" s="5">
        <v>8520</v>
      </c>
      <c r="AM8521" s="25">
        <v>9152353.735751614</v>
      </c>
      <c r="AN8521" s="5">
        <v>1.1105929024646601</v>
      </c>
    </row>
    <row r="8522" spans="32:40">
      <c r="AF8522" s="25">
        <v>8521</v>
      </c>
      <c r="AG8522" s="25"/>
      <c r="AJ8522" s="25"/>
      <c r="AL8522" s="5">
        <v>8521</v>
      </c>
      <c r="AM8522" s="25">
        <v>-392982054.85575891</v>
      </c>
      <c r="AN8522" s="5">
        <v>-3.3919651120996677</v>
      </c>
    </row>
    <row r="8523" spans="32:40">
      <c r="AF8523" s="25">
        <v>8522</v>
      </c>
      <c r="AG8523" s="25"/>
      <c r="AJ8523" s="25"/>
      <c r="AL8523" s="5">
        <v>8522</v>
      </c>
      <c r="AM8523" s="25">
        <v>-1777586264.4971168</v>
      </c>
      <c r="AN8523" s="5">
        <v>-8.7573871336270486</v>
      </c>
    </row>
    <row r="8524" spans="32:40">
      <c r="AF8524" s="25">
        <v>8523</v>
      </c>
      <c r="AG8524" s="25"/>
      <c r="AJ8524" s="25"/>
      <c r="AL8524" s="5">
        <v>8523</v>
      </c>
      <c r="AM8524" s="25">
        <v>-1180983178.9560139</v>
      </c>
      <c r="AN8524" s="5">
        <v>-5.9932276568979699</v>
      </c>
    </row>
    <row r="8525" spans="32:40">
      <c r="AF8525" s="25">
        <v>8524</v>
      </c>
      <c r="AG8525" s="25"/>
      <c r="AJ8525" s="25"/>
      <c r="AL8525" s="5">
        <v>8524</v>
      </c>
      <c r="AM8525" s="25">
        <v>-344999831.97662222</v>
      </c>
      <c r="AN8525" s="5">
        <v>-2.1428747589378685</v>
      </c>
    </row>
    <row r="8526" spans="32:40">
      <c r="AF8526" s="25">
        <v>8525</v>
      </c>
      <c r="AG8526" s="25"/>
      <c r="AJ8526" s="25"/>
      <c r="AL8526" s="5">
        <v>8525</v>
      </c>
      <c r="AM8526" s="25">
        <v>-191898001.10990572</v>
      </c>
      <c r="AN8526" s="5">
        <v>0.10655392550685681</v>
      </c>
    </row>
    <row r="8527" spans="32:40">
      <c r="AF8527" s="25">
        <v>8526</v>
      </c>
      <c r="AG8527" s="25"/>
      <c r="AJ8527" s="25"/>
      <c r="AL8527" s="5">
        <v>8526</v>
      </c>
      <c r="AM8527" s="25">
        <v>406189198.65534878</v>
      </c>
      <c r="AN8527" s="5">
        <v>3.066125908781796</v>
      </c>
    </row>
    <row r="8528" spans="32:40">
      <c r="AF8528" s="25">
        <v>8527</v>
      </c>
      <c r="AG8528" s="25"/>
      <c r="AJ8528" s="25"/>
      <c r="AL8528" s="5">
        <v>8527</v>
      </c>
      <c r="AM8528" s="25">
        <v>164979212.22404742</v>
      </c>
      <c r="AN8528" s="5">
        <v>2.6003546525404841</v>
      </c>
    </row>
    <row r="8529" spans="32:40">
      <c r="AF8529" s="25">
        <v>8528</v>
      </c>
      <c r="AG8529" s="25"/>
      <c r="AJ8529" s="25"/>
      <c r="AL8529" s="5">
        <v>8528</v>
      </c>
      <c r="AM8529" s="25">
        <v>-11138852.485401869</v>
      </c>
      <c r="AN8529" s="5">
        <v>0.85972533922334382</v>
      </c>
    </row>
    <row r="8530" spans="32:40">
      <c r="AF8530" s="25">
        <v>8529</v>
      </c>
      <c r="AG8530" s="25"/>
      <c r="AJ8530" s="25"/>
      <c r="AL8530" s="5">
        <v>8529</v>
      </c>
      <c r="AM8530" s="25">
        <v>-879527092.46383381</v>
      </c>
      <c r="AN8530" s="5">
        <v>-4.2368734476744327</v>
      </c>
    </row>
    <row r="8531" spans="32:40">
      <c r="AF8531" s="25">
        <v>8530</v>
      </c>
      <c r="AG8531" s="25"/>
      <c r="AJ8531" s="25"/>
      <c r="AL8531" s="5">
        <v>8530</v>
      </c>
      <c r="AM8531" s="25">
        <v>533506528.04998136</v>
      </c>
      <c r="AN8531" s="5">
        <v>4.3549003219622806</v>
      </c>
    </row>
    <row r="8532" spans="32:40">
      <c r="AF8532" s="25">
        <v>8531</v>
      </c>
      <c r="AG8532" s="25"/>
      <c r="AJ8532" s="25"/>
      <c r="AL8532" s="5">
        <v>8531</v>
      </c>
      <c r="AM8532" s="25">
        <v>-936995880.12022448</v>
      </c>
      <c r="AN8532" s="5">
        <v>-2.8330133992523732</v>
      </c>
    </row>
    <row r="8533" spans="32:40">
      <c r="AF8533" s="25">
        <v>8532</v>
      </c>
      <c r="AG8533" s="25"/>
      <c r="AJ8533" s="25"/>
      <c r="AL8533" s="5">
        <v>8532</v>
      </c>
      <c r="AM8533" s="25">
        <v>-1827020400.442929</v>
      </c>
      <c r="AN8533" s="5">
        <v>-10.384317964845103</v>
      </c>
    </row>
    <row r="8534" spans="32:40">
      <c r="AF8534" s="25">
        <v>8533</v>
      </c>
      <c r="AG8534" s="25"/>
      <c r="AJ8534" s="25"/>
      <c r="AL8534" s="5">
        <v>8533</v>
      </c>
      <c r="AM8534" s="25">
        <v>-108778114.52121061</v>
      </c>
      <c r="AN8534" s="5">
        <v>0.58067262794151031</v>
      </c>
    </row>
    <row r="8535" spans="32:40">
      <c r="AF8535" s="25">
        <v>8534</v>
      </c>
      <c r="AG8535" s="25"/>
      <c r="AJ8535" s="25"/>
      <c r="AL8535" s="5">
        <v>8534</v>
      </c>
      <c r="AM8535" s="25">
        <v>721268117.29639459</v>
      </c>
      <c r="AN8535" s="5">
        <v>7.1213224997469515</v>
      </c>
    </row>
    <row r="8536" spans="32:40">
      <c r="AF8536" s="25">
        <v>8535</v>
      </c>
      <c r="AG8536" s="25"/>
      <c r="AJ8536" s="25"/>
      <c r="AL8536" s="5">
        <v>8535</v>
      </c>
      <c r="AM8536" s="25">
        <v>-766638055.39334524</v>
      </c>
      <c r="AN8536" s="5">
        <v>-2.7714665339162114</v>
      </c>
    </row>
    <row r="8537" spans="32:40">
      <c r="AF8537" s="25">
        <v>8536</v>
      </c>
      <c r="AG8537" s="25"/>
      <c r="AJ8537" s="25"/>
      <c r="AL8537" s="5">
        <v>8536</v>
      </c>
      <c r="AM8537" s="25">
        <v>-1034813354.7791486</v>
      </c>
      <c r="AN8537" s="5">
        <v>-3.4384895137889209</v>
      </c>
    </row>
    <row r="8538" spans="32:40">
      <c r="AF8538" s="25">
        <v>8537</v>
      </c>
      <c r="AG8538" s="25"/>
      <c r="AJ8538" s="25"/>
      <c r="AL8538" s="5">
        <v>8537</v>
      </c>
      <c r="AM8538" s="25">
        <v>-848932862.38479733</v>
      </c>
      <c r="AN8538" s="5">
        <v>-3.2065595330678685</v>
      </c>
    </row>
    <row r="8539" spans="32:40">
      <c r="AF8539" s="25">
        <v>8538</v>
      </c>
      <c r="AG8539" s="25"/>
      <c r="AJ8539" s="25"/>
      <c r="AL8539" s="5">
        <v>8538</v>
      </c>
      <c r="AM8539" s="25">
        <v>-222364402.24872768</v>
      </c>
      <c r="AN8539" s="5">
        <v>0.17176784161317046</v>
      </c>
    </row>
    <row r="8540" spans="32:40">
      <c r="AF8540" s="25">
        <v>8539</v>
      </c>
      <c r="AG8540" s="25"/>
      <c r="AJ8540" s="25"/>
      <c r="AL8540" s="5">
        <v>8539</v>
      </c>
      <c r="AM8540" s="25">
        <v>812645529.50394654</v>
      </c>
      <c r="AN8540" s="5">
        <v>9.0919270833979819</v>
      </c>
    </row>
    <row r="8541" spans="32:40">
      <c r="AF8541" s="25">
        <v>8540</v>
      </c>
      <c r="AG8541" s="25"/>
      <c r="AJ8541" s="25"/>
      <c r="AL8541" s="5">
        <v>8540</v>
      </c>
      <c r="AM8541" s="25">
        <v>-482317802.14455682</v>
      </c>
      <c r="AN8541" s="5">
        <v>-1.3197507293722759</v>
      </c>
    </row>
    <row r="8542" spans="32:40">
      <c r="AF8542" s="25">
        <v>8541</v>
      </c>
      <c r="AG8542" s="25"/>
      <c r="AJ8542" s="25"/>
      <c r="AL8542" s="5">
        <v>8541</v>
      </c>
      <c r="AM8542" s="25">
        <v>345294308.56681347</v>
      </c>
      <c r="AN8542" s="5">
        <v>3.4255915431738373</v>
      </c>
    </row>
    <row r="8543" spans="32:40">
      <c r="AF8543" s="25">
        <v>8542</v>
      </c>
      <c r="AG8543" s="25"/>
      <c r="AJ8543" s="25"/>
      <c r="AL8543" s="5">
        <v>8542</v>
      </c>
      <c r="AM8543" s="25">
        <v>909586957.08009243</v>
      </c>
      <c r="AN8543" s="5">
        <v>4.6134394015779474</v>
      </c>
    </row>
    <row r="8544" spans="32:40">
      <c r="AF8544" s="25">
        <v>8543</v>
      </c>
      <c r="AG8544" s="25"/>
      <c r="AJ8544" s="25"/>
      <c r="AL8544" s="5">
        <v>8543</v>
      </c>
      <c r="AM8544" s="25">
        <v>12591123.198329389</v>
      </c>
      <c r="AN8544" s="5">
        <v>1.1874164151002193</v>
      </c>
    </row>
    <row r="8545" spans="32:40">
      <c r="AF8545" s="25">
        <v>8544</v>
      </c>
      <c r="AG8545" s="25"/>
      <c r="AJ8545" s="25"/>
      <c r="AL8545" s="5">
        <v>8544</v>
      </c>
      <c r="AM8545" s="25">
        <v>-1859993936.2813594</v>
      </c>
      <c r="AN8545" s="5">
        <v>-10.144228729866729</v>
      </c>
    </row>
    <row r="8546" spans="32:40">
      <c r="AF8546" s="25">
        <v>8545</v>
      </c>
      <c r="AG8546" s="25"/>
      <c r="AJ8546" s="25"/>
      <c r="AL8546" s="5">
        <v>8545</v>
      </c>
      <c r="AM8546" s="25">
        <v>74308098.235808194</v>
      </c>
      <c r="AN8546" s="5">
        <v>1.4223544575089295</v>
      </c>
    </row>
    <row r="8547" spans="32:40">
      <c r="AF8547" s="25">
        <v>8546</v>
      </c>
      <c r="AG8547" s="25"/>
      <c r="AJ8547" s="25"/>
      <c r="AL8547" s="5">
        <v>8546</v>
      </c>
      <c r="AM8547" s="25">
        <v>-820876692.77257943</v>
      </c>
      <c r="AN8547" s="5">
        <v>-2.9855967289093326</v>
      </c>
    </row>
    <row r="8548" spans="32:40">
      <c r="AF8548" s="25">
        <v>8547</v>
      </c>
      <c r="AG8548" s="25"/>
      <c r="AJ8548" s="25"/>
      <c r="AL8548" s="5">
        <v>8547</v>
      </c>
      <c r="AM8548" s="25">
        <v>-699729962.96987844</v>
      </c>
      <c r="AN8548" s="5">
        <v>-2.7122005963745184</v>
      </c>
    </row>
    <row r="8549" spans="32:40">
      <c r="AF8549" s="25">
        <v>8548</v>
      </c>
      <c r="AG8549" s="25"/>
      <c r="AJ8549" s="25"/>
      <c r="AL8549" s="5">
        <v>8548</v>
      </c>
      <c r="AM8549" s="25">
        <v>-423839594.5536837</v>
      </c>
      <c r="AN8549" s="5">
        <v>-2.0208059161213301</v>
      </c>
    </row>
    <row r="8550" spans="32:40">
      <c r="AF8550" s="25">
        <v>8549</v>
      </c>
      <c r="AG8550" s="25"/>
      <c r="AJ8550" s="25"/>
      <c r="AL8550" s="5">
        <v>8549</v>
      </c>
      <c r="AM8550" s="25">
        <v>-1272405535.3404486</v>
      </c>
      <c r="AN8550" s="5">
        <v>-9.1863191596097131</v>
      </c>
    </row>
    <row r="8551" spans="32:40">
      <c r="AF8551" s="25">
        <v>8550</v>
      </c>
      <c r="AG8551" s="25"/>
      <c r="AJ8551" s="25"/>
      <c r="AL8551" s="5">
        <v>8550</v>
      </c>
      <c r="AM8551" s="25">
        <v>-1309989805.8968887</v>
      </c>
      <c r="AN8551" s="5">
        <v>-6.8997668181646423</v>
      </c>
    </row>
    <row r="8552" spans="32:40">
      <c r="AF8552" s="25">
        <v>8551</v>
      </c>
      <c r="AG8552" s="25"/>
      <c r="AJ8552" s="25"/>
      <c r="AL8552" s="5">
        <v>8551</v>
      </c>
      <c r="AM8552" s="25">
        <v>1524173719.3197412</v>
      </c>
      <c r="AN8552" s="5">
        <v>15.119752970800603</v>
      </c>
    </row>
    <row r="8553" spans="32:40">
      <c r="AF8553" s="25">
        <v>8552</v>
      </c>
      <c r="AG8553" s="25"/>
      <c r="AJ8553" s="25"/>
      <c r="AL8553" s="5">
        <v>8552</v>
      </c>
      <c r="AM8553" s="25">
        <v>-560950073.51130521</v>
      </c>
      <c r="AN8553" s="5">
        <v>-1.5883919744866635</v>
      </c>
    </row>
    <row r="8554" spans="32:40">
      <c r="AF8554" s="25">
        <v>8553</v>
      </c>
      <c r="AG8554" s="25"/>
      <c r="AJ8554" s="25"/>
      <c r="AL8554" s="5">
        <v>8553</v>
      </c>
      <c r="AM8554" s="25">
        <v>-259421646.38482535</v>
      </c>
      <c r="AN8554" s="5">
        <v>-8.6648636415881233E-2</v>
      </c>
    </row>
    <row r="8555" spans="32:40">
      <c r="AF8555" s="25">
        <v>8554</v>
      </c>
      <c r="AG8555" s="25"/>
      <c r="AJ8555" s="25"/>
      <c r="AL8555" s="5">
        <v>8554</v>
      </c>
      <c r="AM8555" s="25">
        <v>-254982739.63046658</v>
      </c>
      <c r="AN8555" s="5">
        <v>-0.37899037847430156</v>
      </c>
    </row>
    <row r="8556" spans="32:40">
      <c r="AF8556" s="25">
        <v>8555</v>
      </c>
      <c r="AG8556" s="25"/>
      <c r="AJ8556" s="25"/>
      <c r="AL8556" s="5">
        <v>8555</v>
      </c>
      <c r="AM8556" s="25">
        <v>-336507436.38227618</v>
      </c>
      <c r="AN8556" s="5">
        <v>-3.4838982913741061</v>
      </c>
    </row>
    <row r="8557" spans="32:40">
      <c r="AF8557" s="25">
        <v>8556</v>
      </c>
      <c r="AG8557" s="25"/>
      <c r="AJ8557" s="25"/>
      <c r="AL8557" s="5">
        <v>8556</v>
      </c>
      <c r="AM8557" s="25">
        <v>-517768684.93070638</v>
      </c>
      <c r="AN8557" s="5">
        <v>-1.2782963080525707</v>
      </c>
    </row>
    <row r="8558" spans="32:40">
      <c r="AF8558" s="25">
        <v>8557</v>
      </c>
      <c r="AG8558" s="25"/>
      <c r="AJ8558" s="25"/>
      <c r="AL8558" s="5">
        <v>8557</v>
      </c>
      <c r="AM8558" s="25">
        <v>-415107623.53659773</v>
      </c>
      <c r="AN8558" s="5">
        <v>-0.74413476569941317</v>
      </c>
    </row>
    <row r="8559" spans="32:40">
      <c r="AF8559" s="25">
        <v>8558</v>
      </c>
      <c r="AG8559" s="25"/>
      <c r="AJ8559" s="25"/>
      <c r="AL8559" s="5">
        <v>8558</v>
      </c>
      <c r="AM8559" s="25">
        <v>-1132736419.5177639</v>
      </c>
      <c r="AN8559" s="5">
        <v>-3.9768846927330657</v>
      </c>
    </row>
    <row r="8560" spans="32:40">
      <c r="AF8560" s="25">
        <v>8559</v>
      </c>
      <c r="AG8560" s="25"/>
      <c r="AJ8560" s="25"/>
      <c r="AL8560" s="5">
        <v>8559</v>
      </c>
      <c r="AM8560" s="25">
        <v>-654402951.55461001</v>
      </c>
      <c r="AN8560" s="5">
        <v>-6.3812886114139316</v>
      </c>
    </row>
    <row r="8561" spans="32:40">
      <c r="AF8561" s="25">
        <v>8560</v>
      </c>
      <c r="AG8561" s="25"/>
      <c r="AJ8561" s="25"/>
      <c r="AL8561" s="5">
        <v>8560</v>
      </c>
      <c r="AM8561" s="25">
        <v>-671405626.35960066</v>
      </c>
      <c r="AN8561" s="5">
        <v>-2.6613285427499775</v>
      </c>
    </row>
    <row r="8562" spans="32:40">
      <c r="AF8562" s="25">
        <v>8561</v>
      </c>
      <c r="AG8562" s="25"/>
      <c r="AJ8562" s="25"/>
      <c r="AL8562" s="5">
        <v>8561</v>
      </c>
      <c r="AM8562" s="25">
        <v>-61660871.858439147</v>
      </c>
      <c r="AN8562" s="5">
        <v>0.51142812885016276</v>
      </c>
    </row>
    <row r="8563" spans="32:40">
      <c r="AF8563" s="25">
        <v>8562</v>
      </c>
      <c r="AG8563" s="25"/>
      <c r="AJ8563" s="25"/>
      <c r="AL8563" s="5">
        <v>8562</v>
      </c>
      <c r="AM8563" s="25">
        <v>-638449435.8048085</v>
      </c>
      <c r="AN8563" s="5">
        <v>-5.1188516879906878</v>
      </c>
    </row>
    <row r="8564" spans="32:40">
      <c r="AF8564" s="25">
        <v>8563</v>
      </c>
      <c r="AG8564" s="25"/>
      <c r="AJ8564" s="25"/>
      <c r="AL8564" s="5">
        <v>8563</v>
      </c>
      <c r="AM8564" s="25">
        <v>-342523131.49575198</v>
      </c>
      <c r="AN8564" s="5">
        <v>-0.37638174632932975</v>
      </c>
    </row>
    <row r="8565" spans="32:40">
      <c r="AF8565" s="25">
        <v>8564</v>
      </c>
      <c r="AG8565" s="25"/>
      <c r="AJ8565" s="25"/>
      <c r="AL8565" s="5">
        <v>8564</v>
      </c>
      <c r="AM8565" s="25">
        <v>761535035.29072332</v>
      </c>
      <c r="AN8565" s="5">
        <v>4.1095637857261478</v>
      </c>
    </row>
    <row r="8566" spans="32:40">
      <c r="AF8566" s="25">
        <v>8565</v>
      </c>
      <c r="AG8566" s="25"/>
      <c r="AJ8566" s="25"/>
      <c r="AL8566" s="5">
        <v>8565</v>
      </c>
      <c r="AM8566" s="25">
        <v>238824559.20377299</v>
      </c>
      <c r="AN8566" s="5">
        <v>2.3661883318842083</v>
      </c>
    </row>
    <row r="8567" spans="32:40">
      <c r="AF8567" s="25">
        <v>8566</v>
      </c>
      <c r="AG8567" s="25"/>
      <c r="AJ8567" s="25"/>
      <c r="AL8567" s="5">
        <v>8566</v>
      </c>
      <c r="AM8567" s="25">
        <v>-142530001.73184663</v>
      </c>
      <c r="AN8567" s="5">
        <v>-0.92363114272670066</v>
      </c>
    </row>
    <row r="8568" spans="32:40">
      <c r="AF8568" s="25">
        <v>8567</v>
      </c>
      <c r="AG8568" s="25"/>
      <c r="AJ8568" s="25"/>
      <c r="AL8568" s="5">
        <v>8567</v>
      </c>
      <c r="AM8568" s="25">
        <v>-217878220.14888644</v>
      </c>
      <c r="AN8568" s="5">
        <v>-5.7178001023543833E-2</v>
      </c>
    </row>
    <row r="8569" spans="32:40">
      <c r="AF8569" s="25">
        <v>8568</v>
      </c>
      <c r="AG8569" s="25"/>
      <c r="AJ8569" s="25"/>
      <c r="AL8569" s="5">
        <v>8568</v>
      </c>
      <c r="AM8569" s="25">
        <v>-438109215.28742582</v>
      </c>
      <c r="AN8569" s="5">
        <v>-2.3280394477673587</v>
      </c>
    </row>
    <row r="8570" spans="32:40">
      <c r="AF8570" s="25">
        <v>8569</v>
      </c>
      <c r="AG8570" s="25"/>
      <c r="AJ8570" s="25"/>
      <c r="AL8570" s="5">
        <v>8569</v>
      </c>
      <c r="AM8570" s="25">
        <v>-482204468.92175579</v>
      </c>
      <c r="AN8570" s="5">
        <v>-1.9365901842574327</v>
      </c>
    </row>
    <row r="8571" spans="32:40">
      <c r="AF8571" s="25">
        <v>8570</v>
      </c>
      <c r="AG8571" s="25"/>
      <c r="AJ8571" s="25"/>
      <c r="AL8571" s="5">
        <v>8570</v>
      </c>
      <c r="AM8571" s="25">
        <v>-317246887.15324259</v>
      </c>
      <c r="AN8571" s="5">
        <v>-0.29333581105941336</v>
      </c>
    </row>
    <row r="8572" spans="32:40">
      <c r="AF8572" s="25">
        <v>8571</v>
      </c>
      <c r="AG8572" s="25"/>
      <c r="AJ8572" s="25"/>
      <c r="AL8572" s="5">
        <v>8571</v>
      </c>
      <c r="AM8572" s="25">
        <v>-403861144.00836009</v>
      </c>
      <c r="AN8572" s="5">
        <v>-0.77431188106899207</v>
      </c>
    </row>
    <row r="8573" spans="32:40">
      <c r="AF8573" s="25">
        <v>8572</v>
      </c>
      <c r="AG8573" s="25"/>
      <c r="AJ8573" s="25"/>
      <c r="AL8573" s="5">
        <v>8572</v>
      </c>
      <c r="AM8573" s="25">
        <v>376974847.49276835</v>
      </c>
      <c r="AN8573" s="5">
        <v>4.1441128483663041</v>
      </c>
    </row>
    <row r="8574" spans="32:40">
      <c r="AF8574" s="25">
        <v>8573</v>
      </c>
      <c r="AG8574" s="25"/>
      <c r="AJ8574" s="25"/>
      <c r="AL8574" s="5">
        <v>8573</v>
      </c>
      <c r="AM8574" s="25">
        <v>-802359861.42964709</v>
      </c>
      <c r="AN8574" s="5">
        <v>-4.0149797174982309</v>
      </c>
    </row>
    <row r="8575" spans="32:40">
      <c r="AF8575" s="25">
        <v>8574</v>
      </c>
      <c r="AG8575" s="25"/>
      <c r="AJ8575" s="25"/>
      <c r="AL8575" s="5">
        <v>8574</v>
      </c>
      <c r="AM8575" s="25">
        <v>-143149436.12145489</v>
      </c>
      <c r="AN8575" s="5">
        <v>-0.94000757481497854</v>
      </c>
    </row>
    <row r="8576" spans="32:40">
      <c r="AF8576" s="25">
        <v>8575</v>
      </c>
      <c r="AG8576" s="25"/>
      <c r="AJ8576" s="25"/>
      <c r="AL8576" s="5">
        <v>8575</v>
      </c>
      <c r="AM8576" s="25">
        <v>-651040412.74686527</v>
      </c>
      <c r="AN8576" s="5">
        <v>-7.1722516816051858</v>
      </c>
    </row>
    <row r="8577" spans="32:40">
      <c r="AF8577" s="25">
        <v>8576</v>
      </c>
      <c r="AG8577" s="25"/>
      <c r="AJ8577" s="25"/>
      <c r="AL8577" s="5">
        <v>8576</v>
      </c>
      <c r="AM8577" s="25">
        <v>191023030.65150762</v>
      </c>
      <c r="AN8577" s="5">
        <v>3.1558901702663511</v>
      </c>
    </row>
    <row r="8578" spans="32:40">
      <c r="AF8578" s="25">
        <v>8577</v>
      </c>
      <c r="AG8578" s="25"/>
      <c r="AJ8578" s="25"/>
      <c r="AL8578" s="5">
        <v>8577</v>
      </c>
      <c r="AM8578" s="25">
        <v>-710239516.97159469</v>
      </c>
      <c r="AN8578" s="5">
        <v>-2.7046272488408825</v>
      </c>
    </row>
    <row r="8579" spans="32:40">
      <c r="AF8579" s="25">
        <v>8578</v>
      </c>
      <c r="AG8579" s="25"/>
      <c r="AJ8579" s="25"/>
      <c r="AL8579" s="5">
        <v>8578</v>
      </c>
      <c r="AM8579" s="25">
        <v>1007749716.6605915</v>
      </c>
      <c r="AN8579" s="5">
        <v>10.201413847885746</v>
      </c>
    </row>
    <row r="8580" spans="32:40">
      <c r="AF8580" s="25">
        <v>8579</v>
      </c>
      <c r="AG8580" s="25"/>
      <c r="AJ8580" s="25"/>
      <c r="AL8580" s="5">
        <v>8579</v>
      </c>
      <c r="AM8580" s="25">
        <v>-647958964.23635769</v>
      </c>
      <c r="AN8580" s="5">
        <v>-2.6145707883264779</v>
      </c>
    </row>
    <row r="8581" spans="32:40">
      <c r="AF8581" s="25">
        <v>8580</v>
      </c>
      <c r="AG8581" s="25"/>
      <c r="AJ8581" s="25"/>
      <c r="AL8581" s="5">
        <v>8580</v>
      </c>
      <c r="AM8581" s="25">
        <v>-369275221.32927853</v>
      </c>
      <c r="AN8581" s="5">
        <v>-1.9048145400632606</v>
      </c>
    </row>
    <row r="8582" spans="32:40">
      <c r="AF8582" s="25">
        <v>8581</v>
      </c>
      <c r="AG8582" s="25"/>
      <c r="AJ8582" s="25"/>
      <c r="AL8582" s="5">
        <v>8581</v>
      </c>
      <c r="AM8582" s="25">
        <v>315487151.53339517</v>
      </c>
      <c r="AN8582" s="5">
        <v>2.4216968011086721</v>
      </c>
    </row>
    <row r="8583" spans="32:40">
      <c r="AF8583" s="25">
        <v>8582</v>
      </c>
      <c r="AG8583" s="25"/>
      <c r="AJ8583" s="25"/>
      <c r="AL8583" s="5">
        <v>8582</v>
      </c>
      <c r="AM8583" s="25">
        <v>-325786982.94776785</v>
      </c>
      <c r="AN8583" s="5">
        <v>-1.1580308062390376</v>
      </c>
    </row>
    <row r="8584" spans="32:40">
      <c r="AF8584" s="25">
        <v>8583</v>
      </c>
      <c r="AG8584" s="25"/>
      <c r="AJ8584" s="25"/>
      <c r="AL8584" s="5">
        <v>8583</v>
      </c>
      <c r="AM8584" s="25">
        <v>-584547469.27520263</v>
      </c>
      <c r="AN8584" s="5">
        <v>-2.2745530089070978</v>
      </c>
    </row>
    <row r="8585" spans="32:40">
      <c r="AF8585" s="25">
        <v>8584</v>
      </c>
      <c r="AG8585" s="25"/>
      <c r="AJ8585" s="25"/>
      <c r="AL8585" s="5">
        <v>8584</v>
      </c>
      <c r="AM8585" s="25">
        <v>-685712595.9853456</v>
      </c>
      <c r="AN8585" s="5">
        <v>-3.7536518306516844</v>
      </c>
    </row>
    <row r="8586" spans="32:40">
      <c r="AF8586" s="25">
        <v>8585</v>
      </c>
      <c r="AG8586" s="25"/>
      <c r="AJ8586" s="25"/>
      <c r="AL8586" s="5">
        <v>8585</v>
      </c>
      <c r="AM8586" s="25">
        <v>-779906889.41066277</v>
      </c>
      <c r="AN8586" s="5">
        <v>-2.894445592707299</v>
      </c>
    </row>
    <row r="8587" spans="32:40">
      <c r="AF8587" s="25">
        <v>8586</v>
      </c>
      <c r="AG8587" s="25"/>
      <c r="AJ8587" s="25"/>
      <c r="AL8587" s="5">
        <v>8586</v>
      </c>
      <c r="AM8587" s="25">
        <v>-922242670.19772995</v>
      </c>
      <c r="AN8587" s="5">
        <v>-4.7578868020039033</v>
      </c>
    </row>
    <row r="8588" spans="32:40">
      <c r="AF8588" s="25">
        <v>8587</v>
      </c>
      <c r="AG8588" s="25"/>
      <c r="AJ8588" s="25"/>
      <c r="AL8588" s="5">
        <v>8587</v>
      </c>
      <c r="AM8588" s="25">
        <v>-400713924.63949263</v>
      </c>
      <c r="AN8588" s="5">
        <v>-1.9937726514180443</v>
      </c>
    </row>
    <row r="8589" spans="32:40">
      <c r="AF8589" s="25">
        <v>8588</v>
      </c>
      <c r="AG8589" s="25"/>
      <c r="AJ8589" s="25"/>
      <c r="AL8589" s="5">
        <v>8588</v>
      </c>
      <c r="AM8589" s="25">
        <v>434064345.43919981</v>
      </c>
      <c r="AN8589" s="5">
        <v>4.4193524752749882</v>
      </c>
    </row>
    <row r="8590" spans="32:40">
      <c r="AF8590" s="25">
        <v>8589</v>
      </c>
      <c r="AG8590" s="25"/>
      <c r="AJ8590" s="25"/>
      <c r="AL8590" s="5">
        <v>8589</v>
      </c>
      <c r="AM8590" s="25">
        <v>-994656812.32516813</v>
      </c>
      <c r="AN8590" s="5">
        <v>-3.2331578034580373</v>
      </c>
    </row>
    <row r="8591" spans="32:40">
      <c r="AF8591" s="25">
        <v>8590</v>
      </c>
      <c r="AG8591" s="25"/>
      <c r="AJ8591" s="25"/>
      <c r="AL8591" s="5">
        <v>8590</v>
      </c>
      <c r="AM8591" s="25">
        <v>255624318.53339165</v>
      </c>
      <c r="AN8591" s="5">
        <v>3.1289231562368767</v>
      </c>
    </row>
    <row r="8592" spans="32:40">
      <c r="AF8592" s="25">
        <v>8591</v>
      </c>
      <c r="AG8592" s="25"/>
      <c r="AJ8592" s="25"/>
      <c r="AL8592" s="5">
        <v>8591</v>
      </c>
      <c r="AM8592" s="25">
        <v>-1597225622.4661672</v>
      </c>
      <c r="AN8592" s="5">
        <v>-8.8452451953401905</v>
      </c>
    </row>
    <row r="8593" spans="32:40">
      <c r="AF8593" s="25">
        <v>8592</v>
      </c>
      <c r="AG8593" s="25"/>
      <c r="AJ8593" s="25"/>
      <c r="AL8593" s="5">
        <v>8592</v>
      </c>
      <c r="AM8593" s="25">
        <v>-11932567.224576563</v>
      </c>
      <c r="AN8593" s="5">
        <v>0.92371117432197436</v>
      </c>
    </row>
    <row r="8594" spans="32:40">
      <c r="AF8594" s="25">
        <v>8593</v>
      </c>
      <c r="AG8594" s="25"/>
      <c r="AJ8594" s="25"/>
      <c r="AL8594" s="5">
        <v>8593</v>
      </c>
      <c r="AM8594" s="25">
        <v>126216636.34856665</v>
      </c>
      <c r="AN8594" s="5">
        <v>1.8622369766343592</v>
      </c>
    </row>
    <row r="8595" spans="32:40">
      <c r="AF8595" s="25">
        <v>8594</v>
      </c>
      <c r="AG8595" s="25"/>
      <c r="AJ8595" s="25"/>
      <c r="AL8595" s="5">
        <v>8594</v>
      </c>
      <c r="AM8595" s="25">
        <v>-511147020.53779989</v>
      </c>
      <c r="AN8595" s="5">
        <v>-1.380011581264075</v>
      </c>
    </row>
    <row r="8596" spans="32:40">
      <c r="AF8596" s="25">
        <v>8595</v>
      </c>
      <c r="AG8596" s="25"/>
      <c r="AJ8596" s="25"/>
      <c r="AL8596" s="5">
        <v>8595</v>
      </c>
      <c r="AM8596" s="25">
        <v>-1340857009.8319948</v>
      </c>
      <c r="AN8596" s="5">
        <v>-12.042890458095084</v>
      </c>
    </row>
    <row r="8597" spans="32:40">
      <c r="AF8597" s="25">
        <v>8596</v>
      </c>
      <c r="AG8597" s="25"/>
      <c r="AJ8597" s="25"/>
      <c r="AL8597" s="5">
        <v>8596</v>
      </c>
      <c r="AM8597" s="25">
        <v>-865043621.42015898</v>
      </c>
      <c r="AN8597" s="5">
        <v>-2.3685379542902152</v>
      </c>
    </row>
    <row r="8598" spans="32:40">
      <c r="AF8598" s="25">
        <v>8597</v>
      </c>
      <c r="AG8598" s="25"/>
      <c r="AJ8598" s="25"/>
      <c r="AL8598" s="5">
        <v>8597</v>
      </c>
      <c r="AM8598" s="25">
        <v>412060641.32904834</v>
      </c>
      <c r="AN8598" s="5">
        <v>2.6315973202835754</v>
      </c>
    </row>
    <row r="8599" spans="32:40">
      <c r="AF8599" s="25">
        <v>8598</v>
      </c>
      <c r="AG8599" s="25"/>
      <c r="AJ8599" s="25"/>
      <c r="AL8599" s="5">
        <v>8598</v>
      </c>
      <c r="AM8599" s="25">
        <v>-1468310036.1039348</v>
      </c>
      <c r="AN8599" s="5">
        <v>-4.9640034053082696</v>
      </c>
    </row>
    <row r="8600" spans="32:40">
      <c r="AF8600" s="25">
        <v>8599</v>
      </c>
      <c r="AG8600" s="25"/>
      <c r="AJ8600" s="25"/>
      <c r="AL8600" s="5">
        <v>8599</v>
      </c>
      <c r="AM8600" s="25">
        <v>-298016664.215734</v>
      </c>
      <c r="AN8600" s="5">
        <v>-0.18452421416912562</v>
      </c>
    </row>
    <row r="8601" spans="32:40">
      <c r="AF8601" s="25">
        <v>8600</v>
      </c>
      <c r="AG8601" s="25"/>
      <c r="AJ8601" s="25"/>
      <c r="AL8601" s="5">
        <v>8600</v>
      </c>
      <c r="AM8601" s="25">
        <v>417728802.83757001</v>
      </c>
      <c r="AN8601" s="5">
        <v>4.201284666888804</v>
      </c>
    </row>
    <row r="8602" spans="32:40">
      <c r="AF8602" s="25">
        <v>8601</v>
      </c>
      <c r="AG8602" s="25"/>
      <c r="AJ8602" s="25"/>
      <c r="AL8602" s="5">
        <v>8601</v>
      </c>
      <c r="AM8602" s="25">
        <v>-1030753726.2637534</v>
      </c>
      <c r="AN8602" s="5">
        <v>-11.416067123396207</v>
      </c>
    </row>
    <row r="8603" spans="32:40">
      <c r="AF8603" s="25">
        <v>8602</v>
      </c>
      <c r="AG8603" s="25"/>
      <c r="AJ8603" s="25"/>
      <c r="AL8603" s="5">
        <v>8602</v>
      </c>
      <c r="AM8603" s="25">
        <v>-282650971.53228843</v>
      </c>
      <c r="AN8603" s="5">
        <v>-1.229383216727165</v>
      </c>
    </row>
    <row r="8604" spans="32:40">
      <c r="AF8604" s="25">
        <v>8603</v>
      </c>
      <c r="AG8604" s="25"/>
      <c r="AJ8604" s="25"/>
      <c r="AL8604" s="5">
        <v>8603</v>
      </c>
      <c r="AM8604" s="25">
        <v>6971293.5298047662</v>
      </c>
      <c r="AN8604" s="5">
        <v>1.0446761626295011</v>
      </c>
    </row>
    <row r="8605" spans="32:40">
      <c r="AF8605" s="25">
        <v>8604</v>
      </c>
      <c r="AG8605" s="25"/>
      <c r="AJ8605" s="25"/>
      <c r="AL8605" s="5">
        <v>8604</v>
      </c>
      <c r="AM8605" s="25">
        <v>1550263206.2154784</v>
      </c>
      <c r="AN8605" s="5">
        <v>7.8666961186105118</v>
      </c>
    </row>
    <row r="8606" spans="32:40">
      <c r="AF8606" s="25">
        <v>8605</v>
      </c>
      <c r="AG8606" s="25"/>
      <c r="AJ8606" s="25"/>
      <c r="AL8606" s="5">
        <v>8605</v>
      </c>
      <c r="AM8606" s="25">
        <v>-749050903.55288267</v>
      </c>
      <c r="AN8606" s="5">
        <v>-2.0312637927935904</v>
      </c>
    </row>
    <row r="8607" spans="32:40">
      <c r="AF8607" s="25">
        <v>8606</v>
      </c>
      <c r="AG8607" s="25"/>
      <c r="AJ8607" s="25"/>
      <c r="AL8607" s="5">
        <v>8606</v>
      </c>
      <c r="AM8607" s="25">
        <v>-375232843.2663455</v>
      </c>
      <c r="AN8607" s="5">
        <v>-0.82499795847240198</v>
      </c>
    </row>
    <row r="8608" spans="32:40">
      <c r="AF8608" s="25">
        <v>8607</v>
      </c>
      <c r="AG8608" s="25"/>
      <c r="AJ8608" s="25"/>
      <c r="AL8608" s="5">
        <v>8607</v>
      </c>
      <c r="AM8608" s="25">
        <v>-1216331121.9975872</v>
      </c>
      <c r="AN8608" s="5">
        <v>-6.8852647633108299</v>
      </c>
    </row>
    <row r="8609" spans="32:40">
      <c r="AF8609" s="25">
        <v>8608</v>
      </c>
      <c r="AG8609" s="25"/>
      <c r="AJ8609" s="25"/>
      <c r="AL8609" s="5">
        <v>8608</v>
      </c>
      <c r="AM8609" s="25">
        <v>-558897034.5889684</v>
      </c>
      <c r="AN8609" s="5">
        <v>-4.6632393915783297</v>
      </c>
    </row>
    <row r="8610" spans="32:40">
      <c r="AF8610" s="25">
        <v>8609</v>
      </c>
      <c r="AG8610" s="25"/>
      <c r="AJ8610" s="25"/>
      <c r="AL8610" s="5">
        <v>8609</v>
      </c>
      <c r="AM8610" s="25">
        <v>-320001004.47560275</v>
      </c>
      <c r="AN8610" s="5">
        <v>-1.2552971161042887</v>
      </c>
    </row>
    <row r="8611" spans="32:40">
      <c r="AF8611" s="25">
        <v>8610</v>
      </c>
      <c r="AG8611" s="25"/>
      <c r="AJ8611" s="25"/>
      <c r="AL8611" s="5">
        <v>8610</v>
      </c>
      <c r="AM8611" s="25">
        <v>1118317797.0844758</v>
      </c>
      <c r="AN8611" s="5">
        <v>8.4994560169576534</v>
      </c>
    </row>
    <row r="8612" spans="32:40">
      <c r="AF8612" s="25">
        <v>8611</v>
      </c>
      <c r="AG8612" s="25"/>
      <c r="AJ8612" s="25"/>
      <c r="AL8612" s="5">
        <v>8611</v>
      </c>
      <c r="AM8612" s="25">
        <v>760784332.10456276</v>
      </c>
      <c r="AN8612" s="5">
        <v>6.7561546687096703</v>
      </c>
    </row>
    <row r="8613" spans="32:40">
      <c r="AF8613" s="25">
        <v>8612</v>
      </c>
      <c r="AG8613" s="25"/>
      <c r="AJ8613" s="25"/>
      <c r="AL8613" s="5">
        <v>8612</v>
      </c>
      <c r="AM8613" s="25">
        <v>-202596893.47953162</v>
      </c>
      <c r="AN8613" s="5">
        <v>-0.97624203603024717</v>
      </c>
    </row>
    <row r="8614" spans="32:40">
      <c r="AF8614" s="25">
        <v>8613</v>
      </c>
      <c r="AG8614" s="25"/>
      <c r="AJ8614" s="25"/>
      <c r="AL8614" s="5">
        <v>8613</v>
      </c>
      <c r="AM8614" s="25">
        <v>1021919700.0653045</v>
      </c>
      <c r="AN8614" s="5">
        <v>13.797056016928183</v>
      </c>
    </row>
    <row r="8615" spans="32:40">
      <c r="AF8615" s="25">
        <v>8614</v>
      </c>
      <c r="AG8615" s="25"/>
      <c r="AJ8615" s="25"/>
      <c r="AL8615" s="5">
        <v>8614</v>
      </c>
      <c r="AM8615" s="25">
        <v>-232346688.6804615</v>
      </c>
      <c r="AN8615" s="5">
        <v>-7.6695015436459527E-2</v>
      </c>
    </row>
    <row r="8616" spans="32:40">
      <c r="AF8616" s="25">
        <v>8615</v>
      </c>
      <c r="AG8616" s="25"/>
      <c r="AJ8616" s="25"/>
      <c r="AL8616" s="5">
        <v>8615</v>
      </c>
      <c r="AM8616" s="25">
        <v>809595916.37931836</v>
      </c>
      <c r="AN8616" s="5">
        <v>4.1997483690114024</v>
      </c>
    </row>
    <row r="8617" spans="32:40">
      <c r="AF8617" s="25">
        <v>8616</v>
      </c>
      <c r="AG8617" s="25"/>
      <c r="AJ8617" s="25"/>
      <c r="AL8617" s="5">
        <v>8616</v>
      </c>
      <c r="AM8617" s="25">
        <v>-291644382.62491453</v>
      </c>
      <c r="AN8617" s="5">
        <v>-1.8673523430495351</v>
      </c>
    </row>
    <row r="8618" spans="32:40">
      <c r="AF8618" s="25">
        <v>8617</v>
      </c>
      <c r="AG8618" s="25"/>
      <c r="AJ8618" s="25"/>
      <c r="AL8618" s="5">
        <v>8617</v>
      </c>
      <c r="AM8618" s="25">
        <v>150488321.54900563</v>
      </c>
      <c r="AN8618" s="5">
        <v>2.2792723988617336</v>
      </c>
    </row>
    <row r="8619" spans="32:40">
      <c r="AF8619" s="25">
        <v>8618</v>
      </c>
      <c r="AG8619" s="25"/>
      <c r="AJ8619" s="25"/>
      <c r="AL8619" s="5">
        <v>8618</v>
      </c>
      <c r="AM8619" s="25">
        <v>-626515041.78750515</v>
      </c>
      <c r="AN8619" s="5">
        <v>-3.5536133207236551</v>
      </c>
    </row>
    <row r="8620" spans="32:40">
      <c r="AF8620" s="25">
        <v>8619</v>
      </c>
      <c r="AG8620" s="25"/>
      <c r="AJ8620" s="25"/>
      <c r="AL8620" s="5">
        <v>8619</v>
      </c>
      <c r="AM8620" s="25">
        <v>-946057115.86121726</v>
      </c>
      <c r="AN8620" s="5">
        <v>-5.1613553883159282</v>
      </c>
    </row>
    <row r="8621" spans="32:40">
      <c r="AF8621" s="25">
        <v>8620</v>
      </c>
      <c r="AG8621" s="25"/>
      <c r="AJ8621" s="25"/>
      <c r="AL8621" s="5">
        <v>8620</v>
      </c>
      <c r="AM8621" s="25">
        <v>-1281920643.9399133</v>
      </c>
      <c r="AN8621" s="5">
        <v>-4.009174925063288</v>
      </c>
    </row>
    <row r="8622" spans="32:40">
      <c r="AF8622" s="25">
        <v>8621</v>
      </c>
      <c r="AG8622" s="25"/>
      <c r="AJ8622" s="25"/>
      <c r="AL8622" s="5">
        <v>8621</v>
      </c>
      <c r="AM8622" s="25">
        <v>137117467.23424217</v>
      </c>
      <c r="AN8622" s="5">
        <v>2.7295001541537709</v>
      </c>
    </row>
    <row r="8623" spans="32:40">
      <c r="AF8623" s="25">
        <v>8622</v>
      </c>
      <c r="AG8623" s="25"/>
      <c r="AJ8623" s="25"/>
      <c r="AL8623" s="5">
        <v>8622</v>
      </c>
      <c r="AM8623" s="25">
        <v>-1446111191.7795</v>
      </c>
      <c r="AN8623" s="5">
        <v>-4.800741700313897</v>
      </c>
    </row>
    <row r="8624" spans="32:40">
      <c r="AF8624" s="25">
        <v>8623</v>
      </c>
      <c r="AG8624" s="25"/>
      <c r="AJ8624" s="25"/>
      <c r="AL8624" s="5">
        <v>8623</v>
      </c>
      <c r="AM8624" s="25">
        <v>-138069345.39383167</v>
      </c>
      <c r="AN8624" s="5">
        <v>-9.7242668895736906E-2</v>
      </c>
    </row>
    <row r="8625" spans="32:40">
      <c r="AF8625" s="25">
        <v>8624</v>
      </c>
      <c r="AG8625" s="25"/>
      <c r="AJ8625" s="25"/>
      <c r="AL8625" s="5">
        <v>8624</v>
      </c>
      <c r="AM8625" s="25">
        <v>-1070827528.9147627</v>
      </c>
      <c r="AN8625" s="5">
        <v>-6.6028122612976228</v>
      </c>
    </row>
    <row r="8626" spans="32:40">
      <c r="AF8626" s="25">
        <v>8625</v>
      </c>
      <c r="AG8626" s="25"/>
      <c r="AJ8626" s="25"/>
      <c r="AL8626" s="5">
        <v>8625</v>
      </c>
      <c r="AM8626" s="25">
        <v>-22997873.832018554</v>
      </c>
      <c r="AN8626" s="5">
        <v>0.87856924805732695</v>
      </c>
    </row>
    <row r="8627" spans="32:40">
      <c r="AF8627" s="25">
        <v>8626</v>
      </c>
      <c r="AG8627" s="25"/>
      <c r="AJ8627" s="25"/>
      <c r="AL8627" s="5">
        <v>8626</v>
      </c>
      <c r="AM8627" s="25">
        <v>-776596366.73662543</v>
      </c>
      <c r="AN8627" s="5">
        <v>-5.0820133070488867</v>
      </c>
    </row>
    <row r="8628" spans="32:40">
      <c r="AF8628" s="25">
        <v>8627</v>
      </c>
      <c r="AG8628" s="25"/>
      <c r="AJ8628" s="25"/>
      <c r="AL8628" s="5">
        <v>8627</v>
      </c>
      <c r="AM8628" s="25">
        <v>614327408.19995725</v>
      </c>
      <c r="AN8628" s="5">
        <v>7.0901112047653569</v>
      </c>
    </row>
    <row r="8629" spans="32:40">
      <c r="AF8629" s="25">
        <v>8628</v>
      </c>
      <c r="AG8629" s="25"/>
      <c r="AJ8629" s="25"/>
      <c r="AL8629" s="5">
        <v>8628</v>
      </c>
      <c r="AM8629" s="25">
        <v>794253067.3952086</v>
      </c>
      <c r="AN8629" s="5">
        <v>4.3409009499380744</v>
      </c>
    </row>
    <row r="8630" spans="32:40">
      <c r="AF8630" s="25">
        <v>8629</v>
      </c>
      <c r="AG8630" s="25"/>
      <c r="AJ8630" s="25"/>
      <c r="AL8630" s="5">
        <v>8629</v>
      </c>
      <c r="AM8630" s="25">
        <v>192152180.58426386</v>
      </c>
      <c r="AN8630" s="5">
        <v>1.9449967129991645</v>
      </c>
    </row>
    <row r="8631" spans="32:40">
      <c r="AF8631" s="25">
        <v>8630</v>
      </c>
      <c r="AG8631" s="25"/>
      <c r="AJ8631" s="25"/>
      <c r="AL8631" s="5">
        <v>8630</v>
      </c>
      <c r="AM8631" s="25">
        <v>-1137313580.4967186</v>
      </c>
      <c r="AN8631" s="5">
        <v>-11.873180159858626</v>
      </c>
    </row>
    <row r="8632" spans="32:40">
      <c r="AF8632" s="25">
        <v>8631</v>
      </c>
      <c r="AG8632" s="25"/>
      <c r="AJ8632" s="25"/>
      <c r="AL8632" s="5">
        <v>8631</v>
      </c>
      <c r="AM8632" s="25">
        <v>944191883.90111101</v>
      </c>
      <c r="AN8632" s="5">
        <v>5.3066203782404813</v>
      </c>
    </row>
    <row r="8633" spans="32:40">
      <c r="AF8633" s="25">
        <v>8632</v>
      </c>
      <c r="AG8633" s="25"/>
      <c r="AJ8633" s="25"/>
      <c r="AL8633" s="5">
        <v>8632</v>
      </c>
      <c r="AM8633" s="25">
        <v>-244515975.69344056</v>
      </c>
      <c r="AN8633" s="5">
        <v>-0.89893946948255765</v>
      </c>
    </row>
    <row r="8634" spans="32:40">
      <c r="AF8634" s="25">
        <v>8633</v>
      </c>
      <c r="AG8634" s="25"/>
      <c r="AJ8634" s="25"/>
      <c r="AL8634" s="5">
        <v>8633</v>
      </c>
      <c r="AM8634" s="25">
        <v>466275478.63752407</v>
      </c>
      <c r="AN8634" s="5">
        <v>3.3698825628626152</v>
      </c>
    </row>
    <row r="8635" spans="32:40">
      <c r="AF8635" s="25">
        <v>8634</v>
      </c>
      <c r="AG8635" s="25"/>
      <c r="AJ8635" s="25"/>
      <c r="AL8635" s="5">
        <v>8634</v>
      </c>
      <c r="AM8635" s="25">
        <v>-893952691.13331306</v>
      </c>
      <c r="AN8635" s="5">
        <v>-5.0287710882182086</v>
      </c>
    </row>
    <row r="8636" spans="32:40">
      <c r="AF8636" s="25">
        <v>8635</v>
      </c>
      <c r="AG8636" s="25"/>
      <c r="AJ8636" s="25"/>
      <c r="AL8636" s="5">
        <v>8635</v>
      </c>
      <c r="AM8636" s="25">
        <v>-630300265.79511774</v>
      </c>
      <c r="AN8636" s="5">
        <v>-3.142512784542137</v>
      </c>
    </row>
    <row r="8637" spans="32:40">
      <c r="AF8637" s="25">
        <v>8636</v>
      </c>
      <c r="AG8637" s="25"/>
      <c r="AJ8637" s="25"/>
      <c r="AL8637" s="5">
        <v>8636</v>
      </c>
      <c r="AM8637" s="25">
        <v>-474979381.45379794</v>
      </c>
      <c r="AN8637" s="5">
        <v>-1.0714538241568836</v>
      </c>
    </row>
    <row r="8638" spans="32:40">
      <c r="AF8638" s="25">
        <v>8637</v>
      </c>
      <c r="AG8638" s="25"/>
      <c r="AJ8638" s="25"/>
      <c r="AL8638" s="5">
        <v>8637</v>
      </c>
      <c r="AM8638" s="25">
        <v>-382132677.39735156</v>
      </c>
      <c r="AN8638" s="5">
        <v>-1.7333357641093896</v>
      </c>
    </row>
    <row r="8639" spans="32:40">
      <c r="AF8639" s="25">
        <v>8638</v>
      </c>
      <c r="AG8639" s="25"/>
      <c r="AJ8639" s="25"/>
      <c r="AL8639" s="5">
        <v>8638</v>
      </c>
      <c r="AM8639" s="25">
        <v>-215329932.42823178</v>
      </c>
      <c r="AN8639" s="5">
        <v>-0.34800168502395107</v>
      </c>
    </row>
    <row r="8640" spans="32:40">
      <c r="AF8640" s="25">
        <v>8639</v>
      </c>
      <c r="AG8640" s="25"/>
      <c r="AJ8640" s="25"/>
      <c r="AL8640" s="5">
        <v>8639</v>
      </c>
      <c r="AM8640" s="25">
        <v>-1132884018.6967597</v>
      </c>
      <c r="AN8640" s="5">
        <v>-3.5583491107049592</v>
      </c>
    </row>
    <row r="8641" spans="32:40">
      <c r="AF8641" s="25">
        <v>8640</v>
      </c>
      <c r="AG8641" s="25"/>
      <c r="AJ8641" s="25"/>
      <c r="AL8641" s="5">
        <v>8640</v>
      </c>
      <c r="AM8641" s="25">
        <v>-586827517.94307911</v>
      </c>
      <c r="AN8641" s="5">
        <v>-7.3107272825876368</v>
      </c>
    </row>
    <row r="8642" spans="32:40">
      <c r="AF8642" s="25">
        <v>8641</v>
      </c>
      <c r="AG8642" s="25"/>
      <c r="AJ8642" s="25"/>
      <c r="AL8642" s="5">
        <v>8641</v>
      </c>
      <c r="AM8642" s="25">
        <v>83686820.654205561</v>
      </c>
      <c r="AN8642" s="5">
        <v>1.4780770645827703</v>
      </c>
    </row>
    <row r="8643" spans="32:40">
      <c r="AF8643" s="25">
        <v>8642</v>
      </c>
      <c r="AG8643" s="25"/>
      <c r="AJ8643" s="25"/>
      <c r="AL8643" s="5">
        <v>8642</v>
      </c>
      <c r="AM8643" s="25">
        <v>-605491238.16765296</v>
      </c>
      <c r="AN8643" s="5">
        <v>-2.2893064265214629</v>
      </c>
    </row>
    <row r="8644" spans="32:40">
      <c r="AF8644" s="25">
        <v>8643</v>
      </c>
      <c r="AG8644" s="25"/>
      <c r="AJ8644" s="25"/>
      <c r="AL8644" s="5">
        <v>8643</v>
      </c>
      <c r="AM8644" s="25">
        <v>-409724497.01380742</v>
      </c>
      <c r="AN8644" s="5">
        <v>-4.8989338035739527</v>
      </c>
    </row>
    <row r="8645" spans="32:40">
      <c r="AF8645" s="25">
        <v>8644</v>
      </c>
      <c r="AG8645" s="25"/>
      <c r="AJ8645" s="25"/>
      <c r="AL8645" s="5">
        <v>8644</v>
      </c>
      <c r="AM8645" s="25">
        <v>-357944624.96337616</v>
      </c>
      <c r="AN8645" s="5">
        <v>-0.67694548775718932</v>
      </c>
    </row>
    <row r="8646" spans="32:40">
      <c r="AF8646" s="25">
        <v>8645</v>
      </c>
      <c r="AG8646" s="25"/>
      <c r="AJ8646" s="25"/>
      <c r="AL8646" s="5">
        <v>8645</v>
      </c>
      <c r="AM8646" s="25">
        <v>603820250.31968129</v>
      </c>
      <c r="AN8646" s="5">
        <v>6.5494086918094991</v>
      </c>
    </row>
    <row r="8647" spans="32:40">
      <c r="AF8647" s="25">
        <v>8646</v>
      </c>
      <c r="AG8647" s="25"/>
      <c r="AJ8647" s="25"/>
      <c r="AL8647" s="5">
        <v>8646</v>
      </c>
      <c r="AM8647" s="25">
        <v>-1014242846.4104085</v>
      </c>
      <c r="AN8647" s="5">
        <v>-3.3896352897213204</v>
      </c>
    </row>
    <row r="8648" spans="32:40">
      <c r="AF8648" s="25">
        <v>8647</v>
      </c>
      <c r="AG8648" s="25"/>
      <c r="AJ8648" s="25"/>
      <c r="AL8648" s="5">
        <v>8647</v>
      </c>
      <c r="AM8648" s="25">
        <v>-631816145.87232673</v>
      </c>
      <c r="AN8648" s="5">
        <v>-8.1377993210466517</v>
      </c>
    </row>
    <row r="8649" spans="32:40">
      <c r="AF8649" s="25">
        <v>8648</v>
      </c>
      <c r="AG8649" s="25"/>
      <c r="AJ8649" s="25"/>
      <c r="AL8649" s="5">
        <v>8648</v>
      </c>
      <c r="AM8649" s="25">
        <v>166769196.43913668</v>
      </c>
      <c r="AN8649" s="5">
        <v>1.8461177260872284</v>
      </c>
    </row>
    <row r="8650" spans="32:40">
      <c r="AF8650" s="25">
        <v>8649</v>
      </c>
      <c r="AG8650" s="25"/>
      <c r="AJ8650" s="25"/>
      <c r="AL8650" s="5">
        <v>8649</v>
      </c>
      <c r="AM8650" s="25">
        <v>-743990392.60051954</v>
      </c>
      <c r="AN8650" s="5">
        <v>-3.2100892868956614</v>
      </c>
    </row>
    <row r="8651" spans="32:40">
      <c r="AF8651" s="25">
        <v>8650</v>
      </c>
      <c r="AG8651" s="25"/>
      <c r="AJ8651" s="25"/>
      <c r="AL8651" s="5">
        <v>8650</v>
      </c>
      <c r="AM8651" s="25">
        <v>-155763769.97832271</v>
      </c>
      <c r="AN8651" s="5">
        <v>0.36039891956704634</v>
      </c>
    </row>
    <row r="8652" spans="32:40">
      <c r="AF8652" s="25">
        <v>8651</v>
      </c>
      <c r="AG8652" s="25"/>
      <c r="AJ8652" s="25"/>
      <c r="AL8652" s="5">
        <v>8651</v>
      </c>
      <c r="AM8652" s="25">
        <v>-354390663.70250636</v>
      </c>
      <c r="AN8652" s="5">
        <v>-0.62138492428393688</v>
      </c>
    </row>
    <row r="8653" spans="32:40">
      <c r="AF8653" s="25">
        <v>8652</v>
      </c>
      <c r="AG8653" s="25"/>
      <c r="AJ8653" s="25"/>
      <c r="AL8653" s="5">
        <v>8652</v>
      </c>
      <c r="AM8653" s="25">
        <v>88342485.150552183</v>
      </c>
      <c r="AN8653" s="5">
        <v>2.001396687718406</v>
      </c>
    </row>
    <row r="8654" spans="32:40">
      <c r="AF8654" s="25">
        <v>8653</v>
      </c>
      <c r="AG8654" s="25"/>
      <c r="AJ8654" s="25"/>
      <c r="AL8654" s="5">
        <v>8653</v>
      </c>
      <c r="AM8654" s="25">
        <v>-541311504.32225978</v>
      </c>
      <c r="AN8654" s="5">
        <v>-1.9299087404395749</v>
      </c>
    </row>
    <row r="8655" spans="32:40">
      <c r="AF8655" s="25">
        <v>8654</v>
      </c>
      <c r="AG8655" s="25"/>
      <c r="AJ8655" s="25"/>
      <c r="AL8655" s="5">
        <v>8654</v>
      </c>
      <c r="AM8655" s="25">
        <v>-1041766185.9884702</v>
      </c>
      <c r="AN8655" s="5">
        <v>-4.2662156572276766</v>
      </c>
    </row>
    <row r="8656" spans="32:40">
      <c r="AF8656" s="25">
        <v>8655</v>
      </c>
      <c r="AG8656" s="25"/>
      <c r="AJ8656" s="25"/>
      <c r="AL8656" s="5">
        <v>8655</v>
      </c>
      <c r="AM8656" s="25">
        <v>261010955.40304452</v>
      </c>
      <c r="AN8656" s="5">
        <v>2.1098501453413174</v>
      </c>
    </row>
    <row r="8657" spans="32:40">
      <c r="AF8657" s="25">
        <v>8656</v>
      </c>
      <c r="AG8657" s="25"/>
      <c r="AJ8657" s="25"/>
      <c r="AL8657" s="5">
        <v>8656</v>
      </c>
      <c r="AM8657" s="25">
        <v>302564649.17246759</v>
      </c>
      <c r="AN8657" s="5">
        <v>5.4608722871659374</v>
      </c>
    </row>
    <row r="8658" spans="32:40">
      <c r="AF8658" s="25">
        <v>8657</v>
      </c>
      <c r="AG8658" s="25"/>
      <c r="AJ8658" s="25"/>
      <c r="AL8658" s="5">
        <v>8657</v>
      </c>
      <c r="AM8658" s="25">
        <v>-1168454931.0012569</v>
      </c>
      <c r="AN8658" s="5">
        <v>-4.223168201047959</v>
      </c>
    </row>
    <row r="8659" spans="32:40">
      <c r="AF8659" s="25">
        <v>8658</v>
      </c>
      <c r="AG8659" s="25"/>
      <c r="AJ8659" s="25"/>
      <c r="AL8659" s="5">
        <v>8658</v>
      </c>
      <c r="AM8659" s="25">
        <v>-852753878.27427661</v>
      </c>
      <c r="AN8659" s="5">
        <v>-5.6088922625120663</v>
      </c>
    </row>
    <row r="8660" spans="32:40">
      <c r="AF8660" s="25">
        <v>8659</v>
      </c>
      <c r="AG8660" s="25"/>
      <c r="AJ8660" s="25"/>
      <c r="AL8660" s="5">
        <v>8659</v>
      </c>
      <c r="AM8660" s="25">
        <v>-434870126.66641349</v>
      </c>
      <c r="AN8660" s="5">
        <v>-3.6797777890581034</v>
      </c>
    </row>
    <row r="8661" spans="32:40">
      <c r="AF8661" s="25">
        <v>8660</v>
      </c>
      <c r="AG8661" s="25"/>
      <c r="AJ8661" s="25"/>
      <c r="AL8661" s="5">
        <v>8660</v>
      </c>
      <c r="AM8661" s="25">
        <v>330276196.69017899</v>
      </c>
      <c r="AN8661" s="5">
        <v>4.0853251518078206</v>
      </c>
    </row>
    <row r="8662" spans="32:40">
      <c r="AF8662" s="25">
        <v>8661</v>
      </c>
      <c r="AG8662" s="25"/>
      <c r="AJ8662" s="25"/>
      <c r="AL8662" s="5">
        <v>8661</v>
      </c>
      <c r="AM8662" s="25">
        <v>-1189073181.5756969</v>
      </c>
      <c r="AN8662" s="5">
        <v>-5.7787119181368336</v>
      </c>
    </row>
    <row r="8663" spans="32:40">
      <c r="AF8663" s="25">
        <v>8662</v>
      </c>
      <c r="AG8663" s="25"/>
      <c r="AJ8663" s="25"/>
      <c r="AL8663" s="5">
        <v>8662</v>
      </c>
      <c r="AM8663" s="25">
        <v>-306892041.14431262</v>
      </c>
      <c r="AN8663" s="5">
        <v>-0.57425710597880597</v>
      </c>
    </row>
    <row r="8664" spans="32:40">
      <c r="AF8664" s="25">
        <v>8663</v>
      </c>
      <c r="AG8664" s="25"/>
      <c r="AJ8664" s="25"/>
      <c r="AL8664" s="5">
        <v>8663</v>
      </c>
      <c r="AM8664" s="25">
        <v>-1139241631.2521825</v>
      </c>
      <c r="AN8664" s="5">
        <v>-3.4904196562517273</v>
      </c>
    </row>
    <row r="8665" spans="32:40">
      <c r="AF8665" s="25">
        <v>8664</v>
      </c>
      <c r="AG8665" s="25"/>
      <c r="AJ8665" s="25"/>
      <c r="AL8665" s="5">
        <v>8664</v>
      </c>
      <c r="AM8665" s="25">
        <v>-923565285.77238536</v>
      </c>
      <c r="AN8665" s="5">
        <v>-2.5723312267311607</v>
      </c>
    </row>
    <row r="8666" spans="32:40">
      <c r="AF8666" s="25">
        <v>8665</v>
      </c>
      <c r="AG8666" s="25"/>
      <c r="AJ8666" s="25"/>
      <c r="AL8666" s="5">
        <v>8665</v>
      </c>
      <c r="AM8666" s="25">
        <v>-81706330.800512299</v>
      </c>
      <c r="AN8666" s="5">
        <v>-0.13420494042937409</v>
      </c>
    </row>
    <row r="8667" spans="32:40">
      <c r="AF8667" s="25">
        <v>8666</v>
      </c>
      <c r="AG8667" s="25"/>
      <c r="AJ8667" s="25"/>
      <c r="AL8667" s="5">
        <v>8666</v>
      </c>
      <c r="AM8667" s="25">
        <v>-1940724872.0152071</v>
      </c>
      <c r="AN8667" s="5">
        <v>-14.377362643650361</v>
      </c>
    </row>
    <row r="8668" spans="32:40">
      <c r="AF8668" s="25">
        <v>8667</v>
      </c>
      <c r="AG8668" s="25"/>
      <c r="AJ8668" s="25"/>
      <c r="AL8668" s="5">
        <v>8667</v>
      </c>
      <c r="AM8668" s="25">
        <v>201591923.39783779</v>
      </c>
      <c r="AN8668" s="5">
        <v>2.5747213369396693</v>
      </c>
    </row>
    <row r="8669" spans="32:40">
      <c r="AF8669" s="25">
        <v>8668</v>
      </c>
      <c r="AG8669" s="25"/>
      <c r="AJ8669" s="25"/>
      <c r="AL8669" s="5">
        <v>8668</v>
      </c>
      <c r="AM8669" s="25">
        <v>1380659006.4527807</v>
      </c>
      <c r="AN8669" s="5">
        <v>11.929134773492496</v>
      </c>
    </row>
    <row r="8670" spans="32:40">
      <c r="AF8670" s="25">
        <v>8669</v>
      </c>
      <c r="AG8670" s="25"/>
      <c r="AJ8670" s="25"/>
      <c r="AL8670" s="5">
        <v>8669</v>
      </c>
      <c r="AM8670" s="25">
        <v>-18413154.120891035</v>
      </c>
      <c r="AN8670" s="5">
        <v>0.89901576689140983</v>
      </c>
    </row>
    <row r="8671" spans="32:40">
      <c r="AF8671" s="25">
        <v>8670</v>
      </c>
      <c r="AG8671" s="25"/>
      <c r="AJ8671" s="25"/>
      <c r="AL8671" s="5">
        <v>8670</v>
      </c>
      <c r="AM8671" s="25">
        <v>-163020255.79696339</v>
      </c>
      <c r="AN8671" s="5">
        <v>0.27528224418376945</v>
      </c>
    </row>
    <row r="8672" spans="32:40">
      <c r="AF8672" s="25">
        <v>8671</v>
      </c>
      <c r="AG8672" s="25"/>
      <c r="AJ8672" s="25"/>
      <c r="AL8672" s="5">
        <v>8671</v>
      </c>
      <c r="AM8672" s="25">
        <v>-842339111.3317399</v>
      </c>
      <c r="AN8672" s="5">
        <v>-8.0714109710961512</v>
      </c>
    </row>
    <row r="8673" spans="32:40">
      <c r="AF8673" s="25">
        <v>8672</v>
      </c>
      <c r="AG8673" s="25"/>
      <c r="AJ8673" s="25"/>
      <c r="AL8673" s="5">
        <v>8672</v>
      </c>
      <c r="AM8673" s="25">
        <v>-296769932.7268461</v>
      </c>
      <c r="AN8673" s="5">
        <v>-1.732229163462921</v>
      </c>
    </row>
    <row r="8674" spans="32:40">
      <c r="AF8674" s="25">
        <v>8673</v>
      </c>
      <c r="AG8674" s="25"/>
      <c r="AJ8674" s="25"/>
      <c r="AL8674" s="5">
        <v>8673</v>
      </c>
      <c r="AM8674" s="25">
        <v>-1265641350.5569258</v>
      </c>
      <c r="AN8674" s="5">
        <v>-6.9438798972378617</v>
      </c>
    </row>
    <row r="8675" spans="32:40">
      <c r="AF8675" s="25">
        <v>8674</v>
      </c>
      <c r="AG8675" s="25"/>
      <c r="AJ8675" s="25"/>
      <c r="AL8675" s="5">
        <v>8674</v>
      </c>
      <c r="AM8675" s="25">
        <v>379219208.85988873</v>
      </c>
      <c r="AN8675" s="5">
        <v>3.3458720581252828</v>
      </c>
    </row>
    <row r="8676" spans="32:40">
      <c r="AF8676" s="25">
        <v>8675</v>
      </c>
      <c r="AG8676" s="25"/>
      <c r="AJ8676" s="25"/>
      <c r="AL8676" s="5">
        <v>8675</v>
      </c>
      <c r="AM8676" s="25">
        <v>-608615653.54561281</v>
      </c>
      <c r="AN8676" s="5">
        <v>-2.8620313307924952</v>
      </c>
    </row>
    <row r="8677" spans="32:40">
      <c r="AF8677" s="25">
        <v>8676</v>
      </c>
      <c r="AG8677" s="25"/>
      <c r="AJ8677" s="25"/>
      <c r="AL8677" s="5">
        <v>8676</v>
      </c>
      <c r="AM8677" s="25">
        <v>-473572276.34501481</v>
      </c>
      <c r="AN8677" s="5">
        <v>-3.1021926137450757</v>
      </c>
    </row>
    <row r="8678" spans="32:40">
      <c r="AF8678" s="25">
        <v>8677</v>
      </c>
      <c r="AG8678" s="25"/>
      <c r="AJ8678" s="25"/>
      <c r="AL8678" s="5">
        <v>8677</v>
      </c>
      <c r="AM8678" s="25">
        <v>-89237317.571537197</v>
      </c>
      <c r="AN8678" s="5">
        <v>-0.29022893921819254</v>
      </c>
    </row>
    <row r="8679" spans="32:40">
      <c r="AF8679" s="25">
        <v>8678</v>
      </c>
      <c r="AG8679" s="25"/>
      <c r="AJ8679" s="25"/>
      <c r="AL8679" s="5">
        <v>8678</v>
      </c>
      <c r="AM8679" s="25">
        <v>499316807.88207012</v>
      </c>
      <c r="AN8679" s="5">
        <v>3.6773169065750579</v>
      </c>
    </row>
    <row r="8680" spans="32:40">
      <c r="AF8680" s="25">
        <v>8679</v>
      </c>
      <c r="AG8680" s="25"/>
      <c r="AJ8680" s="25"/>
      <c r="AL8680" s="5">
        <v>8679</v>
      </c>
      <c r="AM8680" s="25">
        <v>-432756576.61296463</v>
      </c>
      <c r="AN8680" s="5">
        <v>-1.7723682987068734</v>
      </c>
    </row>
    <row r="8681" spans="32:40">
      <c r="AF8681" s="25">
        <v>8680</v>
      </c>
      <c r="AG8681" s="25"/>
      <c r="AJ8681" s="25"/>
      <c r="AL8681" s="5">
        <v>8680</v>
      </c>
      <c r="AM8681" s="25">
        <v>-91690009.445153356</v>
      </c>
      <c r="AN8681" s="5">
        <v>0.60613532783042323</v>
      </c>
    </row>
    <row r="8682" spans="32:40">
      <c r="AF8682" s="25">
        <v>8681</v>
      </c>
      <c r="AG8682" s="25"/>
      <c r="AJ8682" s="25"/>
      <c r="AL8682" s="5">
        <v>8681</v>
      </c>
      <c r="AM8682" s="25">
        <v>676553106.9277041</v>
      </c>
      <c r="AN8682" s="5">
        <v>9.258675101943707</v>
      </c>
    </row>
    <row r="8683" spans="32:40">
      <c r="AF8683" s="25">
        <v>8682</v>
      </c>
      <c r="AG8683" s="25"/>
      <c r="AJ8683" s="25"/>
      <c r="AL8683" s="5">
        <v>8682</v>
      </c>
      <c r="AM8683" s="25">
        <v>129539739.01729098</v>
      </c>
      <c r="AN8683" s="5">
        <v>2.1476739313146567</v>
      </c>
    </row>
    <row r="8684" spans="32:40">
      <c r="AF8684" s="25">
        <v>8683</v>
      </c>
      <c r="AG8684" s="25"/>
      <c r="AJ8684" s="25"/>
      <c r="AL8684" s="5">
        <v>8683</v>
      </c>
      <c r="AM8684" s="25">
        <v>-1496972906.906121</v>
      </c>
      <c r="AN8684" s="5">
        <v>-11.090737524025283</v>
      </c>
    </row>
    <row r="8685" spans="32:40">
      <c r="AF8685" s="25">
        <v>8684</v>
      </c>
      <c r="AG8685" s="25"/>
      <c r="AJ8685" s="25"/>
      <c r="AL8685" s="5">
        <v>8684</v>
      </c>
      <c r="AM8685" s="25">
        <v>-733390110.68105757</v>
      </c>
      <c r="AN8685" s="5">
        <v>-5.1078421712884268</v>
      </c>
    </row>
    <row r="8686" spans="32:40">
      <c r="AF8686" s="25">
        <v>8685</v>
      </c>
      <c r="AG8686" s="25"/>
      <c r="AJ8686" s="25"/>
      <c r="AL8686" s="5">
        <v>8685</v>
      </c>
      <c r="AM8686" s="25">
        <v>2260344236.2133708</v>
      </c>
      <c r="AN8686" s="5">
        <v>11.716701482323126</v>
      </c>
    </row>
    <row r="8687" spans="32:40">
      <c r="AF8687" s="25">
        <v>8686</v>
      </c>
      <c r="AG8687" s="25"/>
      <c r="AJ8687" s="25"/>
      <c r="AL8687" s="5">
        <v>8686</v>
      </c>
      <c r="AM8687" s="25">
        <v>-883854308.06005478</v>
      </c>
      <c r="AN8687" s="5">
        <v>-2.6907976921437942</v>
      </c>
    </row>
    <row r="8688" spans="32:40">
      <c r="AF8688" s="25">
        <v>8687</v>
      </c>
      <c r="AG8688" s="25"/>
      <c r="AJ8688" s="25"/>
      <c r="AL8688" s="5">
        <v>8687</v>
      </c>
      <c r="AM8688" s="25">
        <v>-675688022.2016964</v>
      </c>
      <c r="AN8688" s="5">
        <v>-2.6255273950929632</v>
      </c>
    </row>
    <row r="8689" spans="32:40">
      <c r="AF8689" s="25">
        <v>8688</v>
      </c>
      <c r="AG8689" s="25"/>
      <c r="AJ8689" s="25"/>
      <c r="AL8689" s="5">
        <v>8688</v>
      </c>
      <c r="AM8689" s="25">
        <v>-1461641903.1311195</v>
      </c>
      <c r="AN8689" s="5">
        <v>-21.032679032680292</v>
      </c>
    </row>
    <row r="8690" spans="32:40">
      <c r="AF8690" s="25">
        <v>8689</v>
      </c>
      <c r="AG8690" s="25"/>
      <c r="AJ8690" s="25"/>
      <c r="AL8690" s="5">
        <v>8689</v>
      </c>
      <c r="AM8690" s="25">
        <v>-1062077257.2312851</v>
      </c>
      <c r="AN8690" s="5">
        <v>-4.8951237470966849</v>
      </c>
    </row>
    <row r="8691" spans="32:40">
      <c r="AF8691" s="25">
        <v>8690</v>
      </c>
      <c r="AG8691" s="25"/>
      <c r="AJ8691" s="25"/>
      <c r="AL8691" s="5">
        <v>8690</v>
      </c>
      <c r="AM8691" s="25">
        <v>873294490.79317737</v>
      </c>
      <c r="AN8691" s="5">
        <v>11.540405324086365</v>
      </c>
    </row>
    <row r="8692" spans="32:40">
      <c r="AF8692" s="25">
        <v>8691</v>
      </c>
      <c r="AG8692" s="25"/>
      <c r="AJ8692" s="25"/>
      <c r="AL8692" s="5">
        <v>8691</v>
      </c>
      <c r="AM8692" s="25">
        <v>-534515448.17679459</v>
      </c>
      <c r="AN8692" s="5">
        <v>-6.9210581064994168</v>
      </c>
    </row>
    <row r="8693" spans="32:40">
      <c r="AF8693" s="25">
        <v>8692</v>
      </c>
      <c r="AG8693" s="25"/>
      <c r="AJ8693" s="25"/>
      <c r="AL8693" s="5">
        <v>8692</v>
      </c>
      <c r="AM8693" s="25">
        <v>-312389428.11515403</v>
      </c>
      <c r="AN8693" s="5">
        <v>-1.1972299867573606</v>
      </c>
    </row>
    <row r="8694" spans="32:40">
      <c r="AF8694" s="25">
        <v>8693</v>
      </c>
      <c r="AG8694" s="25"/>
      <c r="AJ8694" s="25"/>
      <c r="AL8694" s="5">
        <v>8693</v>
      </c>
      <c r="AM8694" s="25">
        <v>-18569745.993588865</v>
      </c>
      <c r="AN8694" s="5">
        <v>0.87909102499463054</v>
      </c>
    </row>
    <row r="8695" spans="32:40">
      <c r="AF8695" s="25">
        <v>8694</v>
      </c>
      <c r="AG8695" s="25"/>
      <c r="AJ8695" s="25"/>
      <c r="AL8695" s="5">
        <v>8694</v>
      </c>
      <c r="AM8695" s="25">
        <v>-1231912047.560369</v>
      </c>
      <c r="AN8695" s="5">
        <v>-11.054711624177122</v>
      </c>
    </row>
    <row r="8696" spans="32:40">
      <c r="AF8696" s="25">
        <v>8695</v>
      </c>
      <c r="AG8696" s="25"/>
      <c r="AJ8696" s="25"/>
      <c r="AL8696" s="5">
        <v>8695</v>
      </c>
      <c r="AM8696" s="25">
        <v>-464537836.5218482</v>
      </c>
      <c r="AN8696" s="5">
        <v>-1.8640920333456514</v>
      </c>
    </row>
    <row r="8697" spans="32:40">
      <c r="AF8697" s="25">
        <v>8696</v>
      </c>
      <c r="AG8697" s="25"/>
      <c r="AJ8697" s="25"/>
      <c r="AL8697" s="5">
        <v>8696</v>
      </c>
      <c r="AM8697" s="25">
        <v>-674570838.5845865</v>
      </c>
      <c r="AN8697" s="5">
        <v>-8.3760925849987053</v>
      </c>
    </row>
    <row r="8698" spans="32:40">
      <c r="AF8698" s="25">
        <v>8697</v>
      </c>
      <c r="AG8698" s="25"/>
      <c r="AJ8698" s="25"/>
      <c r="AL8698" s="5">
        <v>8697</v>
      </c>
      <c r="AM8698" s="25">
        <v>-608538874.96508479</v>
      </c>
      <c r="AN8698" s="5">
        <v>-2.6709987625281308</v>
      </c>
    </row>
    <row r="8699" spans="32:40">
      <c r="AF8699" s="25">
        <v>8698</v>
      </c>
      <c r="AG8699" s="25"/>
      <c r="AJ8699" s="25"/>
      <c r="AL8699" s="5">
        <v>8698</v>
      </c>
      <c r="AM8699" s="25">
        <v>-398424068.77618045</v>
      </c>
      <c r="AN8699" s="5">
        <v>-2.2777779697321585</v>
      </c>
    </row>
    <row r="8700" spans="32:40">
      <c r="AF8700" s="25">
        <v>8699</v>
      </c>
      <c r="AG8700" s="25"/>
      <c r="AJ8700" s="25"/>
      <c r="AL8700" s="5">
        <v>8699</v>
      </c>
      <c r="AM8700" s="25">
        <v>245029507.95323041</v>
      </c>
      <c r="AN8700" s="5">
        <v>2.5001805623091737</v>
      </c>
    </row>
    <row r="8701" spans="32:40">
      <c r="AF8701" s="25">
        <v>8700</v>
      </c>
      <c r="AG8701" s="25"/>
      <c r="AJ8701" s="25"/>
      <c r="AL8701" s="5">
        <v>8700</v>
      </c>
      <c r="AM8701" s="25">
        <v>-158790175.11720598</v>
      </c>
      <c r="AN8701" s="5">
        <v>-0.56185269565182883</v>
      </c>
    </row>
    <row r="8702" spans="32:40">
      <c r="AF8702" s="25">
        <v>8701</v>
      </c>
      <c r="AG8702" s="25"/>
      <c r="AJ8702" s="25"/>
      <c r="AL8702" s="5">
        <v>8701</v>
      </c>
      <c r="AM8702" s="25">
        <v>-417575275.17838001</v>
      </c>
      <c r="AN8702" s="5">
        <v>-1.5630887487796201</v>
      </c>
    </row>
    <row r="8703" spans="32:40">
      <c r="AF8703" s="25">
        <v>8702</v>
      </c>
      <c r="AG8703" s="25"/>
      <c r="AJ8703" s="25"/>
      <c r="AL8703" s="5">
        <v>8702</v>
      </c>
      <c r="AM8703" s="25">
        <v>-169261679.9090133</v>
      </c>
      <c r="AN8703" s="5">
        <v>-6.3528327291789838E-2</v>
      </c>
    </row>
    <row r="8704" spans="32:40">
      <c r="AF8704" s="25">
        <v>8703</v>
      </c>
      <c r="AG8704" s="25"/>
      <c r="AJ8704" s="25"/>
      <c r="AL8704" s="5">
        <v>8703</v>
      </c>
      <c r="AM8704" s="25">
        <v>410871862.44289869</v>
      </c>
      <c r="AN8704" s="5">
        <v>5.0424027562809357</v>
      </c>
    </row>
    <row r="8705" spans="32:40">
      <c r="AF8705" s="25">
        <v>8704</v>
      </c>
      <c r="AG8705" s="25"/>
      <c r="AJ8705" s="25"/>
      <c r="AL8705" s="5">
        <v>8704</v>
      </c>
      <c r="AM8705" s="25">
        <v>-581654853.1266315</v>
      </c>
      <c r="AN8705" s="5">
        <v>-2.00246888541627</v>
      </c>
    </row>
    <row r="8706" spans="32:40">
      <c r="AF8706" s="25">
        <v>8705</v>
      </c>
      <c r="AG8706" s="25"/>
      <c r="AJ8706" s="25"/>
      <c r="AL8706" s="5">
        <v>8705</v>
      </c>
      <c r="AM8706" s="25">
        <v>-840259763.78413904</v>
      </c>
      <c r="AN8706" s="5">
        <v>-6.3157961027192862</v>
      </c>
    </row>
    <row r="8707" spans="32:40">
      <c r="AF8707" s="25">
        <v>8706</v>
      </c>
      <c r="AG8707" s="25"/>
      <c r="AJ8707" s="25"/>
      <c r="AL8707" s="5">
        <v>8706</v>
      </c>
      <c r="AM8707" s="25">
        <v>-331176715.40010035</v>
      </c>
      <c r="AN8707" s="5">
        <v>-1.5962173493049259</v>
      </c>
    </row>
    <row r="8708" spans="32:40">
      <c r="AF8708" s="25">
        <v>8707</v>
      </c>
      <c r="AG8708" s="25"/>
      <c r="AJ8708" s="25"/>
      <c r="AL8708" s="5">
        <v>8707</v>
      </c>
      <c r="AM8708" s="25">
        <v>-836921687.46756756</v>
      </c>
      <c r="AN8708" s="5">
        <v>-8.066561423567185</v>
      </c>
    </row>
    <row r="8709" spans="32:40">
      <c r="AF8709" s="25">
        <v>8708</v>
      </c>
      <c r="AG8709" s="25"/>
      <c r="AJ8709" s="25"/>
      <c r="AL8709" s="5">
        <v>8708</v>
      </c>
      <c r="AM8709" s="25">
        <v>-998874626.64708877</v>
      </c>
      <c r="AN8709" s="5">
        <v>-5.4921478511878394</v>
      </c>
    </row>
    <row r="8710" spans="32:40">
      <c r="AF8710" s="25">
        <v>8709</v>
      </c>
      <c r="AG8710" s="25"/>
      <c r="AJ8710" s="25"/>
      <c r="AL8710" s="5">
        <v>8709</v>
      </c>
      <c r="AM8710" s="25">
        <v>64091919.077010065</v>
      </c>
      <c r="AN8710" s="5">
        <v>1.6003284165513458</v>
      </c>
    </row>
    <row r="8711" spans="32:40">
      <c r="AF8711" s="25">
        <v>8710</v>
      </c>
      <c r="AG8711" s="25"/>
      <c r="AJ8711" s="25"/>
      <c r="AL8711" s="5">
        <v>8710</v>
      </c>
      <c r="AM8711" s="25">
        <v>-953278358.66848016</v>
      </c>
      <c r="AN8711" s="5">
        <v>-4.7191609105002534</v>
      </c>
    </row>
    <row r="8712" spans="32:40">
      <c r="AF8712" s="25">
        <v>8711</v>
      </c>
      <c r="AG8712" s="25"/>
      <c r="AJ8712" s="25"/>
      <c r="AL8712" s="5">
        <v>8711</v>
      </c>
      <c r="AM8712" s="25">
        <v>-387800213.4839946</v>
      </c>
      <c r="AN8712" s="5">
        <v>-0.81563530828634423</v>
      </c>
    </row>
    <row r="8713" spans="32:40">
      <c r="AF8713" s="25">
        <v>8712</v>
      </c>
      <c r="AG8713" s="25"/>
      <c r="AJ8713" s="25"/>
      <c r="AL8713" s="5">
        <v>8712</v>
      </c>
      <c r="AM8713" s="25">
        <v>-493385751.52362764</v>
      </c>
      <c r="AN8713" s="5">
        <v>-1.1397235821551339</v>
      </c>
    </row>
    <row r="8714" spans="32:40">
      <c r="AF8714" s="25">
        <v>8713</v>
      </c>
      <c r="AG8714" s="25"/>
      <c r="AJ8714" s="25"/>
      <c r="AL8714" s="5">
        <v>8713</v>
      </c>
      <c r="AM8714" s="25">
        <v>-589856308.5663414</v>
      </c>
      <c r="AN8714" s="5">
        <v>-6.9843563181741581</v>
      </c>
    </row>
    <row r="8715" spans="32:40">
      <c r="AF8715" s="25">
        <v>8714</v>
      </c>
      <c r="AG8715" s="25"/>
      <c r="AJ8715" s="25"/>
      <c r="AL8715" s="5">
        <v>8714</v>
      </c>
      <c r="AM8715" s="25">
        <v>-830932304.54321074</v>
      </c>
      <c r="AN8715" s="5">
        <v>-6.5773874966554038</v>
      </c>
    </row>
    <row r="8716" spans="32:40">
      <c r="AF8716" s="25">
        <v>8715</v>
      </c>
      <c r="AG8716" s="25"/>
      <c r="AJ8716" s="25"/>
      <c r="AL8716" s="5">
        <v>8715</v>
      </c>
      <c r="AM8716" s="25">
        <v>-913072558.52418423</v>
      </c>
      <c r="AN8716" s="5">
        <v>-2.8695576277962593</v>
      </c>
    </row>
    <row r="8717" spans="32:40">
      <c r="AF8717" s="25">
        <v>8716</v>
      </c>
      <c r="AG8717" s="25"/>
      <c r="AJ8717" s="25"/>
      <c r="AL8717" s="5">
        <v>8716</v>
      </c>
      <c r="AM8717" s="25">
        <v>-486018009.94709504</v>
      </c>
      <c r="AN8717" s="5">
        <v>-4.7230804609991628</v>
      </c>
    </row>
    <row r="8718" spans="32:40">
      <c r="AF8718" s="25">
        <v>8717</v>
      </c>
      <c r="AG8718" s="25"/>
      <c r="AJ8718" s="25"/>
      <c r="AL8718" s="5">
        <v>8717</v>
      </c>
      <c r="AM8718" s="25">
        <v>-792042629.5137198</v>
      </c>
      <c r="AN8718" s="5">
        <v>-4.2329471999698907</v>
      </c>
    </row>
    <row r="8719" spans="32:40">
      <c r="AF8719" s="25">
        <v>8718</v>
      </c>
      <c r="AG8719" s="25"/>
      <c r="AJ8719" s="25"/>
      <c r="AL8719" s="5">
        <v>8718</v>
      </c>
      <c r="AM8719" s="25">
        <v>236476961.18635613</v>
      </c>
      <c r="AN8719" s="5">
        <v>3.842678971706718</v>
      </c>
    </row>
    <row r="8720" spans="32:40">
      <c r="AF8720" s="25">
        <v>8719</v>
      </c>
      <c r="AG8720" s="25"/>
      <c r="AJ8720" s="25"/>
      <c r="AL8720" s="5">
        <v>8719</v>
      </c>
      <c r="AM8720" s="25">
        <v>-1453545718.0109637</v>
      </c>
      <c r="AN8720" s="5">
        <v>-9.8787991880248818</v>
      </c>
    </row>
    <row r="8721" spans="32:40">
      <c r="AF8721" s="25">
        <v>8720</v>
      </c>
      <c r="AG8721" s="25"/>
      <c r="AJ8721" s="25"/>
      <c r="AL8721" s="5">
        <v>8720</v>
      </c>
      <c r="AM8721" s="25">
        <v>-1622901596.1683233</v>
      </c>
      <c r="AN8721" s="5">
        <v>-9.6136962220211206</v>
      </c>
    </row>
    <row r="8722" spans="32:40">
      <c r="AF8722" s="25">
        <v>8721</v>
      </c>
      <c r="AG8722" s="25"/>
      <c r="AJ8722" s="25"/>
      <c r="AL8722" s="5">
        <v>8721</v>
      </c>
      <c r="AM8722" s="25">
        <v>-826957141.23236632</v>
      </c>
      <c r="AN8722" s="5">
        <v>-3.1699820563800349</v>
      </c>
    </row>
    <row r="8723" spans="32:40">
      <c r="AF8723" s="25">
        <v>8722</v>
      </c>
      <c r="AG8723" s="25"/>
      <c r="AJ8723" s="25"/>
      <c r="AL8723" s="5">
        <v>8722</v>
      </c>
      <c r="AM8723" s="25">
        <v>-1399791931.0928965</v>
      </c>
      <c r="AN8723" s="5">
        <v>-7.00880559298745</v>
      </c>
    </row>
    <row r="8724" spans="32:40">
      <c r="AF8724" s="25">
        <v>8723</v>
      </c>
      <c r="AG8724" s="25"/>
      <c r="AJ8724" s="25"/>
      <c r="AL8724" s="5">
        <v>8723</v>
      </c>
      <c r="AM8724" s="25">
        <v>-2170104695.3112245</v>
      </c>
      <c r="AN8724" s="5">
        <v>-7.4225682789182441</v>
      </c>
    </row>
    <row r="8725" spans="32:40">
      <c r="AF8725" s="25">
        <v>8724</v>
      </c>
      <c r="AG8725" s="25"/>
      <c r="AJ8725" s="25"/>
      <c r="AL8725" s="5">
        <v>8724</v>
      </c>
      <c r="AM8725" s="25">
        <v>-338915712.56328136</v>
      </c>
      <c r="AN8725" s="5">
        <v>-0.52696114172925712</v>
      </c>
    </row>
    <row r="8726" spans="32:40">
      <c r="AF8726" s="25">
        <v>8725</v>
      </c>
      <c r="AG8726" s="25"/>
      <c r="AJ8726" s="25"/>
      <c r="AL8726" s="5">
        <v>8725</v>
      </c>
      <c r="AM8726" s="25">
        <v>847529762.50553691</v>
      </c>
      <c r="AN8726" s="5">
        <v>9.7939495345206691</v>
      </c>
    </row>
    <row r="8727" spans="32:40">
      <c r="AF8727" s="25">
        <v>8726</v>
      </c>
      <c r="AG8727" s="25"/>
      <c r="AJ8727" s="25"/>
      <c r="AL8727" s="5">
        <v>8726</v>
      </c>
      <c r="AM8727" s="25">
        <v>-542535046.33805466</v>
      </c>
      <c r="AN8727" s="5">
        <v>-4.600750878919567</v>
      </c>
    </row>
    <row r="8728" spans="32:40">
      <c r="AF8728" s="25">
        <v>8727</v>
      </c>
      <c r="AG8728" s="25"/>
      <c r="AJ8728" s="25"/>
      <c r="AL8728" s="5">
        <v>8727</v>
      </c>
      <c r="AM8728" s="25">
        <v>-245647134.66048279</v>
      </c>
      <c r="AN8728" s="5">
        <v>-2.6471467249706633</v>
      </c>
    </row>
    <row r="8729" spans="32:40">
      <c r="AF8729" s="25">
        <v>8728</v>
      </c>
      <c r="AG8729" s="25"/>
      <c r="AJ8729" s="25"/>
      <c r="AL8729" s="5">
        <v>8728</v>
      </c>
      <c r="AM8729" s="25">
        <v>-931642256.5942657</v>
      </c>
      <c r="AN8729" s="5">
        <v>-10.255652576637594</v>
      </c>
    </row>
    <row r="8730" spans="32:40">
      <c r="AF8730" s="25">
        <v>8729</v>
      </c>
      <c r="AG8730" s="25"/>
      <c r="AJ8730" s="25"/>
      <c r="AL8730" s="5">
        <v>8729</v>
      </c>
      <c r="AM8730" s="25">
        <v>259387794.11623022</v>
      </c>
      <c r="AN8730" s="5">
        <v>2.2036491203162791</v>
      </c>
    </row>
    <row r="8731" spans="32:40">
      <c r="AF8731" s="25">
        <v>8730</v>
      </c>
      <c r="AG8731" s="25"/>
      <c r="AJ8731" s="25"/>
      <c r="AL8731" s="5">
        <v>8730</v>
      </c>
      <c r="AM8731" s="25">
        <v>-388954303.29635155</v>
      </c>
      <c r="AN8731" s="5">
        <v>-0.55552269853953828</v>
      </c>
    </row>
    <row r="8732" spans="32:40">
      <c r="AF8732" s="25">
        <v>8731</v>
      </c>
      <c r="AG8732" s="25"/>
      <c r="AJ8732" s="25"/>
      <c r="AL8732" s="5">
        <v>8731</v>
      </c>
      <c r="AM8732" s="25">
        <v>-818061461.79833984</v>
      </c>
      <c r="AN8732" s="5">
        <v>-5.4139280477099527</v>
      </c>
    </row>
    <row r="8733" spans="32:40">
      <c r="AF8733" s="25">
        <v>8732</v>
      </c>
      <c r="AG8733" s="25"/>
      <c r="AJ8733" s="25"/>
      <c r="AL8733" s="5">
        <v>8732</v>
      </c>
      <c r="AM8733" s="25">
        <v>-563983305.69314599</v>
      </c>
      <c r="AN8733" s="5">
        <v>-1.1138547021458338</v>
      </c>
    </row>
    <row r="8734" spans="32:40">
      <c r="AF8734" s="25">
        <v>8733</v>
      </c>
      <c r="AG8734" s="25"/>
      <c r="AJ8734" s="25"/>
      <c r="AL8734" s="5">
        <v>8733</v>
      </c>
      <c r="AM8734" s="25">
        <v>-652543014.39783585</v>
      </c>
      <c r="AN8734" s="5">
        <v>-1.6709921608015408</v>
      </c>
    </row>
    <row r="8735" spans="32:40">
      <c r="AF8735" s="25">
        <v>8734</v>
      </c>
      <c r="AG8735" s="25"/>
      <c r="AJ8735" s="25"/>
      <c r="AL8735" s="5">
        <v>8734</v>
      </c>
      <c r="AM8735" s="25">
        <v>-428546261.36423844</v>
      </c>
      <c r="AN8735" s="5">
        <v>-0.82035422035303773</v>
      </c>
    </row>
    <row r="8736" spans="32:40">
      <c r="AF8736" s="25">
        <v>8735</v>
      </c>
      <c r="AG8736" s="25"/>
      <c r="AJ8736" s="25"/>
      <c r="AL8736" s="5">
        <v>8735</v>
      </c>
      <c r="AM8736" s="25">
        <v>-231432511.46479464</v>
      </c>
      <c r="AN8736" s="5">
        <v>-1.3929030830721965</v>
      </c>
    </row>
    <row r="8737" spans="32:40">
      <c r="AF8737" s="25">
        <v>8736</v>
      </c>
      <c r="AG8737" s="25"/>
      <c r="AJ8737" s="25"/>
      <c r="AL8737" s="5">
        <v>8736</v>
      </c>
      <c r="AM8737" s="25">
        <v>-1604269412.2562861</v>
      </c>
      <c r="AN8737" s="5">
        <v>-8.9379242340382774</v>
      </c>
    </row>
    <row r="8738" spans="32:40">
      <c r="AF8738" s="25">
        <v>8737</v>
      </c>
      <c r="AG8738" s="25"/>
      <c r="AJ8738" s="25"/>
      <c r="AL8738" s="5">
        <v>8737</v>
      </c>
      <c r="AM8738" s="25">
        <v>339461603.64887375</v>
      </c>
      <c r="AN8738" s="5">
        <v>4.8051687138210708</v>
      </c>
    </row>
    <row r="8739" spans="32:40">
      <c r="AF8739" s="25">
        <v>8738</v>
      </c>
      <c r="AG8739" s="25"/>
      <c r="AJ8739" s="25"/>
      <c r="AL8739" s="5">
        <v>8738</v>
      </c>
      <c r="AM8739" s="25">
        <v>-601931864.27387536</v>
      </c>
      <c r="AN8739" s="5">
        <v>-1.5691090341666392</v>
      </c>
    </row>
    <row r="8740" spans="32:40">
      <c r="AF8740" s="25">
        <v>8739</v>
      </c>
      <c r="AG8740" s="25"/>
      <c r="AJ8740" s="25"/>
      <c r="AL8740" s="5">
        <v>8739</v>
      </c>
      <c r="AM8740" s="25">
        <v>1745638204.2601454</v>
      </c>
      <c r="AN8740" s="5">
        <v>11.821927016726953</v>
      </c>
    </row>
    <row r="8741" spans="32:40">
      <c r="AF8741" s="25">
        <v>8740</v>
      </c>
      <c r="AG8741" s="25"/>
      <c r="AJ8741" s="25"/>
      <c r="AL8741" s="5">
        <v>8740</v>
      </c>
      <c r="AM8741" s="25">
        <v>-641313149.69135809</v>
      </c>
      <c r="AN8741" s="5">
        <v>-2.1274001294489655</v>
      </c>
    </row>
    <row r="8742" spans="32:40">
      <c r="AF8742" s="25">
        <v>8741</v>
      </c>
      <c r="AG8742" s="25"/>
      <c r="AJ8742" s="25"/>
      <c r="AL8742" s="5">
        <v>8741</v>
      </c>
      <c r="AM8742" s="25">
        <v>643966011.74284446</v>
      </c>
      <c r="AN8742" s="5">
        <v>4.5810166117690283</v>
      </c>
    </row>
    <row r="8743" spans="32:40">
      <c r="AF8743" s="25">
        <v>8742</v>
      </c>
      <c r="AG8743" s="25"/>
      <c r="AJ8743" s="25"/>
      <c r="AL8743" s="5">
        <v>8742</v>
      </c>
      <c r="AM8743" s="25">
        <v>1315151558.5216913</v>
      </c>
      <c r="AN8743" s="5">
        <v>9.3037264638385224</v>
      </c>
    </row>
    <row r="8744" spans="32:40">
      <c r="AF8744" s="25">
        <v>8743</v>
      </c>
      <c r="AG8744" s="25"/>
      <c r="AJ8744" s="25"/>
      <c r="AL8744" s="5">
        <v>8743</v>
      </c>
      <c r="AM8744" s="25">
        <v>-73351384.360151514</v>
      </c>
      <c r="AN8744" s="5">
        <v>0.17704357990927858</v>
      </c>
    </row>
    <row r="8745" spans="32:40">
      <c r="AF8745" s="25">
        <v>8744</v>
      </c>
      <c r="AG8745" s="25"/>
      <c r="AJ8745" s="25"/>
      <c r="AL8745" s="5">
        <v>8744</v>
      </c>
      <c r="AM8745" s="25">
        <v>-162038832.6247716</v>
      </c>
      <c r="AN8745" s="5">
        <v>0.36901172214345412</v>
      </c>
    </row>
    <row r="8746" spans="32:40">
      <c r="AF8746" s="25">
        <v>8745</v>
      </c>
      <c r="AG8746" s="25"/>
      <c r="AJ8746" s="25"/>
      <c r="AL8746" s="5">
        <v>8745</v>
      </c>
      <c r="AM8746" s="25">
        <v>-901219752.34014714</v>
      </c>
      <c r="AN8746" s="5">
        <v>-3.6806921888562902</v>
      </c>
    </row>
    <row r="8747" spans="32:40">
      <c r="AF8747" s="25">
        <v>8746</v>
      </c>
      <c r="AG8747" s="25"/>
      <c r="AJ8747" s="25"/>
      <c r="AL8747" s="5">
        <v>8746</v>
      </c>
      <c r="AM8747" s="25">
        <v>-764180787.95701873</v>
      </c>
      <c r="AN8747" s="5">
        <v>-2.6936091141601346</v>
      </c>
    </row>
    <row r="8748" spans="32:40">
      <c r="AF8748" s="25">
        <v>8747</v>
      </c>
      <c r="AG8748" s="25"/>
      <c r="AJ8748" s="25"/>
      <c r="AL8748" s="5">
        <v>8747</v>
      </c>
      <c r="AM8748" s="25">
        <v>266236303.10892737</v>
      </c>
      <c r="AN8748" s="5">
        <v>3.1329429709888497</v>
      </c>
    </row>
    <row r="8749" spans="32:40">
      <c r="AF8749" s="25">
        <v>8748</v>
      </c>
      <c r="AG8749" s="25"/>
      <c r="AJ8749" s="25"/>
      <c r="AL8749" s="5">
        <v>8748</v>
      </c>
      <c r="AM8749" s="25">
        <v>-176683518.74524137</v>
      </c>
      <c r="AN8749" s="5">
        <v>-0.21306419750126773</v>
      </c>
    </row>
    <row r="8750" spans="32:40">
      <c r="AF8750" s="25">
        <v>8749</v>
      </c>
      <c r="AG8750" s="25"/>
      <c r="AJ8750" s="25"/>
      <c r="AL8750" s="5">
        <v>8749</v>
      </c>
      <c r="AM8750" s="25">
        <v>168634461.28685799</v>
      </c>
      <c r="AN8750" s="5">
        <v>2.4977734463791399</v>
      </c>
    </row>
    <row r="8751" spans="32:40">
      <c r="AF8751" s="25">
        <v>8750</v>
      </c>
      <c r="AG8751" s="25"/>
      <c r="AJ8751" s="25"/>
      <c r="AL8751" s="5">
        <v>8750</v>
      </c>
      <c r="AM8751" s="25">
        <v>-1316449328.4037509</v>
      </c>
      <c r="AN8751" s="5">
        <v>-5.0893653941366797</v>
      </c>
    </row>
    <row r="8752" spans="32:40">
      <c r="AF8752" s="25">
        <v>8751</v>
      </c>
      <c r="AG8752" s="25"/>
      <c r="AJ8752" s="25"/>
      <c r="AL8752" s="5">
        <v>8751</v>
      </c>
      <c r="AM8752" s="25">
        <v>-172356888.49336681</v>
      </c>
      <c r="AN8752" s="5">
        <v>7.5600731969410959E-2</v>
      </c>
    </row>
    <row r="8753" spans="32:40">
      <c r="AF8753" s="25">
        <v>8752</v>
      </c>
      <c r="AG8753" s="25"/>
      <c r="AJ8753" s="25"/>
      <c r="AL8753" s="5">
        <v>8752</v>
      </c>
      <c r="AM8753" s="25">
        <v>-905747613.80321741</v>
      </c>
      <c r="AN8753" s="5">
        <v>-3.1902156876465115</v>
      </c>
    </row>
    <row r="8754" spans="32:40">
      <c r="AF8754" s="25">
        <v>8753</v>
      </c>
      <c r="AG8754" s="25"/>
      <c r="AJ8754" s="25"/>
      <c r="AL8754" s="5">
        <v>8753</v>
      </c>
      <c r="AM8754" s="25">
        <v>-302912324.97079468</v>
      </c>
      <c r="AN8754" s="5">
        <v>-1.4418124346596086</v>
      </c>
    </row>
    <row r="8755" spans="32:40">
      <c r="AF8755" s="25">
        <v>8754</v>
      </c>
      <c r="AG8755" s="25"/>
      <c r="AJ8755" s="25"/>
      <c r="AL8755" s="5">
        <v>8754</v>
      </c>
      <c r="AM8755" s="25">
        <v>-595245233.00359988</v>
      </c>
      <c r="AN8755" s="5">
        <v>-2.2067972987492404</v>
      </c>
    </row>
    <row r="8756" spans="32:40">
      <c r="AF8756" s="25">
        <v>8755</v>
      </c>
      <c r="AG8756" s="25"/>
      <c r="AJ8756" s="25"/>
      <c r="AL8756" s="5">
        <v>8755</v>
      </c>
      <c r="AM8756" s="25">
        <v>-1121457532.091768</v>
      </c>
      <c r="AN8756" s="5">
        <v>-10.04689311244824</v>
      </c>
    </row>
    <row r="8757" spans="32:40">
      <c r="AF8757" s="25">
        <v>8756</v>
      </c>
      <c r="AG8757" s="25"/>
      <c r="AJ8757" s="25"/>
      <c r="AL8757" s="5">
        <v>8756</v>
      </c>
      <c r="AM8757" s="25">
        <v>-1079231006.1621687</v>
      </c>
      <c r="AN8757" s="5">
        <v>-3.5607856033996437</v>
      </c>
    </row>
    <row r="8758" spans="32:40">
      <c r="AF8758" s="25">
        <v>8757</v>
      </c>
      <c r="AG8758" s="25"/>
      <c r="AJ8758" s="25"/>
      <c r="AL8758" s="5">
        <v>8757</v>
      </c>
      <c r="AM8758" s="25">
        <v>-957547600.19942021</v>
      </c>
      <c r="AN8758" s="5">
        <v>-5.1407159606167312</v>
      </c>
    </row>
    <row r="8759" spans="32:40">
      <c r="AF8759" s="25">
        <v>8758</v>
      </c>
      <c r="AG8759" s="25"/>
      <c r="AJ8759" s="25"/>
      <c r="AL8759" s="5">
        <v>8758</v>
      </c>
      <c r="AM8759" s="25">
        <v>-230609072.39816391</v>
      </c>
      <c r="AN8759" s="5">
        <v>-1.5718397651154121</v>
      </c>
    </row>
    <row r="8760" spans="32:40">
      <c r="AF8760" s="25">
        <v>8759</v>
      </c>
      <c r="AG8760" s="25"/>
      <c r="AJ8760" s="25"/>
      <c r="AL8760" s="5">
        <v>8759</v>
      </c>
      <c r="AM8760" s="25">
        <v>-315629753.85562372</v>
      </c>
      <c r="AN8760" s="5">
        <v>-0.26170415007595649</v>
      </c>
    </row>
    <row r="8761" spans="32:40">
      <c r="AF8761" s="25">
        <v>8760</v>
      </c>
      <c r="AG8761" s="25"/>
      <c r="AJ8761" s="25"/>
      <c r="AL8761" s="5">
        <v>8760</v>
      </c>
      <c r="AM8761" s="25">
        <v>-563636392.34002757</v>
      </c>
      <c r="AN8761" s="5">
        <v>-2.1168155930170558</v>
      </c>
    </row>
    <row r="8762" spans="32:40">
      <c r="AF8762" s="25">
        <v>8761</v>
      </c>
      <c r="AG8762" s="25"/>
      <c r="AJ8762" s="25"/>
      <c r="AL8762" s="5">
        <v>8761</v>
      </c>
      <c r="AM8762" s="25">
        <v>-487730536.43040967</v>
      </c>
      <c r="AN8762" s="5">
        <v>-1.5244524431255912</v>
      </c>
    </row>
    <row r="8763" spans="32:40">
      <c r="AF8763" s="25">
        <v>8762</v>
      </c>
      <c r="AG8763" s="25"/>
      <c r="AJ8763" s="25"/>
      <c r="AL8763" s="5">
        <v>8762</v>
      </c>
      <c r="AM8763" s="25">
        <v>-893560608.00233638</v>
      </c>
      <c r="AN8763" s="5">
        <v>-4.0240191958568197</v>
      </c>
    </row>
    <row r="8764" spans="32:40">
      <c r="AF8764" s="25">
        <v>8763</v>
      </c>
      <c r="AG8764" s="25"/>
      <c r="AJ8764" s="25"/>
      <c r="AL8764" s="5">
        <v>8763</v>
      </c>
      <c r="AM8764" s="25">
        <v>-316750205.70896304</v>
      </c>
      <c r="AN8764" s="5">
        <v>-0.31839481927646496</v>
      </c>
    </row>
    <row r="8765" spans="32:40">
      <c r="AF8765" s="25">
        <v>8764</v>
      </c>
      <c r="AG8765" s="25"/>
      <c r="AJ8765" s="25"/>
      <c r="AL8765" s="5">
        <v>8764</v>
      </c>
      <c r="AM8765" s="25">
        <v>-363017836.63785821</v>
      </c>
      <c r="AN8765" s="5">
        <v>-3.0534543716922165</v>
      </c>
    </row>
    <row r="8766" spans="32:40">
      <c r="AF8766" s="25">
        <v>8765</v>
      </c>
      <c r="AG8766" s="25"/>
      <c r="AJ8766" s="25"/>
      <c r="AL8766" s="5">
        <v>8765</v>
      </c>
      <c r="AM8766" s="25">
        <v>-62291273.921101809</v>
      </c>
      <c r="AN8766" s="5">
        <v>0.73852763095901652</v>
      </c>
    </row>
    <row r="8767" spans="32:40">
      <c r="AF8767" s="25">
        <v>8766</v>
      </c>
      <c r="AG8767" s="25"/>
      <c r="AJ8767" s="25"/>
      <c r="AL8767" s="5">
        <v>8766</v>
      </c>
      <c r="AM8767" s="25">
        <v>-1259284958.9932103</v>
      </c>
      <c r="AN8767" s="5">
        <v>-9.1953983196382136</v>
      </c>
    </row>
    <row r="8768" spans="32:40">
      <c r="AF8768" s="25">
        <v>8767</v>
      </c>
      <c r="AG8768" s="25"/>
      <c r="AJ8768" s="25"/>
      <c r="AL8768" s="5">
        <v>8767</v>
      </c>
      <c r="AM8768" s="25">
        <v>832523780.20817089</v>
      </c>
      <c r="AN8768" s="5">
        <v>5.446716979308758</v>
      </c>
    </row>
    <row r="8769" spans="32:40">
      <c r="AF8769" s="25">
        <v>8768</v>
      </c>
      <c r="AG8769" s="25"/>
      <c r="AJ8769" s="25"/>
      <c r="AL8769" s="5">
        <v>8768</v>
      </c>
      <c r="AM8769" s="25">
        <v>-430449072.49357152</v>
      </c>
      <c r="AN8769" s="5">
        <v>-1.8076371437242753</v>
      </c>
    </row>
    <row r="8770" spans="32:40">
      <c r="AF8770" s="25">
        <v>8769</v>
      </c>
      <c r="AG8770" s="25"/>
      <c r="AJ8770" s="25"/>
      <c r="AL8770" s="5">
        <v>8769</v>
      </c>
      <c r="AM8770" s="25">
        <v>1361572088.5285454</v>
      </c>
      <c r="AN8770" s="5">
        <v>17.255168250989538</v>
      </c>
    </row>
    <row r="8771" spans="32:40">
      <c r="AF8771" s="25">
        <v>8770</v>
      </c>
      <c r="AG8771" s="25"/>
      <c r="AJ8771" s="25"/>
      <c r="AL8771" s="5">
        <v>8770</v>
      </c>
      <c r="AM8771" s="25">
        <v>-7313708.9953335524</v>
      </c>
      <c r="AN8771" s="5">
        <v>0.95744438983273339</v>
      </c>
    </row>
    <row r="8772" spans="32:40">
      <c r="AF8772" s="25">
        <v>8771</v>
      </c>
      <c r="AG8772" s="25"/>
      <c r="AJ8772" s="25"/>
      <c r="AL8772" s="5">
        <v>8771</v>
      </c>
      <c r="AM8772" s="25">
        <v>595893495.26217759</v>
      </c>
      <c r="AN8772" s="5">
        <v>7.2916041051850637</v>
      </c>
    </row>
    <row r="8773" spans="32:40">
      <c r="AF8773" s="25">
        <v>8772</v>
      </c>
      <c r="AG8773" s="25"/>
      <c r="AJ8773" s="25"/>
      <c r="AL8773" s="5">
        <v>8772</v>
      </c>
      <c r="AM8773" s="25">
        <v>-327113183.03484631</v>
      </c>
      <c r="AN8773" s="5">
        <v>-2.6573665310131207</v>
      </c>
    </row>
    <row r="8774" spans="32:40">
      <c r="AF8774" s="25">
        <v>8773</v>
      </c>
      <c r="AG8774" s="25"/>
      <c r="AJ8774" s="25"/>
      <c r="AL8774" s="5">
        <v>8773</v>
      </c>
      <c r="AM8774" s="25">
        <v>-364512999.90979439</v>
      </c>
      <c r="AN8774" s="5">
        <v>-1.1391884780616224</v>
      </c>
    </row>
    <row r="8775" spans="32:40">
      <c r="AF8775" s="25">
        <v>8774</v>
      </c>
      <c r="AG8775" s="25"/>
      <c r="AJ8775" s="25"/>
      <c r="AL8775" s="5">
        <v>8774</v>
      </c>
      <c r="AM8775" s="25">
        <v>-787908645.18409133</v>
      </c>
      <c r="AN8775" s="5">
        <v>-5.1749436955423773</v>
      </c>
    </row>
    <row r="8776" spans="32:40">
      <c r="AF8776" s="25">
        <v>8775</v>
      </c>
      <c r="AG8776" s="25"/>
      <c r="AJ8776" s="25"/>
      <c r="AL8776" s="5">
        <v>8775</v>
      </c>
      <c r="AM8776" s="25">
        <v>524579900.84596527</v>
      </c>
      <c r="AN8776" s="5">
        <v>3.3015348545182319</v>
      </c>
    </row>
    <row r="8777" spans="32:40">
      <c r="AF8777" s="25">
        <v>8776</v>
      </c>
      <c r="AG8777" s="25"/>
      <c r="AJ8777" s="25"/>
      <c r="AL8777" s="5">
        <v>8776</v>
      </c>
      <c r="AM8777" s="25">
        <v>-715087700.26491106</v>
      </c>
      <c r="AN8777" s="5">
        <v>-8.173269435423105</v>
      </c>
    </row>
    <row r="8778" spans="32:40">
      <c r="AF8778" s="25">
        <v>8777</v>
      </c>
      <c r="AG8778" s="25"/>
      <c r="AJ8778" s="25"/>
      <c r="AL8778" s="5">
        <v>8777</v>
      </c>
      <c r="AM8778" s="25">
        <v>-55519804.679828584</v>
      </c>
      <c r="AN8778" s="5">
        <v>0.70817612451526646</v>
      </c>
    </row>
    <row r="8779" spans="32:40">
      <c r="AF8779" s="25">
        <v>8778</v>
      </c>
      <c r="AG8779" s="25"/>
      <c r="AJ8779" s="25"/>
      <c r="AL8779" s="5">
        <v>8778</v>
      </c>
      <c r="AM8779" s="25">
        <v>14747503.144629687</v>
      </c>
      <c r="AN8779" s="5">
        <v>1.1057031743408214</v>
      </c>
    </row>
    <row r="8780" spans="32:40">
      <c r="AF8780" s="25">
        <v>8779</v>
      </c>
      <c r="AG8780" s="25"/>
      <c r="AJ8780" s="25"/>
      <c r="AL8780" s="5">
        <v>8779</v>
      </c>
      <c r="AM8780" s="25">
        <v>-1137163194.7856512</v>
      </c>
      <c r="AN8780" s="5">
        <v>-5.1681362089668612</v>
      </c>
    </row>
    <row r="8781" spans="32:40">
      <c r="AF8781" s="25">
        <v>8780</v>
      </c>
      <c r="AG8781" s="25"/>
      <c r="AJ8781" s="25"/>
      <c r="AL8781" s="5">
        <v>8780</v>
      </c>
      <c r="AM8781" s="25">
        <v>-1739578550.2891459</v>
      </c>
      <c r="AN8781" s="5">
        <v>-9.9679737766928422</v>
      </c>
    </row>
    <row r="8782" spans="32:40">
      <c r="AF8782" s="25">
        <v>8781</v>
      </c>
      <c r="AG8782" s="25"/>
      <c r="AJ8782" s="25"/>
      <c r="AL8782" s="5">
        <v>8781</v>
      </c>
      <c r="AM8782" s="25">
        <v>-496476802.76369095</v>
      </c>
      <c r="AN8782" s="5">
        <v>-3.6965314418043969</v>
      </c>
    </row>
    <row r="8783" spans="32:40">
      <c r="AF8783" s="25">
        <v>8782</v>
      </c>
      <c r="AG8783" s="25"/>
      <c r="AJ8783" s="25"/>
      <c r="AL8783" s="5">
        <v>8782</v>
      </c>
      <c r="AM8783" s="25">
        <v>-1267275994.5399239</v>
      </c>
      <c r="AN8783" s="5">
        <v>-3.9932179297708643</v>
      </c>
    </row>
    <row r="8784" spans="32:40">
      <c r="AF8784" s="25">
        <v>8783</v>
      </c>
      <c r="AG8784" s="25"/>
      <c r="AJ8784" s="25"/>
      <c r="AL8784" s="5">
        <v>8783</v>
      </c>
      <c r="AM8784" s="25">
        <v>-197936750.13219517</v>
      </c>
      <c r="AN8784" s="5">
        <v>-1.1159432148317452</v>
      </c>
    </row>
    <row r="8785" spans="32:40">
      <c r="AF8785" s="25">
        <v>8784</v>
      </c>
      <c r="AG8785" s="25"/>
      <c r="AJ8785" s="25"/>
      <c r="AL8785" s="5">
        <v>8784</v>
      </c>
      <c r="AM8785" s="25">
        <v>-734073005.46141934</v>
      </c>
      <c r="AN8785" s="5">
        <v>-3.4875655804413173</v>
      </c>
    </row>
    <row r="8786" spans="32:40">
      <c r="AF8786" s="25">
        <v>8785</v>
      </c>
      <c r="AG8786" s="25"/>
      <c r="AJ8786" s="25"/>
      <c r="AL8786" s="5">
        <v>8785</v>
      </c>
      <c r="AM8786" s="25">
        <v>-472895331.52866691</v>
      </c>
      <c r="AN8786" s="5">
        <v>-1.4301293913456889</v>
      </c>
    </row>
    <row r="8787" spans="32:40">
      <c r="AF8787" s="25">
        <v>8786</v>
      </c>
      <c r="AG8787" s="25"/>
      <c r="AJ8787" s="25"/>
      <c r="AL8787" s="5">
        <v>8786</v>
      </c>
      <c r="AM8787" s="25">
        <v>-904141105.18131387</v>
      </c>
      <c r="AN8787" s="5">
        <v>-2.740625949628444</v>
      </c>
    </row>
    <row r="8788" spans="32:40">
      <c r="AF8788" s="25">
        <v>8787</v>
      </c>
      <c r="AG8788" s="25"/>
      <c r="AJ8788" s="25"/>
      <c r="AL8788" s="5">
        <v>8787</v>
      </c>
      <c r="AM8788" s="25">
        <v>-557433572.58692586</v>
      </c>
      <c r="AN8788" s="5">
        <v>-2.3265316646140399</v>
      </c>
    </row>
    <row r="8789" spans="32:40">
      <c r="AF8789" s="25">
        <v>8788</v>
      </c>
      <c r="AG8789" s="25"/>
      <c r="AJ8789" s="25"/>
      <c r="AL8789" s="5">
        <v>8788</v>
      </c>
      <c r="AM8789" s="25">
        <v>-936853116.13362205</v>
      </c>
      <c r="AN8789" s="5">
        <v>-3.9874618022046904</v>
      </c>
    </row>
    <row r="8790" spans="32:40">
      <c r="AF8790" s="25">
        <v>8789</v>
      </c>
      <c r="AG8790" s="25"/>
      <c r="AJ8790" s="25"/>
      <c r="AL8790" s="5">
        <v>8789</v>
      </c>
      <c r="AM8790" s="25">
        <v>-635621395.57292509</v>
      </c>
      <c r="AN8790" s="5">
        <v>-3.0967007711785648</v>
      </c>
    </row>
    <row r="8791" spans="32:40">
      <c r="AF8791" s="25">
        <v>8790</v>
      </c>
      <c r="AG8791" s="25"/>
      <c r="AJ8791" s="25"/>
      <c r="AL8791" s="5">
        <v>8790</v>
      </c>
      <c r="AM8791" s="25">
        <v>69756274.229305893</v>
      </c>
      <c r="AN8791" s="5">
        <v>1.9763483245152986</v>
      </c>
    </row>
    <row r="8792" spans="32:40">
      <c r="AF8792" s="25">
        <v>8791</v>
      </c>
      <c r="AG8792" s="25"/>
      <c r="AJ8792" s="25"/>
      <c r="AL8792" s="5">
        <v>8791</v>
      </c>
      <c r="AM8792" s="25">
        <v>621816928.641909</v>
      </c>
      <c r="AN8792" s="5">
        <v>6.7208877633468909</v>
      </c>
    </row>
    <row r="8793" spans="32:40">
      <c r="AF8793" s="25">
        <v>8792</v>
      </c>
      <c r="AG8793" s="25"/>
      <c r="AJ8793" s="25"/>
      <c r="AL8793" s="5">
        <v>8792</v>
      </c>
      <c r="AM8793" s="25">
        <v>405618380.04554784</v>
      </c>
      <c r="AN8793" s="5">
        <v>5.8565496884464485</v>
      </c>
    </row>
    <row r="8794" spans="32:40">
      <c r="AF8794" s="25">
        <v>8793</v>
      </c>
      <c r="AG8794" s="25"/>
      <c r="AJ8794" s="25"/>
      <c r="AL8794" s="5">
        <v>8793</v>
      </c>
      <c r="AM8794" s="25">
        <v>-139391925.78618842</v>
      </c>
      <c r="AN8794" s="5">
        <v>0.4279418996581551</v>
      </c>
    </row>
    <row r="8795" spans="32:40">
      <c r="AF8795" s="25">
        <v>8794</v>
      </c>
      <c r="AG8795" s="25"/>
      <c r="AJ8795" s="25"/>
      <c r="AL8795" s="5">
        <v>8794</v>
      </c>
      <c r="AM8795" s="25">
        <v>525268938.83855349</v>
      </c>
      <c r="AN8795" s="5">
        <v>3.9360928917102895</v>
      </c>
    </row>
    <row r="8796" spans="32:40">
      <c r="AF8796" s="25">
        <v>8795</v>
      </c>
      <c r="AG8796" s="25"/>
      <c r="AJ8796" s="25"/>
      <c r="AL8796" s="5">
        <v>8795</v>
      </c>
      <c r="AM8796" s="25">
        <v>-1587168611.3350115</v>
      </c>
      <c r="AN8796" s="5">
        <v>-6.5476552165932027</v>
      </c>
    </row>
    <row r="8797" spans="32:40">
      <c r="AF8797" s="25">
        <v>8796</v>
      </c>
      <c r="AG8797" s="25"/>
      <c r="AJ8797" s="25"/>
      <c r="AL8797" s="5">
        <v>8796</v>
      </c>
      <c r="AM8797" s="25">
        <v>-583389743.6047262</v>
      </c>
      <c r="AN8797" s="5">
        <v>-3.7945521629921504</v>
      </c>
    </row>
    <row r="8798" spans="32:40">
      <c r="AF8798" s="25">
        <v>8797</v>
      </c>
      <c r="AG8798" s="25"/>
      <c r="AJ8798" s="25"/>
      <c r="AL8798" s="5">
        <v>8797</v>
      </c>
      <c r="AM8798" s="25">
        <v>-775879597.74491358</v>
      </c>
      <c r="AN8798" s="5">
        <v>-2.9197472576971157</v>
      </c>
    </row>
    <row r="8799" spans="32:40">
      <c r="AF8799" s="25">
        <v>8798</v>
      </c>
      <c r="AG8799" s="25"/>
      <c r="AJ8799" s="25"/>
      <c r="AL8799" s="5">
        <v>8798</v>
      </c>
      <c r="AM8799" s="25">
        <v>-217037980.776705</v>
      </c>
      <c r="AN8799" s="5">
        <v>0.13184893811906856</v>
      </c>
    </row>
    <row r="8800" spans="32:40">
      <c r="AF8800" s="25">
        <v>8799</v>
      </c>
      <c r="AG8800" s="25"/>
      <c r="AJ8800" s="25"/>
      <c r="AL8800" s="5">
        <v>8799</v>
      </c>
      <c r="AM8800" s="25">
        <v>-50354357.835855633</v>
      </c>
      <c r="AN8800" s="5">
        <v>0.37347082779227042</v>
      </c>
    </row>
    <row r="8801" spans="32:40">
      <c r="AF8801" s="25">
        <v>8800</v>
      </c>
      <c r="AG8801" s="25"/>
      <c r="AJ8801" s="25"/>
      <c r="AL8801" s="5">
        <v>8800</v>
      </c>
      <c r="AM8801" s="25">
        <v>-125106552.66449082</v>
      </c>
      <c r="AN8801" s="5">
        <v>0.25525332466222161</v>
      </c>
    </row>
    <row r="8802" spans="32:40">
      <c r="AF8802" s="25">
        <v>8801</v>
      </c>
      <c r="AG8802" s="25"/>
      <c r="AJ8802" s="25"/>
      <c r="AL8802" s="5">
        <v>8801</v>
      </c>
      <c r="AM8802" s="25">
        <v>417032567.39473903</v>
      </c>
      <c r="AN8802" s="5">
        <v>3.2919086488788034</v>
      </c>
    </row>
    <row r="8803" spans="32:40">
      <c r="AF8803" s="25">
        <v>8802</v>
      </c>
      <c r="AG8803" s="25"/>
      <c r="AJ8803" s="25"/>
      <c r="AL8803" s="5">
        <v>8802</v>
      </c>
      <c r="AM8803" s="25">
        <v>382163619.98141485</v>
      </c>
      <c r="AN8803" s="5">
        <v>2.6327083790279819</v>
      </c>
    </row>
    <row r="8804" spans="32:40">
      <c r="AF8804" s="25">
        <v>8803</v>
      </c>
      <c r="AG8804" s="25"/>
      <c r="AJ8804" s="25"/>
      <c r="AL8804" s="5">
        <v>8803</v>
      </c>
      <c r="AM8804" s="25">
        <v>173779561.66034555</v>
      </c>
      <c r="AN8804" s="5">
        <v>1.7575638502618582</v>
      </c>
    </row>
    <row r="8805" spans="32:40">
      <c r="AF8805" s="25">
        <v>8804</v>
      </c>
      <c r="AG8805" s="25"/>
      <c r="AJ8805" s="25"/>
      <c r="AL8805" s="5">
        <v>8804</v>
      </c>
      <c r="AM8805" s="25">
        <v>726564367.41046417</v>
      </c>
      <c r="AN8805" s="5">
        <v>8.8912790592832618</v>
      </c>
    </row>
    <row r="8806" spans="32:40">
      <c r="AF8806" s="25">
        <v>8805</v>
      </c>
      <c r="AG8806" s="25"/>
      <c r="AJ8806" s="25"/>
      <c r="AL8806" s="5">
        <v>8805</v>
      </c>
      <c r="AM8806" s="25">
        <v>870095699.08331394</v>
      </c>
      <c r="AN8806" s="5">
        <v>5.6087050955340283</v>
      </c>
    </row>
    <row r="8807" spans="32:40">
      <c r="AF8807" s="25">
        <v>8806</v>
      </c>
      <c r="AG8807" s="25"/>
      <c r="AJ8807" s="25"/>
      <c r="AL8807" s="5">
        <v>8806</v>
      </c>
      <c r="AM8807" s="25">
        <v>-1078768075.314069</v>
      </c>
      <c r="AN8807" s="5">
        <v>-3.191292126194508</v>
      </c>
    </row>
    <row r="8808" spans="32:40">
      <c r="AF8808" s="25">
        <v>8807</v>
      </c>
      <c r="AG8808" s="25"/>
      <c r="AJ8808" s="25"/>
      <c r="AL8808" s="5">
        <v>8807</v>
      </c>
      <c r="AM8808" s="25">
        <v>35798944.552853078</v>
      </c>
      <c r="AN8808" s="5">
        <v>1.1655876518503818</v>
      </c>
    </row>
    <row r="8809" spans="32:40">
      <c r="AF8809" s="25">
        <v>8808</v>
      </c>
      <c r="AG8809" s="25"/>
      <c r="AJ8809" s="25"/>
      <c r="AL8809" s="5">
        <v>8808</v>
      </c>
      <c r="AM8809" s="25">
        <v>-1174620184.3804395</v>
      </c>
      <c r="AN8809" s="5">
        <v>-9.4176128948860924</v>
      </c>
    </row>
    <row r="8810" spans="32:40">
      <c r="AF8810" s="25">
        <v>8809</v>
      </c>
      <c r="AG8810" s="25"/>
      <c r="AJ8810" s="25"/>
      <c r="AL8810" s="5">
        <v>8809</v>
      </c>
      <c r="AM8810" s="25">
        <v>-791803053.206393</v>
      </c>
      <c r="AN8810" s="5">
        <v>-2.6046605515033732</v>
      </c>
    </row>
    <row r="8811" spans="32:40">
      <c r="AF8811" s="25">
        <v>8810</v>
      </c>
      <c r="AG8811" s="25"/>
      <c r="AJ8811" s="25"/>
      <c r="AL8811" s="5">
        <v>8810</v>
      </c>
      <c r="AM8811" s="25">
        <v>213284656.74859035</v>
      </c>
      <c r="AN8811" s="5">
        <v>3.3867702994793119</v>
      </c>
    </row>
    <row r="8812" spans="32:40">
      <c r="AF8812" s="25">
        <v>8811</v>
      </c>
      <c r="AG8812" s="25"/>
      <c r="AJ8812" s="25"/>
      <c r="AL8812" s="5">
        <v>8811</v>
      </c>
      <c r="AM8812" s="25">
        <v>-702682355.41683197</v>
      </c>
      <c r="AN8812" s="5">
        <v>-5.2378495872056927</v>
      </c>
    </row>
    <row r="8813" spans="32:40">
      <c r="AF8813" s="25">
        <v>8812</v>
      </c>
      <c r="AG8813" s="25"/>
      <c r="AJ8813" s="25"/>
      <c r="AL8813" s="5">
        <v>8812</v>
      </c>
      <c r="AM8813" s="25">
        <v>-1443198776.9378862</v>
      </c>
      <c r="AN8813" s="5">
        <v>-5.0888013437617046</v>
      </c>
    </row>
    <row r="8814" spans="32:40">
      <c r="AF8814" s="25">
        <v>8813</v>
      </c>
      <c r="AG8814" s="25"/>
      <c r="AJ8814" s="25"/>
      <c r="AL8814" s="5">
        <v>8813</v>
      </c>
      <c r="AM8814" s="25">
        <v>-737179416.97397137</v>
      </c>
      <c r="AN8814" s="5">
        <v>-9.9980877282173743</v>
      </c>
    </row>
    <row r="8815" spans="32:40">
      <c r="AF8815" s="25">
        <v>8814</v>
      </c>
      <c r="AG8815" s="25"/>
      <c r="AJ8815" s="25"/>
      <c r="AL8815" s="5">
        <v>8814</v>
      </c>
      <c r="AM8815" s="25">
        <v>-1073331385.2997223</v>
      </c>
      <c r="AN8815" s="5">
        <v>-11.755742391004693</v>
      </c>
    </row>
    <row r="8816" spans="32:40">
      <c r="AF8816" s="25">
        <v>8815</v>
      </c>
      <c r="AG8816" s="25"/>
      <c r="AJ8816" s="25"/>
      <c r="AL8816" s="5">
        <v>8815</v>
      </c>
      <c r="AM8816" s="25">
        <v>-1167327660.7678511</v>
      </c>
      <c r="AN8816" s="5">
        <v>-4.6374139338705467</v>
      </c>
    </row>
    <row r="8817" spans="32:40">
      <c r="AF8817" s="25">
        <v>8816</v>
      </c>
      <c r="AG8817" s="25"/>
      <c r="AJ8817" s="25"/>
      <c r="AL8817" s="5">
        <v>8816</v>
      </c>
      <c r="AM8817" s="25">
        <v>-1019381477.0755144</v>
      </c>
      <c r="AN8817" s="5">
        <v>-4.4039911728265979</v>
      </c>
    </row>
    <row r="8818" spans="32:40">
      <c r="AF8818" s="25">
        <v>8817</v>
      </c>
      <c r="AG8818" s="25"/>
      <c r="AJ8818" s="25"/>
      <c r="AL8818" s="5">
        <v>8817</v>
      </c>
      <c r="AM8818" s="25">
        <v>-1530690921.6793668</v>
      </c>
      <c r="AN8818" s="5">
        <v>-5.9376803467455561</v>
      </c>
    </row>
    <row r="8819" spans="32:40">
      <c r="AF8819" s="25">
        <v>8818</v>
      </c>
      <c r="AG8819" s="25"/>
      <c r="AJ8819" s="25"/>
      <c r="AL8819" s="5">
        <v>8818</v>
      </c>
      <c r="AM8819" s="25">
        <v>-349447799.03818959</v>
      </c>
      <c r="AN8819" s="5">
        <v>-1.4720188788166182</v>
      </c>
    </row>
    <row r="8820" spans="32:40">
      <c r="AF8820" s="25">
        <v>8819</v>
      </c>
      <c r="AG8820" s="25"/>
      <c r="AJ8820" s="25"/>
      <c r="AL8820" s="5">
        <v>8819</v>
      </c>
      <c r="AM8820" s="25">
        <v>-1233053845.9166498</v>
      </c>
      <c r="AN8820" s="5">
        <v>-7.3746311589268263</v>
      </c>
    </row>
    <row r="8821" spans="32:40">
      <c r="AF8821" s="25">
        <v>8820</v>
      </c>
      <c r="AG8821" s="25"/>
      <c r="AJ8821" s="25"/>
      <c r="AL8821" s="5">
        <v>8820</v>
      </c>
      <c r="AM8821" s="25">
        <v>-59008694.42795372</v>
      </c>
      <c r="AN8821" s="5">
        <v>0.74472227854072115</v>
      </c>
    </row>
    <row r="8822" spans="32:40">
      <c r="AF8822" s="25">
        <v>8821</v>
      </c>
      <c r="AG8822" s="25"/>
      <c r="AJ8822" s="25"/>
      <c r="AL8822" s="5">
        <v>8821</v>
      </c>
      <c r="AM8822" s="25">
        <v>90464068.921669185</v>
      </c>
      <c r="AN8822" s="5">
        <v>1.5419409605447976</v>
      </c>
    </row>
    <row r="8823" spans="32:40">
      <c r="AF8823" s="25">
        <v>8822</v>
      </c>
      <c r="AG8823" s="25"/>
      <c r="AJ8823" s="25"/>
      <c r="AL8823" s="5">
        <v>8822</v>
      </c>
      <c r="AM8823" s="25">
        <v>-1056024056.7044454</v>
      </c>
      <c r="AN8823" s="5">
        <v>-3.9005995672849987</v>
      </c>
    </row>
    <row r="8824" spans="32:40">
      <c r="AF8824" s="25">
        <v>8823</v>
      </c>
      <c r="AG8824" s="25"/>
      <c r="AJ8824" s="25"/>
      <c r="AL8824" s="5">
        <v>8823</v>
      </c>
      <c r="AM8824" s="25">
        <v>-351999551.70876956</v>
      </c>
      <c r="AN8824" s="5">
        <v>-0.35746909885468836</v>
      </c>
    </row>
    <row r="8825" spans="32:40">
      <c r="AF8825" s="25">
        <v>8824</v>
      </c>
      <c r="AG8825" s="25"/>
      <c r="AJ8825" s="25"/>
      <c r="AL8825" s="5">
        <v>8824</v>
      </c>
      <c r="AM8825" s="25">
        <v>-1429539731.447145</v>
      </c>
      <c r="AN8825" s="5">
        <v>-12.574294644865454</v>
      </c>
    </row>
    <row r="8826" spans="32:40">
      <c r="AF8826" s="25">
        <v>8825</v>
      </c>
      <c r="AG8826" s="25"/>
      <c r="AJ8826" s="25"/>
      <c r="AL8826" s="5">
        <v>8825</v>
      </c>
      <c r="AM8826" s="25">
        <v>-170429543.96305031</v>
      </c>
      <c r="AN8826" s="5">
        <v>-0.14707657157813195</v>
      </c>
    </row>
    <row r="8827" spans="32:40">
      <c r="AF8827" s="25">
        <v>8826</v>
      </c>
      <c r="AG8827" s="25"/>
      <c r="AJ8827" s="25"/>
      <c r="AL8827" s="5">
        <v>8826</v>
      </c>
      <c r="AM8827" s="25">
        <v>-451767989.38921368</v>
      </c>
      <c r="AN8827" s="5">
        <v>-1.9123458252581764</v>
      </c>
    </row>
    <row r="8828" spans="32:40">
      <c r="AF8828" s="25">
        <v>8827</v>
      </c>
      <c r="AG8828" s="25"/>
      <c r="AJ8828" s="25"/>
      <c r="AL8828" s="5">
        <v>8827</v>
      </c>
      <c r="AM8828" s="25">
        <v>343624561.44627011</v>
      </c>
      <c r="AN8828" s="5">
        <v>2.8466263926260931</v>
      </c>
    </row>
    <row r="8829" spans="32:40">
      <c r="AF8829" s="25">
        <v>8828</v>
      </c>
      <c r="AG8829" s="25"/>
      <c r="AJ8829" s="25"/>
      <c r="AL8829" s="5">
        <v>8828</v>
      </c>
      <c r="AM8829" s="25">
        <v>-23456409.230605006</v>
      </c>
      <c r="AN8829" s="5">
        <v>0.84292717551170737</v>
      </c>
    </row>
    <row r="8830" spans="32:40">
      <c r="AF8830" s="25">
        <v>8829</v>
      </c>
      <c r="AG8830" s="25"/>
      <c r="AJ8830" s="25"/>
      <c r="AL8830" s="5">
        <v>8829</v>
      </c>
      <c r="AM8830" s="25">
        <v>-355648808.81554937</v>
      </c>
      <c r="AN8830" s="5">
        <v>-1.4069815319721315</v>
      </c>
    </row>
    <row r="8831" spans="32:40">
      <c r="AF8831" s="25">
        <v>8830</v>
      </c>
      <c r="AG8831" s="25"/>
      <c r="AJ8831" s="25"/>
      <c r="AL8831" s="5">
        <v>8830</v>
      </c>
      <c r="AM8831" s="25">
        <v>834520050.78634369</v>
      </c>
      <c r="AN8831" s="5">
        <v>4.7226942106126408</v>
      </c>
    </row>
    <row r="8832" spans="32:40">
      <c r="AF8832" s="25">
        <v>8831</v>
      </c>
      <c r="AG8832" s="25"/>
      <c r="AJ8832" s="25"/>
      <c r="AL8832" s="5">
        <v>8831</v>
      </c>
      <c r="AM8832" s="25">
        <v>265940974.79600212</v>
      </c>
      <c r="AN8832" s="5">
        <v>2.3530639117013745</v>
      </c>
    </row>
    <row r="8833" spans="32:40">
      <c r="AF8833" s="25">
        <v>8832</v>
      </c>
      <c r="AG8833" s="25"/>
      <c r="AJ8833" s="25"/>
      <c r="AL8833" s="5">
        <v>8832</v>
      </c>
      <c r="AM8833" s="25">
        <v>-768507124.90665555</v>
      </c>
      <c r="AN8833" s="5">
        <v>-6.8355913809997428</v>
      </c>
    </row>
    <row r="8834" spans="32:40">
      <c r="AF8834" s="25">
        <v>8833</v>
      </c>
      <c r="AG8834" s="25"/>
      <c r="AJ8834" s="25"/>
      <c r="AL8834" s="5">
        <v>8833</v>
      </c>
      <c r="AM8834" s="25">
        <v>-91555505.799512357</v>
      </c>
      <c r="AN8834" s="5">
        <v>0.57246161900567716</v>
      </c>
    </row>
    <row r="8835" spans="32:40">
      <c r="AF8835" s="25">
        <v>8834</v>
      </c>
      <c r="AG8835" s="25"/>
      <c r="AJ8835" s="25"/>
      <c r="AL8835" s="5">
        <v>8834</v>
      </c>
      <c r="AM8835" s="25">
        <v>-117289733.70980376</v>
      </c>
      <c r="AN8835" s="5">
        <v>0.19466882819741083</v>
      </c>
    </row>
    <row r="8836" spans="32:40">
      <c r="AF8836" s="25">
        <v>8835</v>
      </c>
      <c r="AG8836" s="25"/>
      <c r="AJ8836" s="25"/>
      <c r="AL8836" s="5">
        <v>8835</v>
      </c>
      <c r="AM8836" s="25">
        <v>-574058987.56740904</v>
      </c>
      <c r="AN8836" s="5">
        <v>-2.1564829129626322</v>
      </c>
    </row>
    <row r="8837" spans="32:40">
      <c r="AF8837" s="25">
        <v>8836</v>
      </c>
      <c r="AG8837" s="25"/>
      <c r="AJ8837" s="25"/>
      <c r="AL8837" s="5">
        <v>8836</v>
      </c>
      <c r="AM8837" s="25">
        <v>-449775968.40608358</v>
      </c>
      <c r="AN8837" s="5">
        <v>-2.0456830133321837</v>
      </c>
    </row>
    <row r="8838" spans="32:40">
      <c r="AF8838" s="25">
        <v>8837</v>
      </c>
      <c r="AG8838" s="25"/>
      <c r="AJ8838" s="25"/>
      <c r="AL8838" s="5">
        <v>8837</v>
      </c>
      <c r="AM8838" s="25">
        <v>-870348348.45937347</v>
      </c>
      <c r="AN8838" s="5">
        <v>-3.7775152961000824</v>
      </c>
    </row>
    <row r="8839" spans="32:40">
      <c r="AF8839" s="25">
        <v>8838</v>
      </c>
      <c r="AG8839" s="25"/>
      <c r="AJ8839" s="25"/>
      <c r="AL8839" s="5">
        <v>8838</v>
      </c>
      <c r="AM8839" s="25">
        <v>-1233966324.0438843</v>
      </c>
      <c r="AN8839" s="5">
        <v>-6.1698690934718776</v>
      </c>
    </row>
    <row r="8840" spans="32:40">
      <c r="AF8840" s="25">
        <v>8839</v>
      </c>
      <c r="AG8840" s="25"/>
      <c r="AJ8840" s="25"/>
      <c r="AL8840" s="5">
        <v>8839</v>
      </c>
      <c r="AM8840" s="25">
        <v>-704983935.80726051</v>
      </c>
      <c r="AN8840" s="5">
        <v>-3.0430120163342447</v>
      </c>
    </row>
    <row r="8841" spans="32:40">
      <c r="AF8841" s="25">
        <v>8840</v>
      </c>
      <c r="AG8841" s="25"/>
      <c r="AJ8841" s="25"/>
      <c r="AL8841" s="5">
        <v>8840</v>
      </c>
      <c r="AM8841" s="25">
        <v>-1090549605.8708429</v>
      </c>
      <c r="AN8841" s="5">
        <v>-11.73599010330671</v>
      </c>
    </row>
    <row r="8842" spans="32:40">
      <c r="AF8842" s="25">
        <v>8841</v>
      </c>
      <c r="AG8842" s="25"/>
      <c r="AJ8842" s="25"/>
      <c r="AL8842" s="5">
        <v>8841</v>
      </c>
      <c r="AM8842" s="25">
        <v>89562776.242500961</v>
      </c>
      <c r="AN8842" s="5">
        <v>1.5506675493490683</v>
      </c>
    </row>
    <row r="8843" spans="32:40">
      <c r="AF8843" s="25">
        <v>8842</v>
      </c>
      <c r="AG8843" s="25"/>
      <c r="AJ8843" s="25"/>
      <c r="AL8843" s="5">
        <v>8842</v>
      </c>
      <c r="AM8843" s="25">
        <v>-310702677.09927189</v>
      </c>
      <c r="AN8843" s="5">
        <v>-0.81337970414588456</v>
      </c>
    </row>
    <row r="8844" spans="32:40">
      <c r="AF8844" s="25">
        <v>8843</v>
      </c>
      <c r="AG8844" s="25"/>
      <c r="AJ8844" s="25"/>
      <c r="AL8844" s="5">
        <v>8843</v>
      </c>
      <c r="AM8844" s="25">
        <v>-445012654.78937656</v>
      </c>
      <c r="AN8844" s="5">
        <v>-2.7443720387898738</v>
      </c>
    </row>
    <row r="8845" spans="32:40">
      <c r="AF8845" s="25">
        <v>8844</v>
      </c>
      <c r="AG8845" s="25"/>
      <c r="AJ8845" s="25"/>
      <c r="AL8845" s="5">
        <v>8844</v>
      </c>
      <c r="AM8845" s="25">
        <v>-942109599.81614542</v>
      </c>
      <c r="AN8845" s="5">
        <v>-3.5152500260479731</v>
      </c>
    </row>
    <row r="8846" spans="32:40">
      <c r="AF8846" s="25">
        <v>8845</v>
      </c>
      <c r="AG8846" s="25"/>
      <c r="AJ8846" s="25"/>
      <c r="AL8846" s="5">
        <v>8845</v>
      </c>
      <c r="AM8846" s="25">
        <v>856030461.35667074</v>
      </c>
      <c r="AN8846" s="5">
        <v>8.2546781102138933</v>
      </c>
    </row>
    <row r="8847" spans="32:40">
      <c r="AF8847" s="25">
        <v>8846</v>
      </c>
      <c r="AG8847" s="25"/>
      <c r="AJ8847" s="25"/>
      <c r="AL8847" s="5">
        <v>8846</v>
      </c>
      <c r="AM8847" s="25">
        <v>-483621754.5314554</v>
      </c>
      <c r="AN8847" s="5">
        <v>-1.086481907976774</v>
      </c>
    </row>
    <row r="8848" spans="32:40">
      <c r="AF8848" s="25">
        <v>8847</v>
      </c>
      <c r="AG8848" s="25"/>
      <c r="AJ8848" s="25"/>
      <c r="AL8848" s="5">
        <v>8847</v>
      </c>
      <c r="AM8848" s="25">
        <v>-512136373.66580856</v>
      </c>
      <c r="AN8848" s="5">
        <v>-1.028521405074373</v>
      </c>
    </row>
    <row r="8849" spans="32:40">
      <c r="AF8849" s="25">
        <v>8848</v>
      </c>
      <c r="AG8849" s="25"/>
      <c r="AJ8849" s="25"/>
      <c r="AL8849" s="5">
        <v>8848</v>
      </c>
      <c r="AM8849" s="25">
        <v>-2019785298.4865754</v>
      </c>
      <c r="AN8849" s="5">
        <v>-7.8062224631056347</v>
      </c>
    </row>
    <row r="8850" spans="32:40">
      <c r="AF8850" s="25">
        <v>8849</v>
      </c>
      <c r="AG8850" s="25"/>
      <c r="AJ8850" s="25"/>
      <c r="AL8850" s="5">
        <v>8849</v>
      </c>
      <c r="AM8850" s="25">
        <v>-289748901.04479432</v>
      </c>
      <c r="AN8850" s="5">
        <v>-0.14822827564177207</v>
      </c>
    </row>
    <row r="8851" spans="32:40">
      <c r="AF8851" s="25">
        <v>8850</v>
      </c>
      <c r="AG8851" s="25"/>
      <c r="AJ8851" s="25"/>
      <c r="AL8851" s="5">
        <v>8850</v>
      </c>
      <c r="AM8851" s="25">
        <v>742977484.27397692</v>
      </c>
      <c r="AN8851" s="5">
        <v>10.134612884964058</v>
      </c>
    </row>
    <row r="8852" spans="32:40">
      <c r="AF8852" s="25">
        <v>8851</v>
      </c>
      <c r="AG8852" s="25"/>
      <c r="AJ8852" s="25"/>
      <c r="AL8852" s="5">
        <v>8851</v>
      </c>
      <c r="AM8852" s="25">
        <v>-776650993.2170701</v>
      </c>
      <c r="AN8852" s="5">
        <v>-6.3863518243283881</v>
      </c>
    </row>
    <row r="8853" spans="32:40">
      <c r="AF8853" s="25">
        <v>8852</v>
      </c>
      <c r="AG8853" s="25"/>
      <c r="AJ8853" s="25"/>
      <c r="AL8853" s="5">
        <v>8852</v>
      </c>
      <c r="AM8853" s="25">
        <v>-1726506111.2478673</v>
      </c>
      <c r="AN8853" s="5">
        <v>-8.2010542573321725</v>
      </c>
    </row>
    <row r="8854" spans="32:40">
      <c r="AF8854" s="25">
        <v>8853</v>
      </c>
      <c r="AG8854" s="25"/>
      <c r="AJ8854" s="25"/>
      <c r="AL8854" s="5">
        <v>8853</v>
      </c>
      <c r="AM8854" s="25">
        <v>-786582634.95618534</v>
      </c>
      <c r="AN8854" s="5">
        <v>-2.282543273222025</v>
      </c>
    </row>
    <row r="8855" spans="32:40">
      <c r="AF8855" s="25">
        <v>8854</v>
      </c>
      <c r="AG8855" s="25"/>
      <c r="AJ8855" s="25"/>
      <c r="AL8855" s="5">
        <v>8854</v>
      </c>
      <c r="AM8855" s="25">
        <v>208485775.84592113</v>
      </c>
      <c r="AN8855" s="5">
        <v>2.1154127729879764</v>
      </c>
    </row>
    <row r="8856" spans="32:40">
      <c r="AF8856" s="25">
        <v>8855</v>
      </c>
      <c r="AG8856" s="25"/>
      <c r="AJ8856" s="25"/>
      <c r="AL8856" s="5">
        <v>8855</v>
      </c>
      <c r="AM8856" s="25">
        <v>-34191460.51655221</v>
      </c>
      <c r="AN8856" s="5">
        <v>0.7431292054124673</v>
      </c>
    </row>
    <row r="8857" spans="32:40">
      <c r="AF8857" s="25">
        <v>8856</v>
      </c>
      <c r="AG8857" s="25"/>
      <c r="AJ8857" s="25"/>
      <c r="AL8857" s="5">
        <v>8856</v>
      </c>
      <c r="AM8857" s="25">
        <v>911004254.9296025</v>
      </c>
      <c r="AN8857" s="5">
        <v>10.395246536974332</v>
      </c>
    </row>
    <row r="8858" spans="32:40">
      <c r="AF8858" s="25">
        <v>8857</v>
      </c>
      <c r="AG8858" s="25"/>
      <c r="AJ8858" s="25"/>
      <c r="AL8858" s="5">
        <v>8857</v>
      </c>
      <c r="AM8858" s="25">
        <v>-1309876070.3527942</v>
      </c>
      <c r="AN8858" s="5">
        <v>-4.7681873216581803</v>
      </c>
    </row>
    <row r="8859" spans="32:40">
      <c r="AF8859" s="25">
        <v>8858</v>
      </c>
      <c r="AG8859" s="25"/>
      <c r="AJ8859" s="25"/>
      <c r="AL8859" s="5">
        <v>8858</v>
      </c>
      <c r="AM8859" s="25">
        <v>-435432695.36396027</v>
      </c>
      <c r="AN8859" s="5">
        <v>-0.90203516006966933</v>
      </c>
    </row>
    <row r="8860" spans="32:40">
      <c r="AF8860" s="25">
        <v>8859</v>
      </c>
      <c r="AG8860" s="25"/>
      <c r="AJ8860" s="25"/>
      <c r="AL8860" s="5">
        <v>8859</v>
      </c>
      <c r="AM8860" s="25">
        <v>-571428810.64465833</v>
      </c>
      <c r="AN8860" s="5">
        <v>-1.6237961843949777</v>
      </c>
    </row>
    <row r="8861" spans="32:40">
      <c r="AF8861" s="25">
        <v>8860</v>
      </c>
      <c r="AG8861" s="25"/>
      <c r="AJ8861" s="25"/>
      <c r="AL8861" s="5">
        <v>8860</v>
      </c>
      <c r="AM8861" s="25">
        <v>254238677.86696297</v>
      </c>
      <c r="AN8861" s="5">
        <v>4.8959186033895392</v>
      </c>
    </row>
    <row r="8862" spans="32:40">
      <c r="AF8862" s="25">
        <v>8861</v>
      </c>
      <c r="AG8862" s="25"/>
      <c r="AJ8862" s="25"/>
      <c r="AL8862" s="5">
        <v>8861</v>
      </c>
      <c r="AM8862" s="25">
        <v>-985003848.93743825</v>
      </c>
      <c r="AN8862" s="5">
        <v>-8.3845679249285894</v>
      </c>
    </row>
    <row r="8863" spans="32:40">
      <c r="AF8863" s="25">
        <v>8862</v>
      </c>
      <c r="AG8863" s="25"/>
      <c r="AJ8863" s="25"/>
      <c r="AL8863" s="5">
        <v>8862</v>
      </c>
      <c r="AM8863" s="25">
        <v>383562608.64050353</v>
      </c>
      <c r="AN8863" s="5">
        <v>3.0278974381730053</v>
      </c>
    </row>
    <row r="8864" spans="32:40">
      <c r="AF8864" s="25">
        <v>8863</v>
      </c>
      <c r="AG8864" s="25"/>
      <c r="AJ8864" s="25"/>
      <c r="AL8864" s="5">
        <v>8863</v>
      </c>
      <c r="AM8864" s="25">
        <v>267355816.28461468</v>
      </c>
      <c r="AN8864" s="5">
        <v>2.8421876776061663</v>
      </c>
    </row>
    <row r="8865" spans="32:40">
      <c r="AF8865" s="25">
        <v>8864</v>
      </c>
      <c r="AG8865" s="25"/>
      <c r="AJ8865" s="25"/>
      <c r="AL8865" s="5">
        <v>8864</v>
      </c>
      <c r="AM8865" s="25">
        <v>-801436.01338711381</v>
      </c>
      <c r="AN8865" s="5">
        <v>0.9916077366352487</v>
      </c>
    </row>
    <row r="8866" spans="32:40">
      <c r="AF8866" s="25">
        <v>8865</v>
      </c>
      <c r="AG8866" s="25"/>
      <c r="AJ8866" s="25"/>
      <c r="AL8866" s="5">
        <v>8865</v>
      </c>
      <c r="AM8866" s="25">
        <v>530346785.45649767</v>
      </c>
      <c r="AN8866" s="5">
        <v>3.1577826341767969</v>
      </c>
    </row>
    <row r="8867" spans="32:40">
      <c r="AF8867" s="25">
        <v>8866</v>
      </c>
      <c r="AG8867" s="25"/>
      <c r="AJ8867" s="25"/>
      <c r="AL8867" s="5">
        <v>8866</v>
      </c>
      <c r="AM8867" s="25">
        <v>-561931527.27157855</v>
      </c>
      <c r="AN8867" s="5">
        <v>-1.7300540244748703</v>
      </c>
    </row>
    <row r="8868" spans="32:40">
      <c r="AF8868" s="25">
        <v>8867</v>
      </c>
      <c r="AG8868" s="25"/>
      <c r="AJ8868" s="25"/>
      <c r="AL8868" s="5">
        <v>8867</v>
      </c>
      <c r="AM8868" s="25">
        <v>-1141016523.2560005</v>
      </c>
      <c r="AN8868" s="5">
        <v>-3.5420882122253996</v>
      </c>
    </row>
    <row r="8869" spans="32:40">
      <c r="AF8869" s="25">
        <v>8868</v>
      </c>
      <c r="AG8869" s="25"/>
      <c r="AJ8869" s="25"/>
      <c r="AL8869" s="5">
        <v>8868</v>
      </c>
      <c r="AM8869" s="25">
        <v>-328095666.05854672</v>
      </c>
      <c r="AN8869" s="5">
        <v>-1.3477687874040609</v>
      </c>
    </row>
    <row r="8870" spans="32:40">
      <c r="AF8870" s="25">
        <v>8869</v>
      </c>
      <c r="AG8870" s="25"/>
      <c r="AJ8870" s="25"/>
      <c r="AL8870" s="5">
        <v>8869</v>
      </c>
      <c r="AM8870" s="25">
        <v>246034366.68178275</v>
      </c>
      <c r="AN8870" s="5">
        <v>3.608571778494611</v>
      </c>
    </row>
    <row r="8871" spans="32:40">
      <c r="AF8871" s="25">
        <v>8870</v>
      </c>
      <c r="AG8871" s="25"/>
      <c r="AJ8871" s="25"/>
      <c r="AL8871" s="5">
        <v>8870</v>
      </c>
      <c r="AM8871" s="25">
        <v>-389855673.88074476</v>
      </c>
      <c r="AN8871" s="5">
        <v>-2.0109426835687918</v>
      </c>
    </row>
    <row r="8872" spans="32:40">
      <c r="AF8872" s="25">
        <v>8871</v>
      </c>
      <c r="AG8872" s="25"/>
      <c r="AJ8872" s="25"/>
      <c r="AL8872" s="5">
        <v>8871</v>
      </c>
      <c r="AM8872" s="25">
        <v>-73432192.641083211</v>
      </c>
      <c r="AN8872" s="5">
        <v>0.62860908132836524</v>
      </c>
    </row>
    <row r="8873" spans="32:40">
      <c r="AF8873" s="25">
        <v>8872</v>
      </c>
      <c r="AG8873" s="25"/>
      <c r="AJ8873" s="25"/>
      <c r="AL8873" s="5">
        <v>8872</v>
      </c>
      <c r="AM8873" s="25">
        <v>-1107929933.9812384</v>
      </c>
      <c r="AN8873" s="5">
        <v>-6.5653507074104445</v>
      </c>
    </row>
    <row r="8874" spans="32:40">
      <c r="AF8874" s="25">
        <v>8873</v>
      </c>
      <c r="AG8874" s="25"/>
      <c r="AJ8874" s="25"/>
      <c r="AL8874" s="5">
        <v>8873</v>
      </c>
      <c r="AM8874" s="25">
        <v>529645374.37021828</v>
      </c>
      <c r="AN8874" s="5">
        <v>3.2893874072200098</v>
      </c>
    </row>
    <row r="8875" spans="32:40">
      <c r="AF8875" s="25">
        <v>8874</v>
      </c>
      <c r="AG8875" s="25"/>
      <c r="AJ8875" s="25"/>
      <c r="AL8875" s="5">
        <v>8874</v>
      </c>
      <c r="AM8875" s="25">
        <v>1498600124.2201111</v>
      </c>
      <c r="AN8875" s="5">
        <v>7.4385812786656746</v>
      </c>
    </row>
    <row r="8876" spans="32:40">
      <c r="AF8876" s="25">
        <v>8875</v>
      </c>
      <c r="AG8876" s="25"/>
      <c r="AJ8876" s="25"/>
      <c r="AL8876" s="5">
        <v>8875</v>
      </c>
      <c r="AM8876" s="25">
        <v>-1226619448.6352758</v>
      </c>
      <c r="AN8876" s="5">
        <v>-11.102525316176758</v>
      </c>
    </row>
    <row r="8877" spans="32:40">
      <c r="AF8877" s="25">
        <v>8876</v>
      </c>
      <c r="AG8877" s="25"/>
      <c r="AJ8877" s="25"/>
      <c r="AL8877" s="5">
        <v>8876</v>
      </c>
      <c r="AM8877" s="25">
        <v>-352930815.36524481</v>
      </c>
      <c r="AN8877" s="5">
        <v>-0.84031438544861292</v>
      </c>
    </row>
    <row r="8878" spans="32:40">
      <c r="AF8878" s="25">
        <v>8877</v>
      </c>
      <c r="AG8878" s="25"/>
      <c r="AJ8878" s="25"/>
      <c r="AL8878" s="5">
        <v>8877</v>
      </c>
      <c r="AM8878" s="25">
        <v>128063684.75655013</v>
      </c>
      <c r="AN8878" s="5">
        <v>2.518793457849053</v>
      </c>
    </row>
    <row r="8879" spans="32:40">
      <c r="AF8879" s="25">
        <v>8878</v>
      </c>
      <c r="AG8879" s="25"/>
      <c r="AJ8879" s="25"/>
      <c r="AL8879" s="5">
        <v>8878</v>
      </c>
      <c r="AM8879" s="25">
        <v>-718760300.31993771</v>
      </c>
      <c r="AN8879" s="5">
        <v>-2.0605471588472883</v>
      </c>
    </row>
    <row r="8880" spans="32:40">
      <c r="AF8880" s="25">
        <v>8879</v>
      </c>
      <c r="AG8880" s="25"/>
      <c r="AJ8880" s="25"/>
      <c r="AL8880" s="5">
        <v>8879</v>
      </c>
      <c r="AM8880" s="25">
        <v>102134059.38267744</v>
      </c>
      <c r="AN8880" s="5">
        <v>1.4992742847315648</v>
      </c>
    </row>
    <row r="8881" spans="32:40">
      <c r="AF8881" s="25">
        <v>8880</v>
      </c>
      <c r="AG8881" s="25"/>
      <c r="AJ8881" s="25"/>
      <c r="AL8881" s="5">
        <v>8880</v>
      </c>
      <c r="AM8881" s="25">
        <v>-923783282.77592933</v>
      </c>
      <c r="AN8881" s="5">
        <v>-6.89287631786092</v>
      </c>
    </row>
    <row r="8882" spans="32:40">
      <c r="AF8882" s="25">
        <v>8881</v>
      </c>
      <c r="AG8882" s="25"/>
      <c r="AJ8882" s="25"/>
      <c r="AL8882" s="5">
        <v>8881</v>
      </c>
      <c r="AM8882" s="25">
        <v>294237923.80314934</v>
      </c>
      <c r="AN8882" s="5">
        <v>3.0913594863864207</v>
      </c>
    </row>
    <row r="8883" spans="32:40">
      <c r="AF8883" s="25">
        <v>8882</v>
      </c>
      <c r="AG8883" s="25"/>
      <c r="AJ8883" s="25"/>
      <c r="AL8883" s="5">
        <v>8882</v>
      </c>
      <c r="AM8883" s="25">
        <v>-653656486.15871966</v>
      </c>
      <c r="AN8883" s="5">
        <v>-4.0524096646994288</v>
      </c>
    </row>
    <row r="8884" spans="32:40">
      <c r="AF8884" s="25">
        <v>8883</v>
      </c>
      <c r="AG8884" s="25"/>
      <c r="AJ8884" s="25"/>
      <c r="AL8884" s="5">
        <v>8883</v>
      </c>
      <c r="AM8884" s="25">
        <v>-859453258.3632369</v>
      </c>
      <c r="AN8884" s="5">
        <v>-2.9972257802351021</v>
      </c>
    </row>
    <row r="8885" spans="32:40">
      <c r="AF8885" s="25">
        <v>8884</v>
      </c>
      <c r="AG8885" s="25"/>
      <c r="AJ8885" s="25"/>
      <c r="AL8885" s="5">
        <v>8884</v>
      </c>
      <c r="AM8885" s="25">
        <v>-185932462.0542047</v>
      </c>
      <c r="AN8885" s="5">
        <v>1.9219959440976417E-2</v>
      </c>
    </row>
    <row r="8886" spans="32:40">
      <c r="AF8886" s="25">
        <v>8885</v>
      </c>
      <c r="AG8886" s="25"/>
      <c r="AJ8886" s="25"/>
      <c r="AL8886" s="5">
        <v>8885</v>
      </c>
      <c r="AM8886" s="25">
        <v>-745822077.69240928</v>
      </c>
      <c r="AN8886" s="5">
        <v>-3.7182870452461931</v>
      </c>
    </row>
    <row r="8887" spans="32:40">
      <c r="AF8887" s="25">
        <v>8886</v>
      </c>
      <c r="AG8887" s="25"/>
      <c r="AJ8887" s="25"/>
      <c r="AL8887" s="5">
        <v>8886</v>
      </c>
      <c r="AM8887" s="25">
        <v>-2389908951.6198139</v>
      </c>
      <c r="AN8887" s="5">
        <v>-8.5503870053566207</v>
      </c>
    </row>
    <row r="8888" spans="32:40">
      <c r="AF8888" s="25">
        <v>8887</v>
      </c>
      <c r="AG8888" s="25"/>
      <c r="AJ8888" s="25"/>
      <c r="AL8888" s="5">
        <v>8887</v>
      </c>
      <c r="AM8888" s="25">
        <v>-1280469527.3865259</v>
      </c>
      <c r="AN8888" s="5">
        <v>-4.1657521631665535</v>
      </c>
    </row>
    <row r="8889" spans="32:40">
      <c r="AF8889" s="25">
        <v>8888</v>
      </c>
      <c r="AG8889" s="25"/>
      <c r="AJ8889" s="25"/>
      <c r="AL8889" s="5">
        <v>8888</v>
      </c>
      <c r="AM8889" s="25">
        <v>-113293966.50919825</v>
      </c>
      <c r="AN8889" s="5">
        <v>0.41811562727063339</v>
      </c>
    </row>
    <row r="8890" spans="32:40">
      <c r="AF8890" s="25">
        <v>8889</v>
      </c>
      <c r="AG8890" s="25"/>
      <c r="AJ8890" s="25"/>
      <c r="AL8890" s="5">
        <v>8889</v>
      </c>
      <c r="AM8890" s="25">
        <v>-731114175.72855175</v>
      </c>
      <c r="AN8890" s="5">
        <v>-9.1636534285995968</v>
      </c>
    </row>
    <row r="8891" spans="32:40">
      <c r="AF8891" s="25">
        <v>8890</v>
      </c>
      <c r="AG8891" s="25"/>
      <c r="AJ8891" s="25"/>
      <c r="AL8891" s="5">
        <v>8890</v>
      </c>
      <c r="AM8891" s="25">
        <v>-937191245.81613135</v>
      </c>
      <c r="AN8891" s="5">
        <v>-6.1986196466675203</v>
      </c>
    </row>
    <row r="8892" spans="32:40">
      <c r="AF8892" s="25">
        <v>8891</v>
      </c>
      <c r="AG8892" s="25"/>
      <c r="AJ8892" s="25"/>
      <c r="AL8892" s="5">
        <v>8891</v>
      </c>
      <c r="AM8892" s="25">
        <v>616769238.94556439</v>
      </c>
      <c r="AN8892" s="5">
        <v>4.8493407396553616</v>
      </c>
    </row>
    <row r="8893" spans="32:40">
      <c r="AF8893" s="25">
        <v>8892</v>
      </c>
      <c r="AG8893" s="25"/>
      <c r="AJ8893" s="25"/>
      <c r="AL8893" s="5">
        <v>8892</v>
      </c>
      <c r="AM8893" s="25">
        <v>-1835877305.4982679</v>
      </c>
      <c r="AN8893" s="5">
        <v>-10.327641401168737</v>
      </c>
    </row>
    <row r="8894" spans="32:40">
      <c r="AF8894" s="25">
        <v>8893</v>
      </c>
      <c r="AG8894" s="25"/>
      <c r="AJ8894" s="25"/>
      <c r="AL8894" s="5">
        <v>8893</v>
      </c>
      <c r="AM8894" s="25">
        <v>-1180573927.0436628</v>
      </c>
      <c r="AN8894" s="5">
        <v>-3.8021222419719827</v>
      </c>
    </row>
    <row r="8895" spans="32:40">
      <c r="AF8895" s="25">
        <v>8894</v>
      </c>
      <c r="AG8895" s="25"/>
      <c r="AJ8895" s="25"/>
      <c r="AL8895" s="5">
        <v>8894</v>
      </c>
      <c r="AM8895" s="25">
        <v>-147131380.58893663</v>
      </c>
      <c r="AN8895" s="5">
        <v>-0.78206560752754961</v>
      </c>
    </row>
    <row r="8896" spans="32:40">
      <c r="AF8896" s="25">
        <v>8895</v>
      </c>
      <c r="AG8896" s="25"/>
      <c r="AJ8896" s="25"/>
      <c r="AL8896" s="5">
        <v>8895</v>
      </c>
      <c r="AM8896" s="25">
        <v>954746588.96868896</v>
      </c>
      <c r="AN8896" s="5">
        <v>7.2670705227150485</v>
      </c>
    </row>
    <row r="8897" spans="32:40">
      <c r="AF8897" s="25">
        <v>8896</v>
      </c>
      <c r="AG8897" s="25"/>
      <c r="AJ8897" s="25"/>
      <c r="AL8897" s="5">
        <v>8896</v>
      </c>
      <c r="AM8897" s="25">
        <v>182400376.46128857</v>
      </c>
      <c r="AN8897" s="5">
        <v>1.70168942457001</v>
      </c>
    </row>
    <row r="8898" spans="32:40">
      <c r="AF8898" s="25">
        <v>8897</v>
      </c>
      <c r="AG8898" s="25"/>
      <c r="AJ8898" s="25"/>
      <c r="AL8898" s="5">
        <v>8897</v>
      </c>
      <c r="AM8898" s="25">
        <v>-1619372440.1410439</v>
      </c>
      <c r="AN8898" s="5">
        <v>-5.4404203512965612</v>
      </c>
    </row>
    <row r="8899" spans="32:40">
      <c r="AF8899" s="25">
        <v>8898</v>
      </c>
      <c r="AG8899" s="25"/>
      <c r="AJ8899" s="25"/>
      <c r="AL8899" s="5">
        <v>8898</v>
      </c>
      <c r="AM8899" s="25">
        <v>-350201886.62636483</v>
      </c>
      <c r="AN8899" s="5">
        <v>-1.1575732315282059</v>
      </c>
    </row>
    <row r="8900" spans="32:40">
      <c r="AF8900" s="25">
        <v>8899</v>
      </c>
      <c r="AG8900" s="25"/>
      <c r="AJ8900" s="25"/>
      <c r="AL8900" s="5">
        <v>8899</v>
      </c>
      <c r="AM8900" s="25">
        <v>-892224715.11656094</v>
      </c>
      <c r="AN8900" s="5">
        <v>-3.395147615022402</v>
      </c>
    </row>
    <row r="8901" spans="32:40">
      <c r="AF8901" s="25">
        <v>8900</v>
      </c>
      <c r="AG8901" s="25"/>
      <c r="AJ8901" s="25"/>
      <c r="AL8901" s="5">
        <v>8900</v>
      </c>
      <c r="AM8901" s="25">
        <v>-715806886.14367485</v>
      </c>
      <c r="AN8901" s="5">
        <v>-2.0578601757256054</v>
      </c>
    </row>
    <row r="8902" spans="32:40">
      <c r="AF8902" s="25">
        <v>8901</v>
      </c>
      <c r="AG8902" s="25"/>
      <c r="AJ8902" s="25"/>
      <c r="AL8902" s="5">
        <v>8901</v>
      </c>
      <c r="AM8902" s="25">
        <v>-385296531.86290812</v>
      </c>
      <c r="AN8902" s="5">
        <v>-1.1694441633106871</v>
      </c>
    </row>
    <row r="8903" spans="32:40">
      <c r="AF8903" s="25">
        <v>8902</v>
      </c>
      <c r="AG8903" s="25"/>
      <c r="AJ8903" s="25"/>
      <c r="AL8903" s="5">
        <v>8902</v>
      </c>
      <c r="AM8903" s="25">
        <v>1076023103.0751362</v>
      </c>
      <c r="AN8903" s="5">
        <v>7.1642223258042685</v>
      </c>
    </row>
    <row r="8904" spans="32:40">
      <c r="AF8904" s="25">
        <v>8903</v>
      </c>
      <c r="AG8904" s="25"/>
      <c r="AJ8904" s="25"/>
      <c r="AL8904" s="5">
        <v>8903</v>
      </c>
      <c r="AM8904" s="25">
        <v>-504751174.92307138</v>
      </c>
      <c r="AN8904" s="5">
        <v>-1.465366459267361</v>
      </c>
    </row>
    <row r="8905" spans="32:40">
      <c r="AF8905" s="25">
        <v>8904</v>
      </c>
      <c r="AG8905" s="25"/>
      <c r="AJ8905" s="25"/>
      <c r="AL8905" s="5">
        <v>8904</v>
      </c>
      <c r="AM8905" s="25">
        <v>-1015694076.3715312</v>
      </c>
      <c r="AN8905" s="5">
        <v>-4.4531667145090896</v>
      </c>
    </row>
    <row r="8906" spans="32:40">
      <c r="AF8906" s="25">
        <v>8905</v>
      </c>
      <c r="AG8906" s="25"/>
      <c r="AJ8906" s="25"/>
      <c r="AL8906" s="5">
        <v>8905</v>
      </c>
      <c r="AM8906" s="25">
        <v>-23347091.572851002</v>
      </c>
      <c r="AN8906" s="5">
        <v>0.70099024197279813</v>
      </c>
    </row>
    <row r="8907" spans="32:40">
      <c r="AF8907" s="25">
        <v>8906</v>
      </c>
      <c r="AG8907" s="25"/>
      <c r="AJ8907" s="25"/>
      <c r="AL8907" s="5">
        <v>8906</v>
      </c>
      <c r="AM8907" s="25">
        <v>-88251065.511966169</v>
      </c>
      <c r="AN8907" s="5">
        <v>0.57193358327278532</v>
      </c>
    </row>
    <row r="8908" spans="32:40">
      <c r="AF8908" s="25">
        <v>8907</v>
      </c>
      <c r="AG8908" s="25"/>
      <c r="AJ8908" s="25"/>
      <c r="AL8908" s="5">
        <v>8907</v>
      </c>
      <c r="AM8908" s="25">
        <v>520223143.03882253</v>
      </c>
      <c r="AN8908" s="5">
        <v>8.1015840493283147</v>
      </c>
    </row>
    <row r="8909" spans="32:40">
      <c r="AF8909" s="25">
        <v>8908</v>
      </c>
      <c r="AG8909" s="25"/>
      <c r="AJ8909" s="25"/>
      <c r="AL8909" s="5">
        <v>8908</v>
      </c>
      <c r="AM8909" s="25">
        <v>-30759877.940276414</v>
      </c>
      <c r="AN8909" s="5">
        <v>0.57961341230315722</v>
      </c>
    </row>
    <row r="8910" spans="32:40">
      <c r="AF8910" s="25">
        <v>8909</v>
      </c>
      <c r="AG8910" s="25"/>
      <c r="AJ8910" s="25"/>
      <c r="AL8910" s="5">
        <v>8909</v>
      </c>
      <c r="AM8910" s="25">
        <v>-1726973340.5555656</v>
      </c>
      <c r="AN8910" s="5">
        <v>-11.415345632738926</v>
      </c>
    </row>
    <row r="8911" spans="32:40">
      <c r="AF8911" s="25">
        <v>8910</v>
      </c>
      <c r="AG8911" s="25"/>
      <c r="AJ8911" s="25"/>
      <c r="AL8911" s="5">
        <v>8910</v>
      </c>
      <c r="AM8911" s="25">
        <v>235576548.1773228</v>
      </c>
      <c r="AN8911" s="5">
        <v>2.7788993278142344</v>
      </c>
    </row>
    <row r="8912" spans="32:40">
      <c r="AF8912" s="25">
        <v>8911</v>
      </c>
      <c r="AG8912" s="25"/>
      <c r="AJ8912" s="25"/>
      <c r="AL8912" s="5">
        <v>8911</v>
      </c>
      <c r="AM8912" s="25">
        <v>-168425783.07110268</v>
      </c>
      <c r="AN8912" s="5">
        <v>0.30615491102711617</v>
      </c>
    </row>
    <row r="8913" spans="32:40">
      <c r="AF8913" s="25">
        <v>8912</v>
      </c>
      <c r="AG8913" s="25"/>
      <c r="AJ8913" s="25"/>
      <c r="AL8913" s="5">
        <v>8912</v>
      </c>
      <c r="AM8913" s="25">
        <v>625342852.66338325</v>
      </c>
      <c r="AN8913" s="5">
        <v>7.5151849322164752</v>
      </c>
    </row>
    <row r="8914" spans="32:40">
      <c r="AF8914" s="25">
        <v>8913</v>
      </c>
      <c r="AG8914" s="25"/>
      <c r="AJ8914" s="25"/>
      <c r="AL8914" s="5">
        <v>8913</v>
      </c>
      <c r="AM8914" s="25">
        <v>-262931604.2186228</v>
      </c>
      <c r="AN8914" s="5">
        <v>-4.0027683563217974E-2</v>
      </c>
    </row>
    <row r="8915" spans="32:40">
      <c r="AF8915" s="25">
        <v>8914</v>
      </c>
      <c r="AG8915" s="25"/>
      <c r="AJ8915" s="25"/>
      <c r="AL8915" s="5">
        <v>8914</v>
      </c>
      <c r="AM8915" s="25">
        <v>893315373.90317035</v>
      </c>
      <c r="AN8915" s="5">
        <v>15.379235994291459</v>
      </c>
    </row>
    <row r="8916" spans="32:40">
      <c r="AF8916" s="25">
        <v>8915</v>
      </c>
      <c r="AG8916" s="25"/>
      <c r="AJ8916" s="25"/>
      <c r="AL8916" s="5">
        <v>8915</v>
      </c>
      <c r="AM8916" s="25">
        <v>1647965144.71348</v>
      </c>
      <c r="AN8916" s="5">
        <v>15.059740948277286</v>
      </c>
    </row>
    <row r="8917" spans="32:40">
      <c r="AF8917" s="25">
        <v>8916</v>
      </c>
      <c r="AG8917" s="25"/>
      <c r="AJ8917" s="25"/>
      <c r="AL8917" s="5">
        <v>8916</v>
      </c>
      <c r="AM8917" s="25">
        <v>1365742517.9896145</v>
      </c>
      <c r="AN8917" s="5">
        <v>8.1632272775881702</v>
      </c>
    </row>
    <row r="8918" spans="32:40">
      <c r="AF8918" s="25">
        <v>8917</v>
      </c>
      <c r="AG8918" s="25"/>
      <c r="AJ8918" s="25"/>
      <c r="AL8918" s="5">
        <v>8917</v>
      </c>
      <c r="AM8918" s="25">
        <v>224913548.14668131</v>
      </c>
      <c r="AN8918" s="5">
        <v>2.5890665621494344</v>
      </c>
    </row>
    <row r="8919" spans="32:40">
      <c r="AF8919" s="25">
        <v>8918</v>
      </c>
      <c r="AG8919" s="25"/>
      <c r="AJ8919" s="25"/>
      <c r="AL8919" s="5">
        <v>8918</v>
      </c>
      <c r="AM8919" s="25">
        <v>789999511.67142129</v>
      </c>
      <c r="AN8919" s="5">
        <v>4.8744410358336463</v>
      </c>
    </row>
    <row r="8920" spans="32:40">
      <c r="AF8920" s="25">
        <v>8919</v>
      </c>
      <c r="AG8920" s="25"/>
      <c r="AJ8920" s="25"/>
      <c r="AL8920" s="5">
        <v>8919</v>
      </c>
      <c r="AM8920" s="25">
        <v>-336776330.71881032</v>
      </c>
      <c r="AN8920" s="5">
        <v>-1.8682016587056132</v>
      </c>
    </row>
    <row r="8921" spans="32:40">
      <c r="AF8921" s="25">
        <v>8920</v>
      </c>
      <c r="AG8921" s="25"/>
      <c r="AJ8921" s="25"/>
      <c r="AL8921" s="5">
        <v>8920</v>
      </c>
      <c r="AM8921" s="25">
        <v>-1626829752.7243845</v>
      </c>
      <c r="AN8921" s="5">
        <v>-20.221165777924234</v>
      </c>
    </row>
    <row r="8922" spans="32:40">
      <c r="AF8922" s="25">
        <v>8921</v>
      </c>
      <c r="AG8922" s="25"/>
      <c r="AJ8922" s="25"/>
      <c r="AL8922" s="5">
        <v>8921</v>
      </c>
      <c r="AM8922" s="25">
        <v>-878318542.33715534</v>
      </c>
      <c r="AN8922" s="5">
        <v>-10.483753649692124</v>
      </c>
    </row>
    <row r="8923" spans="32:40">
      <c r="AF8923" s="25">
        <v>8922</v>
      </c>
      <c r="AG8923" s="25"/>
      <c r="AJ8923" s="25"/>
      <c r="AL8923" s="5">
        <v>8922</v>
      </c>
      <c r="AM8923" s="25">
        <v>-1335926821.312067</v>
      </c>
      <c r="AN8923" s="5">
        <v>-4.3721575434159634</v>
      </c>
    </row>
    <row r="8924" spans="32:40">
      <c r="AF8924" s="25">
        <v>8923</v>
      </c>
      <c r="AG8924" s="25"/>
      <c r="AJ8924" s="25"/>
      <c r="AL8924" s="5">
        <v>8923</v>
      </c>
      <c r="AM8924" s="25">
        <v>-1188100369.4869792</v>
      </c>
      <c r="AN8924" s="5">
        <v>-6.1376947128463657</v>
      </c>
    </row>
    <row r="8925" spans="32:40">
      <c r="AF8925" s="25">
        <v>8924</v>
      </c>
      <c r="AG8925" s="25"/>
      <c r="AJ8925" s="25"/>
      <c r="AL8925" s="5">
        <v>8924</v>
      </c>
      <c r="AM8925" s="25">
        <v>-435086526.11100984</v>
      </c>
      <c r="AN8925" s="5">
        <v>-2.7401937894525696</v>
      </c>
    </row>
    <row r="8926" spans="32:40">
      <c r="AF8926" s="25">
        <v>8925</v>
      </c>
      <c r="AG8926" s="25"/>
      <c r="AJ8926" s="25"/>
      <c r="AL8926" s="5">
        <v>8925</v>
      </c>
      <c r="AM8926" s="25">
        <v>872392670.16636014</v>
      </c>
      <c r="AN8926" s="5">
        <v>7.770385676985474</v>
      </c>
    </row>
    <row r="8927" spans="32:40">
      <c r="AF8927" s="25">
        <v>8926</v>
      </c>
      <c r="AG8927" s="25"/>
      <c r="AJ8927" s="25"/>
      <c r="AL8927" s="5">
        <v>8926</v>
      </c>
      <c r="AM8927" s="25">
        <v>-396336383.59276521</v>
      </c>
      <c r="AN8927" s="5">
        <v>-3.5443124955782399</v>
      </c>
    </row>
    <row r="8928" spans="32:40">
      <c r="AF8928" s="25">
        <v>8927</v>
      </c>
      <c r="AG8928" s="25"/>
      <c r="AJ8928" s="25"/>
      <c r="AL8928" s="5">
        <v>8927</v>
      </c>
      <c r="AM8928" s="25">
        <v>-929604257.25742674</v>
      </c>
      <c r="AN8928" s="5">
        <v>-3.9992046651287816</v>
      </c>
    </row>
    <row r="8929" spans="32:40">
      <c r="AF8929" s="25">
        <v>8928</v>
      </c>
      <c r="AG8929" s="25"/>
      <c r="AJ8929" s="25"/>
      <c r="AL8929" s="5">
        <v>8928</v>
      </c>
      <c r="AM8929" s="25">
        <v>-2175518571.5122046</v>
      </c>
      <c r="AN8929" s="5">
        <v>-17.950215685586489</v>
      </c>
    </row>
    <row r="8930" spans="32:40">
      <c r="AF8930" s="25">
        <v>8929</v>
      </c>
      <c r="AG8930" s="25"/>
      <c r="AJ8930" s="25"/>
      <c r="AL8930" s="5">
        <v>8929</v>
      </c>
      <c r="AM8930" s="25">
        <v>41982658.00342235</v>
      </c>
      <c r="AN8930" s="5">
        <v>1.31814697300998</v>
      </c>
    </row>
    <row r="8931" spans="32:40">
      <c r="AF8931" s="25">
        <v>8930</v>
      </c>
      <c r="AG8931" s="25"/>
      <c r="AJ8931" s="25"/>
      <c r="AL8931" s="5">
        <v>8930</v>
      </c>
      <c r="AM8931" s="25">
        <v>-323786244.27087313</v>
      </c>
      <c r="AN8931" s="5">
        <v>-0.78432242595363644</v>
      </c>
    </row>
    <row r="8932" spans="32:40">
      <c r="AF8932" s="25">
        <v>8931</v>
      </c>
      <c r="AG8932" s="25"/>
      <c r="AJ8932" s="25"/>
      <c r="AL8932" s="5">
        <v>8931</v>
      </c>
      <c r="AM8932" s="25">
        <v>347361377.73497522</v>
      </c>
      <c r="AN8932" s="5">
        <v>2.4371784015122007</v>
      </c>
    </row>
    <row r="8933" spans="32:40">
      <c r="AF8933" s="25">
        <v>8932</v>
      </c>
      <c r="AG8933" s="25"/>
      <c r="AJ8933" s="25"/>
      <c r="AL8933" s="5">
        <v>8932</v>
      </c>
      <c r="AM8933" s="25">
        <v>-238415049.18375668</v>
      </c>
      <c r="AN8933" s="5">
        <v>-1.3773136607605061</v>
      </c>
    </row>
    <row r="8934" spans="32:40">
      <c r="AF8934" s="25">
        <v>8933</v>
      </c>
      <c r="AG8934" s="25"/>
      <c r="AJ8934" s="25"/>
      <c r="AL8934" s="5">
        <v>8933</v>
      </c>
      <c r="AM8934" s="25">
        <v>-763661077.30608535</v>
      </c>
      <c r="AN8934" s="5">
        <v>-7.2054484833668493</v>
      </c>
    </row>
    <row r="8935" spans="32:40">
      <c r="AF8935" s="25">
        <v>8934</v>
      </c>
      <c r="AG8935" s="25"/>
      <c r="AJ8935" s="25"/>
      <c r="AL8935" s="5">
        <v>8934</v>
      </c>
      <c r="AM8935" s="25">
        <v>330072226.15720296</v>
      </c>
      <c r="AN8935" s="5">
        <v>2.670145121601629</v>
      </c>
    </row>
    <row r="8936" spans="32:40">
      <c r="AF8936" s="25">
        <v>8935</v>
      </c>
      <c r="AG8936" s="25"/>
      <c r="AJ8936" s="25"/>
      <c r="AL8936" s="5">
        <v>8935</v>
      </c>
      <c r="AM8936" s="25">
        <v>-1245625297.1689253</v>
      </c>
      <c r="AN8936" s="5">
        <v>-4.191175878524839</v>
      </c>
    </row>
    <row r="8937" spans="32:40">
      <c r="AF8937" s="25">
        <v>8936</v>
      </c>
      <c r="AG8937" s="25"/>
      <c r="AJ8937" s="25"/>
      <c r="AL8937" s="5">
        <v>8936</v>
      </c>
      <c r="AM8937" s="25">
        <v>-183709058.65506172</v>
      </c>
      <c r="AN8937" s="5">
        <v>-0.62636437344847506</v>
      </c>
    </row>
    <row r="8938" spans="32:40">
      <c r="AF8938" s="25">
        <v>8937</v>
      </c>
      <c r="AG8938" s="25"/>
      <c r="AJ8938" s="25"/>
      <c r="AL8938" s="5">
        <v>8937</v>
      </c>
      <c r="AM8938" s="25">
        <v>-2163395032.388957</v>
      </c>
      <c r="AN8938" s="5">
        <v>-7.3843978438678688</v>
      </c>
    </row>
    <row r="8939" spans="32:40">
      <c r="AF8939" s="25">
        <v>8938</v>
      </c>
      <c r="AG8939" s="25"/>
      <c r="AJ8939" s="25"/>
      <c r="AL8939" s="5">
        <v>8938</v>
      </c>
      <c r="AM8939" s="25">
        <v>-1080027832.5784578</v>
      </c>
      <c r="AN8939" s="5">
        <v>-4.0151740287093611</v>
      </c>
    </row>
    <row r="8940" spans="32:40">
      <c r="AF8940" s="25">
        <v>8939</v>
      </c>
      <c r="AG8940" s="25"/>
      <c r="AJ8940" s="25"/>
      <c r="AL8940" s="5">
        <v>8939</v>
      </c>
      <c r="AM8940" s="25">
        <v>621559252.53919852</v>
      </c>
      <c r="AN8940" s="5">
        <v>8.3968375349330131</v>
      </c>
    </row>
    <row r="8941" spans="32:40">
      <c r="AF8941" s="25">
        <v>8940</v>
      </c>
      <c r="AG8941" s="25"/>
      <c r="AJ8941" s="25"/>
      <c r="AL8941" s="5">
        <v>8940</v>
      </c>
      <c r="AM8941" s="25">
        <v>-705647104.17280555</v>
      </c>
      <c r="AN8941" s="5">
        <v>-6.7171153754786257</v>
      </c>
    </row>
    <row r="8942" spans="32:40">
      <c r="AF8942" s="25">
        <v>8941</v>
      </c>
      <c r="AG8942" s="25"/>
      <c r="AJ8942" s="25"/>
      <c r="AL8942" s="5">
        <v>8941</v>
      </c>
      <c r="AM8942" s="25">
        <v>374845508.8698585</v>
      </c>
      <c r="AN8942" s="5">
        <v>6.541409166951067</v>
      </c>
    </row>
    <row r="8943" spans="32:40">
      <c r="AF8943" s="25">
        <v>8942</v>
      </c>
      <c r="AG8943" s="25"/>
      <c r="AJ8943" s="25"/>
      <c r="AL8943" s="5">
        <v>8942</v>
      </c>
      <c r="AM8943" s="25">
        <v>-433277706.92813617</v>
      </c>
      <c r="AN8943" s="5">
        <v>-1.3527701558218022</v>
      </c>
    </row>
    <row r="8944" spans="32:40">
      <c r="AF8944" s="25">
        <v>8943</v>
      </c>
      <c r="AG8944" s="25"/>
      <c r="AJ8944" s="25"/>
      <c r="AL8944" s="5">
        <v>8943</v>
      </c>
      <c r="AM8944" s="25">
        <v>-731216913.25583315</v>
      </c>
      <c r="AN8944" s="5">
        <v>-3.2530878494487423</v>
      </c>
    </row>
    <row r="8945" spans="32:40">
      <c r="AF8945" s="25">
        <v>8944</v>
      </c>
      <c r="AG8945" s="25"/>
      <c r="AJ8945" s="25"/>
      <c r="AL8945" s="5">
        <v>8944</v>
      </c>
      <c r="AM8945" s="25">
        <v>107907285.8362397</v>
      </c>
      <c r="AN8945" s="5">
        <v>1.8568895985012124</v>
      </c>
    </row>
    <row r="8946" spans="32:40">
      <c r="AF8946" s="25">
        <v>8945</v>
      </c>
      <c r="AG8946" s="25"/>
      <c r="AJ8946" s="25"/>
      <c r="AL8946" s="5">
        <v>8945</v>
      </c>
      <c r="AM8946" s="25">
        <v>1674647106.5501547</v>
      </c>
      <c r="AN8946" s="5">
        <v>11.46389686258054</v>
      </c>
    </row>
    <row r="8947" spans="32:40">
      <c r="AF8947" s="25">
        <v>8946</v>
      </c>
      <c r="AG8947" s="25"/>
      <c r="AJ8947" s="25"/>
      <c r="AL8947" s="5">
        <v>8946</v>
      </c>
      <c r="AM8947" s="25">
        <v>-330123725.44912052</v>
      </c>
      <c r="AN8947" s="5">
        <v>-3.1727775278888863</v>
      </c>
    </row>
    <row r="8948" spans="32:40">
      <c r="AF8948" s="25">
        <v>8947</v>
      </c>
      <c r="AG8948" s="25"/>
      <c r="AJ8948" s="25"/>
      <c r="AL8948" s="5">
        <v>8947</v>
      </c>
      <c r="AM8948" s="25">
        <v>-1174985603.4642553</v>
      </c>
      <c r="AN8948" s="5">
        <v>-3.7909820953780309</v>
      </c>
    </row>
    <row r="8949" spans="32:40">
      <c r="AF8949" s="25">
        <v>8948</v>
      </c>
      <c r="AG8949" s="25"/>
      <c r="AJ8949" s="25"/>
      <c r="AL8949" s="5">
        <v>8948</v>
      </c>
      <c r="AM8949" s="25">
        <v>-1562836655.0976968</v>
      </c>
      <c r="AN8949" s="5">
        <v>-7.0487758971660011</v>
      </c>
    </row>
    <row r="8950" spans="32:40">
      <c r="AF8950" s="25">
        <v>8949</v>
      </c>
      <c r="AG8950" s="25"/>
      <c r="AJ8950" s="25"/>
      <c r="AL8950" s="5">
        <v>8949</v>
      </c>
      <c r="AM8950" s="25">
        <v>-568560701.37372208</v>
      </c>
      <c r="AN8950" s="5">
        <v>-1.3404383810387894</v>
      </c>
    </row>
    <row r="8951" spans="32:40">
      <c r="AF8951" s="25">
        <v>8950</v>
      </c>
      <c r="AG8951" s="25"/>
      <c r="AJ8951" s="25"/>
      <c r="AL8951" s="5">
        <v>8950</v>
      </c>
      <c r="AM8951" s="25">
        <v>-743614672.41116405</v>
      </c>
      <c r="AN8951" s="5">
        <v>-8.7590484851828077</v>
      </c>
    </row>
    <row r="8952" spans="32:40">
      <c r="AF8952" s="25">
        <v>8951</v>
      </c>
      <c r="AG8952" s="25"/>
      <c r="AJ8952" s="25"/>
      <c r="AL8952" s="5">
        <v>8951</v>
      </c>
      <c r="AM8952" s="25">
        <v>-700649693.09534085</v>
      </c>
      <c r="AN8952" s="5">
        <v>-4.0819219744242528</v>
      </c>
    </row>
    <row r="8953" spans="32:40">
      <c r="AF8953" s="25">
        <v>8952</v>
      </c>
      <c r="AG8953" s="25"/>
      <c r="AJ8953" s="25"/>
      <c r="AL8953" s="5">
        <v>8952</v>
      </c>
      <c r="AM8953" s="25">
        <v>113733833.2452808</v>
      </c>
      <c r="AN8953" s="5">
        <v>1.5850884261079372</v>
      </c>
    </row>
    <row r="8954" spans="32:40">
      <c r="AF8954" s="25">
        <v>8953</v>
      </c>
      <c r="AG8954" s="25"/>
      <c r="AJ8954" s="25"/>
      <c r="AL8954" s="5">
        <v>8953</v>
      </c>
      <c r="AM8954" s="25">
        <v>-310516862.498806</v>
      </c>
      <c r="AN8954" s="5">
        <v>-2.8636450531286246</v>
      </c>
    </row>
    <row r="8955" spans="32:40">
      <c r="AF8955" s="25">
        <v>8954</v>
      </c>
      <c r="AG8955" s="25"/>
      <c r="AJ8955" s="25"/>
      <c r="AL8955" s="5">
        <v>8954</v>
      </c>
      <c r="AM8955" s="25">
        <v>872431735.86515427</v>
      </c>
      <c r="AN8955" s="5">
        <v>11.072258736015375</v>
      </c>
    </row>
    <row r="8956" spans="32:40">
      <c r="AF8956" s="25">
        <v>8955</v>
      </c>
      <c r="AG8956" s="25"/>
      <c r="AJ8956" s="25"/>
      <c r="AL8956" s="5">
        <v>8955</v>
      </c>
      <c r="AM8956" s="25">
        <v>-339652924.67941874</v>
      </c>
      <c r="AN8956" s="5">
        <v>-1.0878618975071617</v>
      </c>
    </row>
    <row r="8957" spans="32:40">
      <c r="AF8957" s="25">
        <v>8956</v>
      </c>
      <c r="AG8957" s="25"/>
      <c r="AJ8957" s="25"/>
      <c r="AL8957" s="5">
        <v>8956</v>
      </c>
      <c r="AM8957" s="25">
        <v>-22188983.4058204</v>
      </c>
      <c r="AN8957" s="5">
        <v>0.79616470309309495</v>
      </c>
    </row>
    <row r="8958" spans="32:40">
      <c r="AF8958" s="25">
        <v>8957</v>
      </c>
      <c r="AG8958" s="25"/>
      <c r="AJ8958" s="25"/>
      <c r="AL8958" s="5">
        <v>8957</v>
      </c>
      <c r="AM8958" s="25">
        <v>-1589386746.2810459</v>
      </c>
      <c r="AN8958" s="5">
        <v>-7.6428852710862003</v>
      </c>
    </row>
    <row r="8959" spans="32:40">
      <c r="AF8959" s="25">
        <v>8958</v>
      </c>
      <c r="AG8959" s="25"/>
      <c r="AJ8959" s="25"/>
      <c r="AL8959" s="5">
        <v>8958</v>
      </c>
      <c r="AM8959" s="25">
        <v>-54535581.776061893</v>
      </c>
      <c r="AN8959" s="5">
        <v>0.79241292490419191</v>
      </c>
    </row>
    <row r="8960" spans="32:40">
      <c r="AF8960" s="25">
        <v>8959</v>
      </c>
      <c r="AG8960" s="25"/>
      <c r="AJ8960" s="25"/>
      <c r="AL8960" s="5">
        <v>8959</v>
      </c>
      <c r="AM8960" s="25">
        <v>791065605.33543515</v>
      </c>
      <c r="AN8960" s="5">
        <v>4.4520483552838392</v>
      </c>
    </row>
    <row r="8961" spans="32:40">
      <c r="AF8961" s="25">
        <v>8960</v>
      </c>
      <c r="AG8961" s="25"/>
      <c r="AJ8961" s="25"/>
      <c r="AL8961" s="5">
        <v>8960</v>
      </c>
      <c r="AM8961" s="25">
        <v>-858086787.52203643</v>
      </c>
      <c r="AN8961" s="5">
        <v>-9.0573724940874314</v>
      </c>
    </row>
    <row r="8962" spans="32:40">
      <c r="AF8962" s="25">
        <v>8961</v>
      </c>
      <c r="AG8962" s="25"/>
      <c r="AJ8962" s="25"/>
      <c r="AL8962" s="5">
        <v>8961</v>
      </c>
      <c r="AM8962" s="25">
        <v>-1518665728.6963208</v>
      </c>
      <c r="AN8962" s="5">
        <v>-9.1657230251374084</v>
      </c>
    </row>
    <row r="8963" spans="32:40">
      <c r="AF8963" s="25">
        <v>8962</v>
      </c>
      <c r="AG8963" s="25"/>
      <c r="AJ8963" s="25"/>
      <c r="AL8963" s="5">
        <v>8962</v>
      </c>
      <c r="AM8963" s="25">
        <v>-705770998.76129615</v>
      </c>
      <c r="AN8963" s="5">
        <v>-2.14570164191404</v>
      </c>
    </row>
    <row r="8964" spans="32:40">
      <c r="AF8964" s="25">
        <v>8963</v>
      </c>
      <c r="AG8964" s="25"/>
      <c r="AJ8964" s="25"/>
      <c r="AL8964" s="5">
        <v>8963</v>
      </c>
      <c r="AM8964" s="25">
        <v>968351500.88173699</v>
      </c>
      <c r="AN8964" s="5">
        <v>8.5873381682330034</v>
      </c>
    </row>
    <row r="8965" spans="32:40">
      <c r="AF8965" s="25">
        <v>8964</v>
      </c>
      <c r="AG8965" s="25"/>
      <c r="AJ8965" s="25"/>
      <c r="AL8965" s="5">
        <v>8964</v>
      </c>
      <c r="AM8965" s="25">
        <v>-27296098.630821317</v>
      </c>
      <c r="AN8965" s="5">
        <v>0.81122675533497635</v>
      </c>
    </row>
    <row r="8966" spans="32:40">
      <c r="AF8966" s="25">
        <v>8965</v>
      </c>
      <c r="AG8966" s="25"/>
      <c r="AJ8966" s="25"/>
      <c r="AL8966" s="5">
        <v>8965</v>
      </c>
      <c r="AM8966" s="25">
        <v>-170626903.33294281</v>
      </c>
      <c r="AN8966" s="5">
        <v>-0.21329827737894524</v>
      </c>
    </row>
    <row r="8967" spans="32:40">
      <c r="AF8967" s="25">
        <v>8966</v>
      </c>
      <c r="AG8967" s="25"/>
      <c r="AJ8967" s="25"/>
      <c r="AL8967" s="5">
        <v>8966</v>
      </c>
      <c r="AM8967" s="25">
        <v>120601602.57300621</v>
      </c>
      <c r="AN8967" s="5">
        <v>1.6316786620518233</v>
      </c>
    </row>
    <row r="8968" spans="32:40">
      <c r="AF8968" s="25">
        <v>8967</v>
      </c>
      <c r="AG8968" s="25"/>
      <c r="AJ8968" s="25"/>
      <c r="AL8968" s="5">
        <v>8967</v>
      </c>
      <c r="AM8968" s="25">
        <v>-1021317461.2881333</v>
      </c>
      <c r="AN8968" s="5">
        <v>-4.4254416890340478</v>
      </c>
    </row>
    <row r="8969" spans="32:40">
      <c r="AF8969" s="25">
        <v>8968</v>
      </c>
      <c r="AG8969" s="25"/>
      <c r="AJ8969" s="25"/>
      <c r="AL8969" s="5">
        <v>8968</v>
      </c>
      <c r="AM8969" s="25">
        <v>42710427.118408203</v>
      </c>
      <c r="AN8969" s="5">
        <v>1.6468456451849129</v>
      </c>
    </row>
    <row r="8970" spans="32:40">
      <c r="AF8970" s="25">
        <v>8969</v>
      </c>
      <c r="AG8970" s="25"/>
      <c r="AJ8970" s="25"/>
      <c r="AL8970" s="5">
        <v>8969</v>
      </c>
      <c r="AM8970" s="25">
        <v>-653182107.7121557</v>
      </c>
      <c r="AN8970" s="5">
        <v>-7.9516563414589569</v>
      </c>
    </row>
    <row r="8971" spans="32:40">
      <c r="AF8971" s="25">
        <v>8970</v>
      </c>
      <c r="AG8971" s="25"/>
      <c r="AJ8971" s="25"/>
      <c r="AL8971" s="5">
        <v>8970</v>
      </c>
      <c r="AM8971" s="25">
        <v>80401688.778795481</v>
      </c>
      <c r="AN8971" s="5">
        <v>1.7495153323117716</v>
      </c>
    </row>
    <row r="8972" spans="32:40">
      <c r="AF8972" s="25">
        <v>8971</v>
      </c>
      <c r="AG8972" s="25"/>
      <c r="AJ8972" s="25"/>
      <c r="AL8972" s="5">
        <v>8971</v>
      </c>
      <c r="AM8972" s="25">
        <v>-732250797.85975671</v>
      </c>
      <c r="AN8972" s="5">
        <v>-4.6392905829251267</v>
      </c>
    </row>
    <row r="8973" spans="32:40">
      <c r="AF8973" s="25">
        <v>8972</v>
      </c>
      <c r="AG8973" s="25"/>
      <c r="AJ8973" s="25"/>
      <c r="AL8973" s="5">
        <v>8972</v>
      </c>
      <c r="AM8973" s="25">
        <v>442336841.74065149</v>
      </c>
      <c r="AN8973" s="5">
        <v>3.7484738544928282</v>
      </c>
    </row>
    <row r="8974" spans="32:40">
      <c r="AF8974" s="25">
        <v>8973</v>
      </c>
      <c r="AG8974" s="25"/>
      <c r="AJ8974" s="25"/>
      <c r="AL8974" s="5">
        <v>8973</v>
      </c>
      <c r="AM8974" s="25">
        <v>-1396415375.2533064</v>
      </c>
      <c r="AN8974" s="5">
        <v>-7.7725184191969614</v>
      </c>
    </row>
    <row r="8975" spans="32:40">
      <c r="AF8975" s="25">
        <v>8974</v>
      </c>
      <c r="AG8975" s="25"/>
      <c r="AJ8975" s="25"/>
      <c r="AL8975" s="5">
        <v>8974</v>
      </c>
      <c r="AM8975" s="25">
        <v>-701269256.60136449</v>
      </c>
      <c r="AN8975" s="5">
        <v>-3.4343698015015849</v>
      </c>
    </row>
    <row r="8976" spans="32:40">
      <c r="AF8976" s="25">
        <v>8975</v>
      </c>
      <c r="AG8976" s="25"/>
      <c r="AJ8976" s="25"/>
      <c r="AL8976" s="5">
        <v>8975</v>
      </c>
      <c r="AM8976" s="25">
        <v>-468765770.09691536</v>
      </c>
      <c r="AN8976" s="5">
        <v>-1.2126485069454469</v>
      </c>
    </row>
    <row r="8977" spans="32:40">
      <c r="AF8977" s="25">
        <v>8976</v>
      </c>
      <c r="AG8977" s="25"/>
      <c r="AJ8977" s="25"/>
      <c r="AL8977" s="5">
        <v>8976</v>
      </c>
      <c r="AM8977" s="25">
        <v>-208296194.71654662</v>
      </c>
      <c r="AN8977" s="5">
        <v>-0.79683867891314142</v>
      </c>
    </row>
    <row r="8978" spans="32:40">
      <c r="AF8978" s="25">
        <v>8977</v>
      </c>
      <c r="AG8978" s="25"/>
      <c r="AJ8978" s="25"/>
      <c r="AL8978" s="5">
        <v>8977</v>
      </c>
      <c r="AM8978" s="25">
        <v>474913606.68362892</v>
      </c>
      <c r="AN8978" s="5">
        <v>5.2098458918210113</v>
      </c>
    </row>
    <row r="8979" spans="32:40">
      <c r="AF8979" s="25">
        <v>8978</v>
      </c>
      <c r="AG8979" s="25"/>
      <c r="AJ8979" s="25"/>
      <c r="AL8979" s="5">
        <v>8978</v>
      </c>
      <c r="AM8979" s="25">
        <v>-1089395550.6447017</v>
      </c>
      <c r="AN8979" s="5">
        <v>-3.2664412607898297</v>
      </c>
    </row>
    <row r="8980" spans="32:40">
      <c r="AF8980" s="25">
        <v>8979</v>
      </c>
      <c r="AG8980" s="25"/>
      <c r="AJ8980" s="25"/>
      <c r="AL8980" s="5">
        <v>8979</v>
      </c>
      <c r="AM8980" s="25">
        <v>-697381004.19709396</v>
      </c>
      <c r="AN8980" s="5">
        <v>-3.1433582242453122</v>
      </c>
    </row>
    <row r="8981" spans="32:40">
      <c r="AF8981" s="25">
        <v>8980</v>
      </c>
      <c r="AG8981" s="25"/>
      <c r="AJ8981" s="25"/>
      <c r="AL8981" s="5">
        <v>8980</v>
      </c>
      <c r="AM8981" s="25">
        <v>-1177052865.0156522</v>
      </c>
      <c r="AN8981" s="5">
        <v>-7.8210594677162222</v>
      </c>
    </row>
    <row r="8982" spans="32:40">
      <c r="AF8982" s="25">
        <v>8981</v>
      </c>
      <c r="AG8982" s="25"/>
      <c r="AJ8982" s="25"/>
      <c r="AL8982" s="5">
        <v>8981</v>
      </c>
      <c r="AM8982" s="25">
        <v>-731121809.56854749</v>
      </c>
      <c r="AN8982" s="5">
        <v>-2.5115598788525708</v>
      </c>
    </row>
    <row r="8983" spans="32:40">
      <c r="AF8983" s="25">
        <v>8982</v>
      </c>
      <c r="AG8983" s="25"/>
      <c r="AJ8983" s="25"/>
      <c r="AL8983" s="5">
        <v>8982</v>
      </c>
      <c r="AM8983" s="25">
        <v>659887017.37844467</v>
      </c>
      <c r="AN8983" s="5">
        <v>4.4637071477002683</v>
      </c>
    </row>
    <row r="8984" spans="32:40">
      <c r="AF8984" s="25">
        <v>8983</v>
      </c>
      <c r="AG8984" s="25"/>
      <c r="AJ8984" s="25"/>
      <c r="AL8984" s="5">
        <v>8983</v>
      </c>
      <c r="AM8984" s="25">
        <v>-616100730.56676197</v>
      </c>
      <c r="AN8984" s="5">
        <v>-2.0540150439572633</v>
      </c>
    </row>
    <row r="8985" spans="32:40">
      <c r="AF8985" s="25">
        <v>8984</v>
      </c>
      <c r="AG8985" s="25"/>
      <c r="AJ8985" s="25"/>
      <c r="AL8985" s="5">
        <v>8984</v>
      </c>
      <c r="AM8985" s="25">
        <v>-1224497743.3836899</v>
      </c>
      <c r="AN8985" s="5">
        <v>-5.0180749680820425</v>
      </c>
    </row>
    <row r="8986" spans="32:40">
      <c r="AF8986" s="25">
        <v>8985</v>
      </c>
      <c r="AG8986" s="25"/>
      <c r="AJ8986" s="25"/>
      <c r="AL8986" s="5">
        <v>8985</v>
      </c>
      <c r="AM8986" s="25">
        <v>-986097970.42179394</v>
      </c>
      <c r="AN8986" s="5">
        <v>-4.9481308578630996</v>
      </c>
    </row>
    <row r="8987" spans="32:40">
      <c r="AF8987" s="25">
        <v>8986</v>
      </c>
      <c r="AG8987" s="25"/>
      <c r="AJ8987" s="25"/>
      <c r="AL8987" s="5">
        <v>8986</v>
      </c>
      <c r="AM8987" s="25">
        <v>-124236881.79847279</v>
      </c>
      <c r="AN8987" s="5">
        <v>0.20081089976191033</v>
      </c>
    </row>
    <row r="8988" spans="32:40">
      <c r="AF8988" s="25">
        <v>8987</v>
      </c>
      <c r="AG8988" s="25"/>
      <c r="AJ8988" s="25"/>
      <c r="AL8988" s="5">
        <v>8987</v>
      </c>
      <c r="AM8988" s="25">
        <v>-597573658.16609895</v>
      </c>
      <c r="AN8988" s="5">
        <v>-4.9399334670977035</v>
      </c>
    </row>
    <row r="8989" spans="32:40">
      <c r="AF8989" s="25">
        <v>8988</v>
      </c>
      <c r="AG8989" s="25"/>
      <c r="AJ8989" s="25"/>
      <c r="AL8989" s="5">
        <v>8988</v>
      </c>
      <c r="AM8989" s="25">
        <v>696761521.68340802</v>
      </c>
      <c r="AN8989" s="5">
        <v>6.1334762069947812</v>
      </c>
    </row>
    <row r="8990" spans="32:40">
      <c r="AF8990" s="25">
        <v>8989</v>
      </c>
      <c r="AG8990" s="25"/>
      <c r="AJ8990" s="25"/>
      <c r="AL8990" s="5">
        <v>8989</v>
      </c>
      <c r="AM8990" s="25">
        <v>-485326540.32609135</v>
      </c>
      <c r="AN8990" s="5">
        <v>-4.8432713552631501</v>
      </c>
    </row>
    <row r="8991" spans="32:40">
      <c r="AF8991" s="25">
        <v>8990</v>
      </c>
      <c r="AG8991" s="25"/>
      <c r="AJ8991" s="25"/>
      <c r="AL8991" s="5">
        <v>8990</v>
      </c>
      <c r="AM8991" s="25">
        <v>-94904066.558088899</v>
      </c>
      <c r="AN8991" s="5">
        <v>0.13656501582780581</v>
      </c>
    </row>
    <row r="8992" spans="32:40">
      <c r="AF8992" s="25">
        <v>8991</v>
      </c>
      <c r="AG8992" s="25"/>
      <c r="AJ8992" s="25"/>
      <c r="AL8992" s="5">
        <v>8991</v>
      </c>
      <c r="AM8992" s="25">
        <v>416127941.98760718</v>
      </c>
      <c r="AN8992" s="5">
        <v>2.6367313025686889</v>
      </c>
    </row>
    <row r="8993" spans="32:40">
      <c r="AF8993" s="25">
        <v>8992</v>
      </c>
      <c r="AG8993" s="25"/>
      <c r="AJ8993" s="25"/>
      <c r="AL8993" s="5">
        <v>8992</v>
      </c>
      <c r="AM8993" s="25">
        <v>-301073652.51114994</v>
      </c>
      <c r="AN8993" s="5">
        <v>-0.84487162461555665</v>
      </c>
    </row>
    <row r="8994" spans="32:40">
      <c r="AF8994" s="25">
        <v>8993</v>
      </c>
      <c r="AG8994" s="25"/>
      <c r="AJ8994" s="25"/>
      <c r="AL8994" s="5">
        <v>8993</v>
      </c>
      <c r="AM8994" s="25">
        <v>499003432.72642738</v>
      </c>
      <c r="AN8994" s="5">
        <v>3.4001191132219821</v>
      </c>
    </row>
    <row r="8995" spans="32:40">
      <c r="AF8995" s="25">
        <v>8994</v>
      </c>
      <c r="AG8995" s="25"/>
      <c r="AJ8995" s="25"/>
      <c r="AL8995" s="5">
        <v>8994</v>
      </c>
      <c r="AM8995" s="25">
        <v>-1877554523.8322539</v>
      </c>
      <c r="AN8995" s="5">
        <v>-9.8793640266255629</v>
      </c>
    </row>
    <row r="8996" spans="32:40">
      <c r="AF8996" s="25">
        <v>8995</v>
      </c>
      <c r="AG8996" s="25"/>
      <c r="AJ8996" s="25"/>
      <c r="AL8996" s="5">
        <v>8995</v>
      </c>
      <c r="AM8996" s="25">
        <v>-1169210308.0800776</v>
      </c>
      <c r="AN8996" s="5">
        <v>-3.7186522724231872</v>
      </c>
    </row>
    <row r="8997" spans="32:40">
      <c r="AF8997" s="25">
        <v>8996</v>
      </c>
      <c r="AG8997" s="25"/>
      <c r="AJ8997" s="25"/>
      <c r="AL8997" s="5">
        <v>8996</v>
      </c>
      <c r="AM8997" s="25">
        <v>578064475.19246316</v>
      </c>
      <c r="AN8997" s="5">
        <v>3.3870345811603997</v>
      </c>
    </row>
    <row r="8998" spans="32:40">
      <c r="AF8998" s="25">
        <v>8997</v>
      </c>
      <c r="AG8998" s="25"/>
      <c r="AJ8998" s="25"/>
      <c r="AL8998" s="5">
        <v>8997</v>
      </c>
      <c r="AM8998" s="25">
        <v>-2464328269.6410747</v>
      </c>
      <c r="AN8998" s="5">
        <v>-11.541267307751216</v>
      </c>
    </row>
    <row r="8999" spans="32:40">
      <c r="AF8999" s="25">
        <v>8998</v>
      </c>
      <c r="AG8999" s="25"/>
      <c r="AJ8999" s="25"/>
      <c r="AL8999" s="5">
        <v>8998</v>
      </c>
      <c r="AM8999" s="25">
        <v>-1243327007.2403443</v>
      </c>
      <c r="AN8999" s="5">
        <v>-12.058101672980643</v>
      </c>
    </row>
    <row r="9000" spans="32:40">
      <c r="AF9000" s="25">
        <v>8999</v>
      </c>
      <c r="AG9000" s="25"/>
      <c r="AJ9000" s="25"/>
      <c r="AL9000" s="5">
        <v>8999</v>
      </c>
      <c r="AM9000" s="25">
        <v>1122648173.4539847</v>
      </c>
      <c r="AN9000" s="5">
        <v>11.088401172730263</v>
      </c>
    </row>
    <row r="9001" spans="32:40">
      <c r="AF9001" s="25">
        <v>9000</v>
      </c>
      <c r="AG9001" s="25"/>
      <c r="AJ9001" s="25"/>
      <c r="AL9001" s="5">
        <v>9000</v>
      </c>
      <c r="AM9001" s="25">
        <v>1607800157.1648912</v>
      </c>
      <c r="AN9001" s="5">
        <v>7.1044267432639279</v>
      </c>
    </row>
    <row r="9002" spans="32:40">
      <c r="AF9002" s="25">
        <v>9001</v>
      </c>
      <c r="AG9002" s="25"/>
      <c r="AJ9002" s="25"/>
      <c r="AL9002" s="5">
        <v>9001</v>
      </c>
      <c r="AM9002" s="25">
        <v>-450568252.03376138</v>
      </c>
      <c r="AN9002" s="5">
        <v>-1.462738575715699</v>
      </c>
    </row>
    <row r="9003" spans="32:40">
      <c r="AF9003" s="25">
        <v>9002</v>
      </c>
      <c r="AG9003" s="25"/>
      <c r="AJ9003" s="25"/>
      <c r="AL9003" s="5">
        <v>9002</v>
      </c>
      <c r="AM9003" s="25">
        <v>-104658871.10887623</v>
      </c>
      <c r="AN9003" s="5">
        <v>0.50739762083354656</v>
      </c>
    </row>
    <row r="9004" spans="32:40">
      <c r="AF9004" s="25">
        <v>9003</v>
      </c>
      <c r="AG9004" s="25"/>
      <c r="AJ9004" s="25"/>
      <c r="AL9004" s="5">
        <v>9003</v>
      </c>
      <c r="AM9004" s="25">
        <v>-129354842.01323575</v>
      </c>
      <c r="AN9004" s="5">
        <v>-0.12221705191915255</v>
      </c>
    </row>
    <row r="9005" spans="32:40">
      <c r="AF9005" s="25">
        <v>9004</v>
      </c>
      <c r="AG9005" s="25"/>
      <c r="AJ9005" s="25"/>
      <c r="AL9005" s="5">
        <v>9004</v>
      </c>
      <c r="AM9005" s="25">
        <v>-92692681.651937917</v>
      </c>
      <c r="AN9005" s="5">
        <v>-0.11155843424470738</v>
      </c>
    </row>
    <row r="9006" spans="32:40">
      <c r="AF9006" s="25">
        <v>9005</v>
      </c>
      <c r="AG9006" s="25"/>
      <c r="AJ9006" s="25"/>
      <c r="AL9006" s="5">
        <v>9005</v>
      </c>
      <c r="AM9006" s="25">
        <v>-169502776.63165876</v>
      </c>
      <c r="AN9006" s="5">
        <v>-0.64597618250587974</v>
      </c>
    </row>
    <row r="9007" spans="32:40">
      <c r="AF9007" s="25">
        <v>9006</v>
      </c>
      <c r="AG9007" s="25"/>
      <c r="AJ9007" s="25"/>
      <c r="AL9007" s="5">
        <v>9006</v>
      </c>
      <c r="AM9007" s="25">
        <v>-938014639.3526026</v>
      </c>
      <c r="AN9007" s="5">
        <v>-3.6120647034605797</v>
      </c>
    </row>
    <row r="9008" spans="32:40">
      <c r="AF9008" s="25">
        <v>9007</v>
      </c>
      <c r="AG9008" s="25"/>
      <c r="AJ9008" s="25"/>
      <c r="AL9008" s="5">
        <v>9007</v>
      </c>
      <c r="AM9008" s="25">
        <v>-1946108079.1972737</v>
      </c>
      <c r="AN9008" s="5">
        <v>-9.0744144585259399</v>
      </c>
    </row>
    <row r="9009" spans="32:40">
      <c r="AF9009" s="25">
        <v>9008</v>
      </c>
      <c r="AG9009" s="25"/>
      <c r="AJ9009" s="25"/>
      <c r="AL9009" s="5">
        <v>9008</v>
      </c>
      <c r="AM9009" s="25">
        <v>449899584.91811579</v>
      </c>
      <c r="AN9009" s="5">
        <v>3.9943457541705105</v>
      </c>
    </row>
    <row r="9010" spans="32:40">
      <c r="AF9010" s="25">
        <v>9009</v>
      </c>
      <c r="AG9010" s="25"/>
      <c r="AJ9010" s="25"/>
      <c r="AL9010" s="5">
        <v>9009</v>
      </c>
      <c r="AM9010" s="25">
        <v>-911517273.024508</v>
      </c>
      <c r="AN9010" s="5">
        <v>-6.7634431263994683</v>
      </c>
    </row>
    <row r="9011" spans="32:40">
      <c r="AF9011" s="25">
        <v>9010</v>
      </c>
      <c r="AG9011" s="25"/>
      <c r="AJ9011" s="25"/>
      <c r="AL9011" s="5">
        <v>9010</v>
      </c>
      <c r="AM9011" s="25">
        <v>309897049.95776111</v>
      </c>
      <c r="AN9011" s="5">
        <v>2.4267061609078677</v>
      </c>
    </row>
    <row r="9012" spans="32:40">
      <c r="AF9012" s="25">
        <v>9011</v>
      </c>
      <c r="AG9012" s="25"/>
      <c r="AJ9012" s="25"/>
      <c r="AL9012" s="5">
        <v>9011</v>
      </c>
      <c r="AM9012" s="25">
        <v>114731509.93693298</v>
      </c>
      <c r="AN9012" s="5">
        <v>1.6832758801066974</v>
      </c>
    </row>
    <row r="9013" spans="32:40">
      <c r="AF9013" s="25">
        <v>9012</v>
      </c>
      <c r="AG9013" s="25"/>
      <c r="AJ9013" s="25"/>
      <c r="AL9013" s="5">
        <v>9012</v>
      </c>
      <c r="AM9013" s="25">
        <v>-708998799.79878283</v>
      </c>
      <c r="AN9013" s="5">
        <v>-1.993160626780748</v>
      </c>
    </row>
    <row r="9014" spans="32:40">
      <c r="AF9014" s="25">
        <v>9013</v>
      </c>
      <c r="AG9014" s="25"/>
      <c r="AJ9014" s="25"/>
      <c r="AL9014" s="5">
        <v>9013</v>
      </c>
      <c r="AM9014" s="25">
        <v>1539191145.6891859</v>
      </c>
      <c r="AN9014" s="5">
        <v>8.2687542541695027</v>
      </c>
    </row>
    <row r="9015" spans="32:40">
      <c r="AF9015" s="25">
        <v>9014</v>
      </c>
      <c r="AG9015" s="25"/>
      <c r="AJ9015" s="25"/>
      <c r="AL9015" s="5">
        <v>9014</v>
      </c>
      <c r="AM9015" s="25">
        <v>72484546.825135946</v>
      </c>
      <c r="AN9015" s="5">
        <v>1.4526529949741591</v>
      </c>
    </row>
    <row r="9016" spans="32:40">
      <c r="AF9016" s="25">
        <v>9015</v>
      </c>
      <c r="AG9016" s="25"/>
      <c r="AJ9016" s="25"/>
      <c r="AL9016" s="5">
        <v>9015</v>
      </c>
      <c r="AM9016" s="25">
        <v>-156501107.96311116</v>
      </c>
      <c r="AN9016" s="5">
        <v>0.25375289006590562</v>
      </c>
    </row>
    <row r="9017" spans="32:40">
      <c r="AF9017" s="25">
        <v>9016</v>
      </c>
      <c r="AG9017" s="25"/>
      <c r="AJ9017" s="25"/>
      <c r="AL9017" s="5">
        <v>9016</v>
      </c>
      <c r="AM9017" s="25">
        <v>-246692327.53704566</v>
      </c>
      <c r="AN9017" s="5">
        <v>-0.21605804862984956</v>
      </c>
    </row>
    <row r="9018" spans="32:40">
      <c r="AF9018" s="25">
        <v>9017</v>
      </c>
      <c r="AG9018" s="25"/>
      <c r="AJ9018" s="25"/>
      <c r="AL9018" s="5">
        <v>9017</v>
      </c>
      <c r="AM9018" s="25">
        <v>-605576359.3536613</v>
      </c>
      <c r="AN9018" s="5">
        <v>-3.9397109986466416</v>
      </c>
    </row>
    <row r="9019" spans="32:40">
      <c r="AF9019" s="25">
        <v>9018</v>
      </c>
      <c r="AG9019" s="25"/>
      <c r="AJ9019" s="25"/>
      <c r="AL9019" s="5">
        <v>9018</v>
      </c>
      <c r="AM9019" s="25">
        <v>24622049.45106712</v>
      </c>
      <c r="AN9019" s="5">
        <v>1.3267007458693119</v>
      </c>
    </row>
    <row r="9020" spans="32:40">
      <c r="AF9020" s="25">
        <v>9019</v>
      </c>
      <c r="AG9020" s="25"/>
      <c r="AJ9020" s="25"/>
      <c r="AL9020" s="5">
        <v>9019</v>
      </c>
      <c r="AM9020" s="25">
        <v>424155251.56085026</v>
      </c>
      <c r="AN9020" s="5">
        <v>2.7443176574803907</v>
      </c>
    </row>
    <row r="9021" spans="32:40">
      <c r="AF9021" s="25">
        <v>9020</v>
      </c>
      <c r="AG9021" s="25"/>
      <c r="AJ9021" s="25"/>
      <c r="AL9021" s="5">
        <v>9020</v>
      </c>
      <c r="AM9021" s="25">
        <v>-33209951.732631207</v>
      </c>
      <c r="AN9021" s="5">
        <v>0.81795120241985775</v>
      </c>
    </row>
    <row r="9022" spans="32:40">
      <c r="AF9022" s="25">
        <v>9021</v>
      </c>
      <c r="AG9022" s="25"/>
      <c r="AJ9022" s="25"/>
      <c r="AL9022" s="5">
        <v>9021</v>
      </c>
      <c r="AM9022" s="25">
        <v>-412406267.30421042</v>
      </c>
      <c r="AN9022" s="5">
        <v>-0.71672870179002468</v>
      </c>
    </row>
    <row r="9023" spans="32:40">
      <c r="AF9023" s="25">
        <v>9022</v>
      </c>
      <c r="AG9023" s="25"/>
      <c r="AJ9023" s="25"/>
      <c r="AL9023" s="5">
        <v>9022</v>
      </c>
      <c r="AM9023" s="25">
        <v>734259572.88776445</v>
      </c>
      <c r="AN9023" s="5">
        <v>4.1435371315034111</v>
      </c>
    </row>
    <row r="9024" spans="32:40">
      <c r="AF9024" s="25">
        <v>9023</v>
      </c>
      <c r="AG9024" s="25"/>
      <c r="AJ9024" s="25"/>
      <c r="AL9024" s="5">
        <v>9023</v>
      </c>
      <c r="AM9024" s="25">
        <v>749287112.74772215</v>
      </c>
      <c r="AN9024" s="5">
        <v>4.5066609735892795</v>
      </c>
    </row>
    <row r="9025" spans="32:40">
      <c r="AF9025" s="25">
        <v>9024</v>
      </c>
      <c r="AG9025" s="25"/>
      <c r="AJ9025" s="25"/>
      <c r="AL9025" s="5">
        <v>9024</v>
      </c>
      <c r="AM9025" s="25">
        <v>-882815923.9317677</v>
      </c>
      <c r="AN9025" s="5">
        <v>-9.23344134115532</v>
      </c>
    </row>
    <row r="9026" spans="32:40">
      <c r="AF9026" s="25">
        <v>9025</v>
      </c>
      <c r="AG9026" s="25"/>
      <c r="AJ9026" s="25"/>
      <c r="AL9026" s="5">
        <v>9025</v>
      </c>
      <c r="AM9026" s="25">
        <v>-855172069.56160975</v>
      </c>
      <c r="AN9026" s="5">
        <v>-3.7083410939843442</v>
      </c>
    </row>
    <row r="9027" spans="32:40">
      <c r="AF9027" s="25">
        <v>9026</v>
      </c>
      <c r="AG9027" s="25"/>
      <c r="AJ9027" s="25"/>
      <c r="AL9027" s="5">
        <v>9026</v>
      </c>
      <c r="AM9027" s="25">
        <v>859352715.49733114</v>
      </c>
      <c r="AN9027" s="5">
        <v>5.5839545420921821</v>
      </c>
    </row>
    <row r="9028" spans="32:40">
      <c r="AF9028" s="25">
        <v>9027</v>
      </c>
      <c r="AG9028" s="25"/>
      <c r="AJ9028" s="25"/>
      <c r="AL9028" s="5">
        <v>9027</v>
      </c>
      <c r="AM9028" s="25">
        <v>807731820.57877016</v>
      </c>
      <c r="AN9028" s="5">
        <v>6.3049057419326244</v>
      </c>
    </row>
    <row r="9029" spans="32:40">
      <c r="AF9029" s="25">
        <v>9028</v>
      </c>
      <c r="AG9029" s="25"/>
      <c r="AJ9029" s="25"/>
      <c r="AL9029" s="5">
        <v>9028</v>
      </c>
      <c r="AM9029" s="25">
        <v>-532692524.37460017</v>
      </c>
      <c r="AN9029" s="5">
        <v>-1.3845728153565777</v>
      </c>
    </row>
    <row r="9030" spans="32:40">
      <c r="AF9030" s="25">
        <v>9029</v>
      </c>
      <c r="AG9030" s="25"/>
      <c r="AJ9030" s="25"/>
      <c r="AL9030" s="5">
        <v>9029</v>
      </c>
      <c r="AM9030" s="25">
        <v>-1338195228.9130149</v>
      </c>
      <c r="AN9030" s="5">
        <v>-5.994634217697544</v>
      </c>
    </row>
    <row r="9031" spans="32:40">
      <c r="AF9031" s="25">
        <v>9030</v>
      </c>
      <c r="AG9031" s="25"/>
      <c r="AJ9031" s="25"/>
      <c r="AL9031" s="5">
        <v>9030</v>
      </c>
      <c r="AM9031" s="25">
        <v>477445977.35603672</v>
      </c>
      <c r="AN9031" s="5">
        <v>3.0249965031966299</v>
      </c>
    </row>
    <row r="9032" spans="32:40">
      <c r="AF9032" s="25">
        <v>9031</v>
      </c>
      <c r="AG9032" s="25"/>
      <c r="AJ9032" s="25"/>
      <c r="AL9032" s="5">
        <v>9031</v>
      </c>
      <c r="AM9032" s="25">
        <v>-636253137.97589827</v>
      </c>
      <c r="AN9032" s="5">
        <v>-2.8438250712161843</v>
      </c>
    </row>
    <row r="9033" spans="32:40">
      <c r="AF9033" s="25">
        <v>9032</v>
      </c>
      <c r="AG9033" s="25"/>
      <c r="AJ9033" s="25"/>
      <c r="AL9033" s="5">
        <v>9032</v>
      </c>
      <c r="AM9033" s="25">
        <v>-104743855.9262414</v>
      </c>
      <c r="AN9033" s="5">
        <v>0.56207881574302021</v>
      </c>
    </row>
    <row r="9034" spans="32:40">
      <c r="AF9034" s="25">
        <v>9033</v>
      </c>
      <c r="AG9034" s="25"/>
      <c r="AJ9034" s="25"/>
      <c r="AL9034" s="5">
        <v>9033</v>
      </c>
      <c r="AM9034" s="25">
        <v>1112179031.8315563</v>
      </c>
      <c r="AN9034" s="5">
        <v>7.4140891264345319</v>
      </c>
    </row>
    <row r="9035" spans="32:40">
      <c r="AF9035" s="25">
        <v>9034</v>
      </c>
      <c r="AG9035" s="25"/>
      <c r="AJ9035" s="25"/>
      <c r="AL9035" s="5">
        <v>9034</v>
      </c>
      <c r="AM9035" s="25">
        <v>-445657137.44247729</v>
      </c>
      <c r="AN9035" s="5">
        <v>-0.83339729218683711</v>
      </c>
    </row>
    <row r="9036" spans="32:40">
      <c r="AF9036" s="25">
        <v>9035</v>
      </c>
      <c r="AG9036" s="25"/>
      <c r="AJ9036" s="25"/>
      <c r="AL9036" s="5">
        <v>9035</v>
      </c>
      <c r="AM9036" s="25">
        <v>-588172263.39289546</v>
      </c>
      <c r="AN9036" s="5">
        <v>-2.2167545810537441</v>
      </c>
    </row>
    <row r="9037" spans="32:40">
      <c r="AF9037" s="25">
        <v>9036</v>
      </c>
      <c r="AG9037" s="25"/>
      <c r="AJ9037" s="25"/>
      <c r="AL9037" s="5">
        <v>9036</v>
      </c>
      <c r="AM9037" s="25">
        <v>295821357.72478378</v>
      </c>
      <c r="AN9037" s="5">
        <v>3.6042370931212595</v>
      </c>
    </row>
    <row r="9038" spans="32:40">
      <c r="AF9038" s="25">
        <v>9037</v>
      </c>
      <c r="AG9038" s="25"/>
      <c r="AJ9038" s="25"/>
      <c r="AL9038" s="5">
        <v>9037</v>
      </c>
      <c r="AM9038" s="25">
        <v>-552733875.63637924</v>
      </c>
      <c r="AN9038" s="5">
        <v>-2.9626454306013232</v>
      </c>
    </row>
    <row r="9039" spans="32:40">
      <c r="AF9039" s="25">
        <v>9038</v>
      </c>
      <c r="AG9039" s="25"/>
      <c r="AJ9039" s="25"/>
      <c r="AL9039" s="5">
        <v>9038</v>
      </c>
      <c r="AM9039" s="25">
        <v>-170022425.44330311</v>
      </c>
      <c r="AN9039" s="5">
        <v>-0.84683282835670792</v>
      </c>
    </row>
    <row r="9040" spans="32:40">
      <c r="AF9040" s="25">
        <v>9039</v>
      </c>
      <c r="AG9040" s="25"/>
      <c r="AJ9040" s="25"/>
      <c r="AL9040" s="5">
        <v>9039</v>
      </c>
      <c r="AM9040" s="25">
        <v>-50153832.732092977</v>
      </c>
      <c r="AN9040" s="5">
        <v>0.75162697723322103</v>
      </c>
    </row>
    <row r="9041" spans="32:40">
      <c r="AF9041" s="25">
        <v>9040</v>
      </c>
      <c r="AG9041" s="25"/>
      <c r="AJ9041" s="25"/>
      <c r="AL9041" s="5">
        <v>9040</v>
      </c>
      <c r="AM9041" s="25">
        <v>391926227.59674835</v>
      </c>
      <c r="AN9041" s="5">
        <v>3.4519643105530755</v>
      </c>
    </row>
    <row r="9042" spans="32:40">
      <c r="AF9042" s="25">
        <v>9041</v>
      </c>
      <c r="AG9042" s="25"/>
      <c r="AJ9042" s="25"/>
      <c r="AL9042" s="5">
        <v>9041</v>
      </c>
      <c r="AM9042" s="25">
        <v>307550869.03670716</v>
      </c>
      <c r="AN9042" s="5">
        <v>3.2907384874437167</v>
      </c>
    </row>
    <row r="9043" spans="32:40">
      <c r="AF9043" s="25">
        <v>9042</v>
      </c>
      <c r="AG9043" s="25"/>
      <c r="AJ9043" s="25"/>
      <c r="AL9043" s="5">
        <v>9042</v>
      </c>
      <c r="AM9043" s="25">
        <v>-522661248.79421395</v>
      </c>
      <c r="AN9043" s="5">
        <v>-1.0927341925809722</v>
      </c>
    </row>
    <row r="9044" spans="32:40">
      <c r="AF9044" s="25">
        <v>9043</v>
      </c>
      <c r="AG9044" s="25"/>
      <c r="AJ9044" s="25"/>
      <c r="AL9044" s="5">
        <v>9043</v>
      </c>
      <c r="AM9044" s="25">
        <v>558408126.07903171</v>
      </c>
      <c r="AN9044" s="5">
        <v>5.8529290950113522</v>
      </c>
    </row>
    <row r="9045" spans="32:40">
      <c r="AF9045" s="25">
        <v>9044</v>
      </c>
      <c r="AG9045" s="25"/>
      <c r="AJ9045" s="25"/>
      <c r="AL9045" s="5">
        <v>9044</v>
      </c>
      <c r="AM9045" s="25">
        <v>399159715.7217505</v>
      </c>
      <c r="AN9045" s="5">
        <v>3.4816070097493532</v>
      </c>
    </row>
    <row r="9046" spans="32:40">
      <c r="AF9046" s="25">
        <v>9045</v>
      </c>
      <c r="AG9046" s="25"/>
      <c r="AJ9046" s="25"/>
      <c r="AL9046" s="5">
        <v>9045</v>
      </c>
      <c r="AM9046" s="25">
        <v>214409277.00182837</v>
      </c>
      <c r="AN9046" s="5">
        <v>1.85614640425911</v>
      </c>
    </row>
    <row r="9047" spans="32:40">
      <c r="AF9047" s="25">
        <v>9046</v>
      </c>
      <c r="AG9047" s="25"/>
      <c r="AJ9047" s="25"/>
      <c r="AL9047" s="5">
        <v>9046</v>
      </c>
      <c r="AM9047" s="25">
        <v>-485596857.9479869</v>
      </c>
      <c r="AN9047" s="5">
        <v>-1.979782594230147</v>
      </c>
    </row>
    <row r="9048" spans="32:40">
      <c r="AF9048" s="25">
        <v>9047</v>
      </c>
      <c r="AG9048" s="25"/>
      <c r="AJ9048" s="25"/>
      <c r="AL9048" s="5">
        <v>9047</v>
      </c>
      <c r="AM9048" s="25">
        <v>-1004481894.707881</v>
      </c>
      <c r="AN9048" s="5">
        <v>-3.7190868754714597</v>
      </c>
    </row>
    <row r="9049" spans="32:40">
      <c r="AF9049" s="25">
        <v>9048</v>
      </c>
      <c r="AG9049" s="25"/>
      <c r="AJ9049" s="25"/>
      <c r="AL9049" s="5">
        <v>9048</v>
      </c>
      <c r="AM9049" s="25">
        <v>-115747953.00623667</v>
      </c>
      <c r="AN9049" s="5">
        <v>0.25077848602414804</v>
      </c>
    </row>
    <row r="9050" spans="32:40">
      <c r="AF9050" s="25">
        <v>9049</v>
      </c>
      <c r="AG9050" s="25"/>
      <c r="AJ9050" s="25"/>
      <c r="AL9050" s="5">
        <v>9049</v>
      </c>
      <c r="AM9050" s="25">
        <v>-1367437355.0781231</v>
      </c>
      <c r="AN9050" s="5">
        <v>-5.246027154009302</v>
      </c>
    </row>
    <row r="9051" spans="32:40">
      <c r="AF9051" s="25">
        <v>9050</v>
      </c>
      <c r="AG9051" s="25"/>
      <c r="AJ9051" s="25"/>
      <c r="AL9051" s="5">
        <v>9050</v>
      </c>
      <c r="AM9051" s="25">
        <v>-39591626.839200437</v>
      </c>
      <c r="AN9051" s="5">
        <v>0.71417013173673849</v>
      </c>
    </row>
    <row r="9052" spans="32:40">
      <c r="AF9052" s="25">
        <v>9051</v>
      </c>
      <c r="AG9052" s="25"/>
      <c r="AJ9052" s="25"/>
      <c r="AL9052" s="5">
        <v>9051</v>
      </c>
      <c r="AM9052" s="25">
        <v>-873979299.99503207</v>
      </c>
      <c r="AN9052" s="5">
        <v>-2.7658346029034493</v>
      </c>
    </row>
    <row r="9053" spans="32:40">
      <c r="AF9053" s="25">
        <v>9052</v>
      </c>
      <c r="AG9053" s="25"/>
      <c r="AJ9053" s="25"/>
      <c r="AL9053" s="5">
        <v>9052</v>
      </c>
      <c r="AM9053" s="25">
        <v>-944193990.26155853</v>
      </c>
      <c r="AN9053" s="5">
        <v>-2.658137374538323</v>
      </c>
    </row>
    <row r="9054" spans="32:40">
      <c r="AF9054" s="25">
        <v>9053</v>
      </c>
      <c r="AG9054" s="25"/>
      <c r="AJ9054" s="25"/>
      <c r="AL9054" s="5">
        <v>9053</v>
      </c>
      <c r="AM9054" s="25">
        <v>660540694.7254076</v>
      </c>
      <c r="AN9054" s="5">
        <v>4.4756249588636257</v>
      </c>
    </row>
    <row r="9055" spans="32:40">
      <c r="AF9055" s="25">
        <v>9054</v>
      </c>
      <c r="AG9055" s="25"/>
      <c r="AJ9055" s="25"/>
      <c r="AL9055" s="5">
        <v>9054</v>
      </c>
      <c r="AM9055" s="25">
        <v>-1223798379.0410671</v>
      </c>
      <c r="AN9055" s="5">
        <v>-14.641735316857279</v>
      </c>
    </row>
    <row r="9056" spans="32:40">
      <c r="AF9056" s="25">
        <v>9055</v>
      </c>
      <c r="AG9056" s="25"/>
      <c r="AJ9056" s="25"/>
      <c r="AL9056" s="5">
        <v>9055</v>
      </c>
      <c r="AM9056" s="25">
        <v>-208700584.7584632</v>
      </c>
      <c r="AN9056" s="5">
        <v>-0.69092674291581857</v>
      </c>
    </row>
    <row r="9057" spans="32:40">
      <c r="AF9057" s="25">
        <v>9056</v>
      </c>
      <c r="AG9057" s="25"/>
      <c r="AJ9057" s="25"/>
      <c r="AL9057" s="5">
        <v>9056</v>
      </c>
      <c r="AM9057" s="25">
        <v>-436810499.88538992</v>
      </c>
      <c r="AN9057" s="5">
        <v>-2.4244753702425772</v>
      </c>
    </row>
    <row r="9058" spans="32:40">
      <c r="AF9058" s="25">
        <v>9057</v>
      </c>
      <c r="AG9058" s="25"/>
      <c r="AJ9058" s="25"/>
      <c r="AL9058" s="5">
        <v>9057</v>
      </c>
      <c r="AM9058" s="25">
        <v>-917462215.87803197</v>
      </c>
      <c r="AN9058" s="5">
        <v>-2.7554529387531987</v>
      </c>
    </row>
    <row r="9059" spans="32:40">
      <c r="AF9059" s="25">
        <v>9058</v>
      </c>
      <c r="AG9059" s="25"/>
      <c r="AJ9059" s="25"/>
      <c r="AL9059" s="5">
        <v>9058</v>
      </c>
      <c r="AM9059" s="25">
        <v>-104109072.75289838</v>
      </c>
      <c r="AN9059" s="5">
        <v>-0.21621067946856937</v>
      </c>
    </row>
    <row r="9060" spans="32:40">
      <c r="AF9060" s="25">
        <v>9059</v>
      </c>
      <c r="AG9060" s="25"/>
      <c r="AJ9060" s="25"/>
      <c r="AL9060" s="5">
        <v>9059</v>
      </c>
      <c r="AM9060" s="25">
        <v>-142754425.88196841</v>
      </c>
      <c r="AN9060" s="5">
        <v>-4.4258792783087295E-2</v>
      </c>
    </row>
    <row r="9061" spans="32:40">
      <c r="AF9061" s="25">
        <v>9060</v>
      </c>
      <c r="AG9061" s="25"/>
      <c r="AJ9061" s="25"/>
      <c r="AL9061" s="5">
        <v>9060</v>
      </c>
      <c r="AM9061" s="25">
        <v>658237297.01303804</v>
      </c>
      <c r="AN9061" s="5">
        <v>5.0991163678013196</v>
      </c>
    </row>
    <row r="9062" spans="32:40">
      <c r="AF9062" s="25">
        <v>9061</v>
      </c>
      <c r="AG9062" s="25"/>
      <c r="AJ9062" s="25"/>
      <c r="AL9062" s="5">
        <v>9061</v>
      </c>
      <c r="AM9062" s="25">
        <v>-4465019.3070150316</v>
      </c>
      <c r="AN9062" s="5">
        <v>0.94987165199261814</v>
      </c>
    </row>
    <row r="9063" spans="32:40">
      <c r="AF9063" s="25">
        <v>9062</v>
      </c>
      <c r="AG9063" s="25"/>
      <c r="AJ9063" s="25"/>
      <c r="AL9063" s="5">
        <v>9062</v>
      </c>
      <c r="AM9063" s="25">
        <v>-198960242.99976349</v>
      </c>
      <c r="AN9063" s="5">
        <v>2.1772323230430352E-2</v>
      </c>
    </row>
    <row r="9064" spans="32:40">
      <c r="AF9064" s="25">
        <v>9063</v>
      </c>
      <c r="AG9064" s="25"/>
      <c r="AJ9064" s="25"/>
      <c r="AL9064" s="5">
        <v>9063</v>
      </c>
      <c r="AM9064" s="25">
        <v>-1081991746.8372376</v>
      </c>
      <c r="AN9064" s="5">
        <v>-5.2611742238123682</v>
      </c>
    </row>
    <row r="9065" spans="32:40">
      <c r="AF9065" s="25">
        <v>9064</v>
      </c>
      <c r="AG9065" s="25"/>
      <c r="AJ9065" s="25"/>
      <c r="AL9065" s="5">
        <v>9064</v>
      </c>
      <c r="AM9065" s="25">
        <v>-50223806.573541924</v>
      </c>
      <c r="AN9065" s="5">
        <v>0.35373072516547682</v>
      </c>
    </row>
    <row r="9066" spans="32:40">
      <c r="AF9066" s="25">
        <v>9065</v>
      </c>
      <c r="AG9066" s="25"/>
      <c r="AJ9066" s="25"/>
      <c r="AL9066" s="5">
        <v>9065</v>
      </c>
      <c r="AM9066" s="25">
        <v>294238675.13473189</v>
      </c>
      <c r="AN9066" s="5">
        <v>4.7228408909504243</v>
      </c>
    </row>
    <row r="9067" spans="32:40">
      <c r="AF9067" s="25">
        <v>9066</v>
      </c>
      <c r="AG9067" s="25"/>
      <c r="AJ9067" s="25"/>
      <c r="AL9067" s="5">
        <v>9066</v>
      </c>
      <c r="AM9067" s="25">
        <v>-1194070411.6228986</v>
      </c>
      <c r="AN9067" s="5">
        <v>-4.1510009565112505</v>
      </c>
    </row>
    <row r="9068" spans="32:40">
      <c r="AF9068" s="25">
        <v>9067</v>
      </c>
      <c r="AG9068" s="25"/>
      <c r="AJ9068" s="25"/>
      <c r="AL9068" s="5">
        <v>9067</v>
      </c>
      <c r="AM9068" s="25">
        <v>-113249898.50700778</v>
      </c>
      <c r="AN9068" s="5">
        <v>0.54352311910521967</v>
      </c>
    </row>
    <row r="9069" spans="32:40">
      <c r="AF9069" s="25">
        <v>9068</v>
      </c>
      <c r="AG9069" s="25"/>
      <c r="AJ9069" s="25"/>
      <c r="AL9069" s="5">
        <v>9068</v>
      </c>
      <c r="AM9069" s="25">
        <v>75023741.789037764</v>
      </c>
      <c r="AN9069" s="5">
        <v>1.5252731732390699</v>
      </c>
    </row>
    <row r="9070" spans="32:40">
      <c r="AF9070" s="25">
        <v>9069</v>
      </c>
      <c r="AG9070" s="25"/>
      <c r="AJ9070" s="25"/>
      <c r="AL9070" s="5">
        <v>9069</v>
      </c>
      <c r="AM9070" s="25">
        <v>-747591054.04343009</v>
      </c>
      <c r="AN9070" s="5">
        <v>-2.5183040384966269</v>
      </c>
    </row>
    <row r="9071" spans="32:40">
      <c r="AF9071" s="25">
        <v>9070</v>
      </c>
      <c r="AG9071" s="25"/>
      <c r="AJ9071" s="25"/>
      <c r="AL9071" s="5">
        <v>9070</v>
      </c>
      <c r="AM9071" s="25">
        <v>876307131.94742703</v>
      </c>
      <c r="AN9071" s="5">
        <v>9.3146696340545123</v>
      </c>
    </row>
    <row r="9072" spans="32:40">
      <c r="AF9072" s="25">
        <v>9071</v>
      </c>
      <c r="AG9072" s="25"/>
      <c r="AJ9072" s="25"/>
      <c r="AL9072" s="5">
        <v>9071</v>
      </c>
      <c r="AM9072" s="25">
        <v>745914338.81501508</v>
      </c>
      <c r="AN9072" s="5">
        <v>9.2178861459596142</v>
      </c>
    </row>
    <row r="9073" spans="32:40">
      <c r="AF9073" s="25">
        <v>9072</v>
      </c>
      <c r="AG9073" s="25"/>
      <c r="AJ9073" s="25"/>
      <c r="AL9073" s="5">
        <v>9072</v>
      </c>
      <c r="AM9073" s="25">
        <v>-749870779.46519923</v>
      </c>
      <c r="AN9073" s="5">
        <v>-4.1768935988708691</v>
      </c>
    </row>
    <row r="9074" spans="32:40">
      <c r="AF9074" s="25">
        <v>9073</v>
      </c>
      <c r="AG9074" s="25"/>
      <c r="AJ9074" s="25"/>
      <c r="AL9074" s="5">
        <v>9073</v>
      </c>
      <c r="AM9074" s="25">
        <v>-1437603820.1185412</v>
      </c>
      <c r="AN9074" s="5">
        <v>-8.6606056908935596</v>
      </c>
    </row>
    <row r="9075" spans="32:40">
      <c r="AF9075" s="25">
        <v>9074</v>
      </c>
      <c r="AG9075" s="25"/>
      <c r="AJ9075" s="25"/>
      <c r="AL9075" s="5">
        <v>9074</v>
      </c>
      <c r="AM9075" s="25">
        <v>-1103001875.5243118</v>
      </c>
      <c r="AN9075" s="5">
        <v>-4.8914379315103478</v>
      </c>
    </row>
    <row r="9076" spans="32:40">
      <c r="AF9076" s="25">
        <v>9075</v>
      </c>
      <c r="AG9076" s="25"/>
      <c r="AJ9076" s="25"/>
      <c r="AL9076" s="5">
        <v>9075</v>
      </c>
      <c r="AM9076" s="25">
        <v>-951468473.98144698</v>
      </c>
      <c r="AN9076" s="5">
        <v>-3.0650713495636781</v>
      </c>
    </row>
    <row r="9077" spans="32:40">
      <c r="AF9077" s="25">
        <v>9076</v>
      </c>
      <c r="AG9077" s="25"/>
      <c r="AJ9077" s="25"/>
      <c r="AL9077" s="5">
        <v>9076</v>
      </c>
      <c r="AM9077" s="25">
        <v>-182471839.1890901</v>
      </c>
      <c r="AN9077" s="5">
        <v>-0.72192064110755672</v>
      </c>
    </row>
    <row r="9078" spans="32:40">
      <c r="AF9078" s="25">
        <v>9077</v>
      </c>
      <c r="AG9078" s="25"/>
      <c r="AJ9078" s="25"/>
      <c r="AL9078" s="5">
        <v>9077</v>
      </c>
      <c r="AM9078" s="25">
        <v>408952584.8761369</v>
      </c>
      <c r="AN9078" s="5">
        <v>3.1174884099577191</v>
      </c>
    </row>
    <row r="9079" spans="32:40">
      <c r="AF9079" s="25">
        <v>9078</v>
      </c>
      <c r="AG9079" s="25"/>
      <c r="AJ9079" s="25"/>
      <c r="AL9079" s="5">
        <v>9078</v>
      </c>
      <c r="AM9079" s="25">
        <v>-489754014.09579915</v>
      </c>
      <c r="AN9079" s="5">
        <v>-1.1671020991280177</v>
      </c>
    </row>
    <row r="9080" spans="32:40">
      <c r="AF9080" s="25">
        <v>9079</v>
      </c>
      <c r="AG9080" s="25"/>
      <c r="AJ9080" s="25"/>
      <c r="AL9080" s="5">
        <v>9079</v>
      </c>
      <c r="AM9080" s="25">
        <v>-1218577448.020427</v>
      </c>
      <c r="AN9080" s="5">
        <v>-5.7192374587500421</v>
      </c>
    </row>
    <row r="9081" spans="32:40">
      <c r="AF9081" s="25">
        <v>9080</v>
      </c>
      <c r="AG9081" s="25"/>
      <c r="AJ9081" s="25"/>
      <c r="AL9081" s="5">
        <v>9080</v>
      </c>
      <c r="AM9081" s="25">
        <v>20842125.852009445</v>
      </c>
      <c r="AN9081" s="5">
        <v>1.1448126277223714</v>
      </c>
    </row>
    <row r="9082" spans="32:40">
      <c r="AF9082" s="25">
        <v>9081</v>
      </c>
      <c r="AG9082" s="25"/>
      <c r="AJ9082" s="25"/>
      <c r="AL9082" s="5">
        <v>9081</v>
      </c>
      <c r="AM9082" s="25">
        <v>-1728859386.7934551</v>
      </c>
      <c r="AN9082" s="5">
        <v>-6.3367937098215057</v>
      </c>
    </row>
    <row r="9083" spans="32:40">
      <c r="AF9083" s="25">
        <v>9082</v>
      </c>
      <c r="AG9083" s="25"/>
      <c r="AJ9083" s="25"/>
      <c r="AL9083" s="5">
        <v>9082</v>
      </c>
      <c r="AM9083" s="25">
        <v>-882702789.05282986</v>
      </c>
      <c r="AN9083" s="5">
        <v>-2.9596959508152292</v>
      </c>
    </row>
    <row r="9084" spans="32:40">
      <c r="AF9084" s="25">
        <v>9083</v>
      </c>
      <c r="AG9084" s="25"/>
      <c r="AJ9084" s="25"/>
      <c r="AL9084" s="5">
        <v>9083</v>
      </c>
      <c r="AM9084" s="25">
        <v>-347189187.65167141</v>
      </c>
      <c r="AN9084" s="5">
        <v>-1.4338249176259266</v>
      </c>
    </row>
    <row r="9085" spans="32:40">
      <c r="AF9085" s="25">
        <v>9084</v>
      </c>
      <c r="AG9085" s="25"/>
      <c r="AJ9085" s="25"/>
      <c r="AL9085" s="5">
        <v>9084</v>
      </c>
      <c r="AM9085" s="25">
        <v>-562008013.85726905</v>
      </c>
      <c r="AN9085" s="5">
        <v>-1.5271848581181515</v>
      </c>
    </row>
    <row r="9086" spans="32:40">
      <c r="AF9086" s="25">
        <v>9085</v>
      </c>
      <c r="AG9086" s="25"/>
      <c r="AJ9086" s="25"/>
      <c r="AL9086" s="5">
        <v>9085</v>
      </c>
      <c r="AM9086" s="25">
        <v>-369205771.53180957</v>
      </c>
      <c r="AN9086" s="5">
        <v>-0.37970497616647053</v>
      </c>
    </row>
    <row r="9087" spans="32:40">
      <c r="AF9087" s="25">
        <v>9086</v>
      </c>
      <c r="AG9087" s="25"/>
      <c r="AJ9087" s="25"/>
      <c r="AL9087" s="5">
        <v>9086</v>
      </c>
      <c r="AM9087" s="25">
        <v>-90485292.396201074</v>
      </c>
      <c r="AN9087" s="5">
        <v>8.5780994798046427E-3</v>
      </c>
    </row>
    <row r="9088" spans="32:40">
      <c r="AF9088" s="25">
        <v>9087</v>
      </c>
      <c r="AG9088" s="25"/>
      <c r="AJ9088" s="25"/>
      <c r="AL9088" s="5">
        <v>9087</v>
      </c>
      <c r="AM9088" s="25">
        <v>307294051.78237927</v>
      </c>
      <c r="AN9088" s="5">
        <v>5.5248219576551048</v>
      </c>
    </row>
    <row r="9089" spans="32:40">
      <c r="AF9089" s="25">
        <v>9088</v>
      </c>
      <c r="AG9089" s="25"/>
      <c r="AJ9089" s="25"/>
      <c r="AL9089" s="5">
        <v>9088</v>
      </c>
      <c r="AM9089" s="25">
        <v>-907555893.27869844</v>
      </c>
      <c r="AN9089" s="5">
        <v>-4.665273649698344</v>
      </c>
    </row>
    <row r="9090" spans="32:40">
      <c r="AF9090" s="25">
        <v>9089</v>
      </c>
      <c r="AG9090" s="25"/>
      <c r="AJ9090" s="25"/>
      <c r="AL9090" s="5">
        <v>9089</v>
      </c>
      <c r="AM9090" s="25">
        <v>261941781.57935464</v>
      </c>
      <c r="AN9090" s="5">
        <v>2.2248798598271033</v>
      </c>
    </row>
    <row r="9091" spans="32:40">
      <c r="AF9091" s="25">
        <v>9090</v>
      </c>
      <c r="AG9091" s="25"/>
      <c r="AJ9091" s="25"/>
      <c r="AL9091" s="5">
        <v>9090</v>
      </c>
      <c r="AM9091" s="25">
        <v>-982327959.67579007</v>
      </c>
      <c r="AN9091" s="5">
        <v>-3.3741883548653302</v>
      </c>
    </row>
    <row r="9092" spans="32:40">
      <c r="AF9092" s="25">
        <v>9091</v>
      </c>
      <c r="AG9092" s="25"/>
      <c r="AJ9092" s="25"/>
      <c r="AL9092" s="5">
        <v>9091</v>
      </c>
      <c r="AM9092" s="25">
        <v>-903249808.34179187</v>
      </c>
      <c r="AN9092" s="5">
        <v>-2.5253812481447278</v>
      </c>
    </row>
    <row r="9093" spans="32:40">
      <c r="AF9093" s="25">
        <v>9092</v>
      </c>
      <c r="AG9093" s="25"/>
      <c r="AJ9093" s="25"/>
      <c r="AL9093" s="5">
        <v>9092</v>
      </c>
      <c r="AM9093" s="25">
        <v>957702537.1017189</v>
      </c>
      <c r="AN9093" s="5">
        <v>8.1479268942985286</v>
      </c>
    </row>
    <row r="9094" spans="32:40">
      <c r="AF9094" s="25">
        <v>9093</v>
      </c>
      <c r="AG9094" s="25"/>
      <c r="AJ9094" s="25"/>
      <c r="AL9094" s="5">
        <v>9093</v>
      </c>
      <c r="AM9094" s="25">
        <v>-70329298.29322356</v>
      </c>
      <c r="AN9094" s="5">
        <v>0.72488632477095172</v>
      </c>
    </row>
    <row r="9095" spans="32:40">
      <c r="AF9095" s="25">
        <v>9094</v>
      </c>
      <c r="AG9095" s="25"/>
      <c r="AJ9095" s="25"/>
      <c r="AL9095" s="5">
        <v>9094</v>
      </c>
      <c r="AM9095" s="25">
        <v>331507930.25850612</v>
      </c>
      <c r="AN9095" s="5">
        <v>2.413182413275234</v>
      </c>
    </row>
    <row r="9096" spans="32:40">
      <c r="AF9096" s="25">
        <v>9095</v>
      </c>
      <c r="AG9096" s="25"/>
      <c r="AJ9096" s="25"/>
      <c r="AL9096" s="5">
        <v>9095</v>
      </c>
      <c r="AM9096" s="25">
        <v>-358546664.39379096</v>
      </c>
      <c r="AN9096" s="5">
        <v>-3.6795812393585225</v>
      </c>
    </row>
    <row r="9097" spans="32:40">
      <c r="AF9097" s="25">
        <v>9096</v>
      </c>
      <c r="AG9097" s="25"/>
      <c r="AJ9097" s="25"/>
      <c r="AL9097" s="5">
        <v>9096</v>
      </c>
      <c r="AM9097" s="25">
        <v>-113314019.12472305</v>
      </c>
      <c r="AN9097" s="5">
        <v>0.52687640506450084</v>
      </c>
    </row>
    <row r="9098" spans="32:40">
      <c r="AF9098" s="25">
        <v>9097</v>
      </c>
      <c r="AG9098" s="25"/>
      <c r="AJ9098" s="25"/>
      <c r="AL9098" s="5">
        <v>9097</v>
      </c>
      <c r="AM9098" s="25">
        <v>-287681959.9819299</v>
      </c>
      <c r="AN9098" s="5">
        <v>-1.6983093400475298</v>
      </c>
    </row>
    <row r="9099" spans="32:40">
      <c r="AF9099" s="25">
        <v>9098</v>
      </c>
      <c r="AG9099" s="25"/>
      <c r="AJ9099" s="25"/>
      <c r="AL9099" s="5">
        <v>9098</v>
      </c>
      <c r="AM9099" s="25">
        <v>-535475169.84412217</v>
      </c>
      <c r="AN9099" s="5">
        <v>-3.2186419535031474</v>
      </c>
    </row>
    <row r="9100" spans="32:40">
      <c r="AF9100" s="25">
        <v>9099</v>
      </c>
      <c r="AG9100" s="25"/>
      <c r="AJ9100" s="25"/>
      <c r="AL9100" s="5">
        <v>9099</v>
      </c>
      <c r="AM9100" s="25">
        <v>-1009420460.687083</v>
      </c>
      <c r="AN9100" s="5">
        <v>-3.8097695120777209</v>
      </c>
    </row>
    <row r="9101" spans="32:40">
      <c r="AF9101" s="25">
        <v>9100</v>
      </c>
      <c r="AG9101" s="25"/>
      <c r="AJ9101" s="25"/>
      <c r="AL9101" s="5">
        <v>9100</v>
      </c>
      <c r="AM9101" s="25">
        <v>-1111924924.6940608</v>
      </c>
      <c r="AN9101" s="5">
        <v>-3.6947502880887608</v>
      </c>
    </row>
    <row r="9102" spans="32:40">
      <c r="AF9102" s="25">
        <v>9101</v>
      </c>
      <c r="AG9102" s="25"/>
      <c r="AJ9102" s="25"/>
      <c r="AL9102" s="5">
        <v>9101</v>
      </c>
      <c r="AM9102" s="25">
        <v>-594096418.48420453</v>
      </c>
      <c r="AN9102" s="5">
        <v>-2.2512388780669248</v>
      </c>
    </row>
    <row r="9103" spans="32:40">
      <c r="AF9103" s="25">
        <v>9102</v>
      </c>
      <c r="AG9103" s="25"/>
      <c r="AJ9103" s="25"/>
      <c r="AL9103" s="5">
        <v>9102</v>
      </c>
      <c r="AM9103" s="25">
        <v>-1420900089.8912461</v>
      </c>
      <c r="AN9103" s="5">
        <v>-7.8514069855390725</v>
      </c>
    </row>
    <row r="9104" spans="32:40">
      <c r="AF9104" s="25">
        <v>9103</v>
      </c>
      <c r="AG9104" s="25"/>
      <c r="AJ9104" s="25"/>
      <c r="AL9104" s="5">
        <v>9103</v>
      </c>
      <c r="AM9104" s="25">
        <v>470510075.93150848</v>
      </c>
      <c r="AN9104" s="5">
        <v>3.0888125986584112</v>
      </c>
    </row>
    <row r="9105" spans="32:40">
      <c r="AF9105" s="25">
        <v>9104</v>
      </c>
      <c r="AG9105" s="25"/>
      <c r="AJ9105" s="25"/>
      <c r="AL9105" s="5">
        <v>9104</v>
      </c>
      <c r="AM9105" s="25">
        <v>1244563342.5228834</v>
      </c>
      <c r="AN9105" s="5">
        <v>7.5041748205479708</v>
      </c>
    </row>
    <row r="9106" spans="32:40">
      <c r="AF9106" s="25">
        <v>9105</v>
      </c>
      <c r="AG9106" s="25"/>
      <c r="AJ9106" s="25"/>
      <c r="AL9106" s="5">
        <v>9105</v>
      </c>
      <c r="AM9106" s="25">
        <v>-1772039796.0325978</v>
      </c>
      <c r="AN9106" s="5">
        <v>-9.3498033693819913</v>
      </c>
    </row>
    <row r="9107" spans="32:40">
      <c r="AF9107" s="25">
        <v>9106</v>
      </c>
      <c r="AG9107" s="25"/>
      <c r="AJ9107" s="25"/>
      <c r="AL9107" s="5">
        <v>9106</v>
      </c>
      <c r="AM9107" s="25">
        <v>-734131475.05328929</v>
      </c>
      <c r="AN9107" s="5">
        <v>-4.1510381021019152</v>
      </c>
    </row>
    <row r="9108" spans="32:40">
      <c r="AF9108" s="25">
        <v>9107</v>
      </c>
      <c r="AG9108" s="25"/>
      <c r="AJ9108" s="25"/>
      <c r="AL9108" s="5">
        <v>9107</v>
      </c>
      <c r="AM9108" s="25">
        <v>1093733858.5169408</v>
      </c>
      <c r="AN9108" s="5">
        <v>5.2052088464130382</v>
      </c>
    </row>
    <row r="9109" spans="32:40">
      <c r="AF9109" s="25">
        <v>9108</v>
      </c>
      <c r="AG9109" s="25"/>
      <c r="AJ9109" s="25"/>
      <c r="AL9109" s="5">
        <v>9108</v>
      </c>
      <c r="AM9109" s="25">
        <v>-329328965.25084758</v>
      </c>
      <c r="AN9109" s="5">
        <v>-2.3998712433621519</v>
      </c>
    </row>
    <row r="9110" spans="32:40">
      <c r="AF9110" s="25">
        <v>9109</v>
      </c>
      <c r="AG9110" s="25"/>
      <c r="AJ9110" s="25"/>
      <c r="AL9110" s="5">
        <v>9109</v>
      </c>
      <c r="AM9110" s="25">
        <v>-568188854.25842035</v>
      </c>
      <c r="AN9110" s="5">
        <v>-4.2756508116369174</v>
      </c>
    </row>
    <row r="9111" spans="32:40">
      <c r="AF9111" s="25">
        <v>9110</v>
      </c>
      <c r="AG9111" s="25"/>
      <c r="AJ9111" s="25"/>
      <c r="AL9111" s="5">
        <v>9110</v>
      </c>
      <c r="AM9111" s="25">
        <v>-243325019.38890216</v>
      </c>
      <c r="AN9111" s="5">
        <v>-9.5556821744927134E-2</v>
      </c>
    </row>
    <row r="9112" spans="32:40">
      <c r="AF9112" s="25">
        <v>9111</v>
      </c>
      <c r="AG9112" s="25"/>
      <c r="AJ9112" s="25"/>
      <c r="AL9112" s="5">
        <v>9111</v>
      </c>
      <c r="AM9112" s="25">
        <v>321299848.80086774</v>
      </c>
      <c r="AN9112" s="5">
        <v>5.5144914263359857</v>
      </c>
    </row>
    <row r="9113" spans="32:40">
      <c r="AF9113" s="25">
        <v>9112</v>
      </c>
      <c r="AG9113" s="25"/>
      <c r="AJ9113" s="25"/>
      <c r="AL9113" s="5">
        <v>9112</v>
      </c>
      <c r="AM9113" s="25">
        <v>1078421824.9972692</v>
      </c>
      <c r="AN9113" s="5">
        <v>5.9917042473090438</v>
      </c>
    </row>
    <row r="9114" spans="32:40">
      <c r="AF9114" s="25">
        <v>9113</v>
      </c>
      <c r="AG9114" s="25"/>
      <c r="AJ9114" s="25"/>
      <c r="AL9114" s="5">
        <v>9113</v>
      </c>
      <c r="AM9114" s="25">
        <v>-1072989036.9536254</v>
      </c>
      <c r="AN9114" s="5">
        <v>-4.2357523953946936</v>
      </c>
    </row>
    <row r="9115" spans="32:40">
      <c r="AF9115" s="25">
        <v>9114</v>
      </c>
      <c r="AG9115" s="25"/>
      <c r="AJ9115" s="25"/>
      <c r="AL9115" s="5">
        <v>9114</v>
      </c>
      <c r="AM9115" s="25">
        <v>337563802.56133425</v>
      </c>
      <c r="AN9115" s="5">
        <v>2.3404608403852576</v>
      </c>
    </row>
    <row r="9116" spans="32:40">
      <c r="AF9116" s="25">
        <v>9115</v>
      </c>
      <c r="AG9116" s="25"/>
      <c r="AJ9116" s="25"/>
      <c r="AL9116" s="5">
        <v>9115</v>
      </c>
      <c r="AM9116" s="25">
        <v>633962302.36702967</v>
      </c>
      <c r="AN9116" s="5">
        <v>10.269453437972171</v>
      </c>
    </row>
    <row r="9117" spans="32:40">
      <c r="AF9117" s="25">
        <v>9116</v>
      </c>
      <c r="AG9117" s="25"/>
      <c r="AJ9117" s="25"/>
      <c r="AL9117" s="5">
        <v>9116</v>
      </c>
      <c r="AM9117" s="25">
        <v>-66964245.958687693</v>
      </c>
      <c r="AN9117" s="5">
        <v>0.52530566361788988</v>
      </c>
    </row>
    <row r="9118" spans="32:40">
      <c r="AF9118" s="25">
        <v>9117</v>
      </c>
      <c r="AG9118" s="25"/>
      <c r="AJ9118" s="25"/>
      <c r="AL9118" s="5">
        <v>9117</v>
      </c>
      <c r="AM9118" s="25">
        <v>49634182.406901419</v>
      </c>
      <c r="AN9118" s="5">
        <v>1.2370716373443564</v>
      </c>
    </row>
    <row r="9119" spans="32:40">
      <c r="AF9119" s="25">
        <v>9118</v>
      </c>
      <c r="AG9119" s="25"/>
      <c r="AJ9119" s="25"/>
      <c r="AL9119" s="5">
        <v>9118</v>
      </c>
      <c r="AM9119" s="25">
        <v>-568410034.03148389</v>
      </c>
      <c r="AN9119" s="5">
        <v>-1.7169375952404631</v>
      </c>
    </row>
    <row r="9120" spans="32:40">
      <c r="AF9120" s="25">
        <v>9119</v>
      </c>
      <c r="AG9120" s="25"/>
      <c r="AJ9120" s="25"/>
      <c r="AL9120" s="5">
        <v>9119</v>
      </c>
      <c r="AM9120" s="25">
        <v>1125004913.3846958</v>
      </c>
      <c r="AN9120" s="5">
        <v>10.14726816764302</v>
      </c>
    </row>
    <row r="9121" spans="32:40">
      <c r="AF9121" s="25">
        <v>9120</v>
      </c>
      <c r="AG9121" s="25"/>
      <c r="AJ9121" s="25"/>
      <c r="AL9121" s="5">
        <v>9120</v>
      </c>
      <c r="AM9121" s="25">
        <v>-1274780767.4067183</v>
      </c>
      <c r="AN9121" s="5">
        <v>-5.170860019793138</v>
      </c>
    </row>
    <row r="9122" spans="32:40">
      <c r="AF9122" s="25">
        <v>9121</v>
      </c>
      <c r="AG9122" s="25"/>
      <c r="AJ9122" s="25"/>
      <c r="AL9122" s="5">
        <v>9121</v>
      </c>
      <c r="AM9122" s="25">
        <v>-120995492.658494</v>
      </c>
      <c r="AN9122" s="5">
        <v>0.27373658463550449</v>
      </c>
    </row>
    <row r="9123" spans="32:40">
      <c r="AF9123" s="25">
        <v>9122</v>
      </c>
      <c r="AG9123" s="25"/>
      <c r="AJ9123" s="25"/>
      <c r="AL9123" s="5">
        <v>9122</v>
      </c>
      <c r="AM9123" s="25">
        <v>-304678902.79932261</v>
      </c>
      <c r="AN9123" s="5">
        <v>-0.63450683629246174</v>
      </c>
    </row>
    <row r="9124" spans="32:40">
      <c r="AF9124" s="25">
        <v>9123</v>
      </c>
      <c r="AG9124" s="25"/>
      <c r="AJ9124" s="25"/>
      <c r="AL9124" s="5">
        <v>9123</v>
      </c>
      <c r="AM9124" s="25">
        <v>-1119427904.2573349</v>
      </c>
      <c r="AN9124" s="5">
        <v>-6.5297683864949541</v>
      </c>
    </row>
    <row r="9125" spans="32:40">
      <c r="AF9125" s="25">
        <v>9124</v>
      </c>
      <c r="AG9125" s="25"/>
      <c r="AJ9125" s="25"/>
      <c r="AL9125" s="5">
        <v>9124</v>
      </c>
      <c r="AM9125" s="25">
        <v>-1532872097.4295113</v>
      </c>
      <c r="AN9125" s="5">
        <v>-13.770483153840024</v>
      </c>
    </row>
    <row r="9126" spans="32:40">
      <c r="AF9126" s="25">
        <v>9125</v>
      </c>
      <c r="AG9126" s="25"/>
      <c r="AJ9126" s="25"/>
      <c r="AL9126" s="5">
        <v>9125</v>
      </c>
      <c r="AM9126" s="25">
        <v>1415804401.7422056</v>
      </c>
      <c r="AN9126" s="5">
        <v>13.023438987904088</v>
      </c>
    </row>
    <row r="9127" spans="32:40">
      <c r="AF9127" s="25">
        <v>9126</v>
      </c>
      <c r="AG9127" s="25"/>
      <c r="AJ9127" s="25"/>
      <c r="AL9127" s="5">
        <v>9126</v>
      </c>
      <c r="AM9127" s="25">
        <v>-554786165.76372743</v>
      </c>
      <c r="AN9127" s="5">
        <v>-2.9773424330386833</v>
      </c>
    </row>
    <row r="9128" spans="32:40">
      <c r="AF9128" s="25">
        <v>9127</v>
      </c>
      <c r="AG9128" s="25"/>
      <c r="AJ9128" s="25"/>
      <c r="AL9128" s="5">
        <v>9127</v>
      </c>
      <c r="AM9128" s="25">
        <v>1441098606.1883352</v>
      </c>
      <c r="AN9128" s="5">
        <v>7.7193596745162472</v>
      </c>
    </row>
    <row r="9129" spans="32:40">
      <c r="AF9129" s="25">
        <v>9128</v>
      </c>
      <c r="AG9129" s="25"/>
      <c r="AJ9129" s="25"/>
      <c r="AL9129" s="5">
        <v>9128</v>
      </c>
      <c r="AM9129" s="25">
        <v>470097184.43031174</v>
      </c>
      <c r="AN9129" s="5">
        <v>2.7793797705977736</v>
      </c>
    </row>
    <row r="9130" spans="32:40">
      <c r="AF9130" s="25">
        <v>9129</v>
      </c>
      <c r="AG9130" s="25"/>
      <c r="AJ9130" s="25"/>
      <c r="AL9130" s="5">
        <v>9129</v>
      </c>
      <c r="AM9130" s="25">
        <v>1197578685.1824298</v>
      </c>
      <c r="AN9130" s="5">
        <v>6.750263263966886</v>
      </c>
    </row>
    <row r="9131" spans="32:40">
      <c r="AF9131" s="25">
        <v>9130</v>
      </c>
      <c r="AG9131" s="25"/>
      <c r="AJ9131" s="25"/>
      <c r="AL9131" s="5">
        <v>9130</v>
      </c>
      <c r="AM9131" s="25">
        <v>787427746.53144395</v>
      </c>
      <c r="AN9131" s="5">
        <v>4.5108190409624553</v>
      </c>
    </row>
    <row r="9132" spans="32:40">
      <c r="AF9132" s="25">
        <v>9131</v>
      </c>
      <c r="AG9132" s="25"/>
      <c r="AJ9132" s="25"/>
      <c r="AL9132" s="5">
        <v>9131</v>
      </c>
      <c r="AM9132" s="25">
        <v>349605914.19104862</v>
      </c>
      <c r="AN9132" s="5">
        <v>3.2897519888805755</v>
      </c>
    </row>
    <row r="9133" spans="32:40">
      <c r="AF9133" s="25">
        <v>9132</v>
      </c>
      <c r="AG9133" s="25"/>
      <c r="AJ9133" s="25"/>
      <c r="AL9133" s="5">
        <v>9132</v>
      </c>
      <c r="AM9133" s="25">
        <v>-1059942242.295351</v>
      </c>
      <c r="AN9133" s="5">
        <v>-4.7567767464800923</v>
      </c>
    </row>
    <row r="9134" spans="32:40">
      <c r="AF9134" s="25">
        <v>9133</v>
      </c>
      <c r="AG9134" s="25"/>
      <c r="AJ9134" s="25"/>
      <c r="AL9134" s="5">
        <v>9133</v>
      </c>
      <c r="AM9134" s="25">
        <v>-2142887232.5497236</v>
      </c>
      <c r="AN9134" s="5">
        <v>-7.248780770819736</v>
      </c>
    </row>
    <row r="9135" spans="32:40">
      <c r="AF9135" s="25">
        <v>9134</v>
      </c>
      <c r="AG9135" s="25"/>
      <c r="AJ9135" s="25"/>
      <c r="AL9135" s="5">
        <v>9134</v>
      </c>
      <c r="AM9135" s="25">
        <v>-620109298.8190527</v>
      </c>
      <c r="AN9135" s="5">
        <v>-2.2365736499449906</v>
      </c>
    </row>
    <row r="9136" spans="32:40">
      <c r="AF9136" s="25">
        <v>9135</v>
      </c>
      <c r="AG9136" s="25"/>
      <c r="AJ9136" s="25"/>
      <c r="AL9136" s="5">
        <v>9135</v>
      </c>
      <c r="AM9136" s="25">
        <v>-276449094.12045157</v>
      </c>
      <c r="AN9136" s="5">
        <v>-2.8145131789249724</v>
      </c>
    </row>
    <row r="9137" spans="32:40">
      <c r="AF9137" s="25">
        <v>9136</v>
      </c>
      <c r="AG9137" s="25"/>
      <c r="AJ9137" s="25"/>
      <c r="AL9137" s="5">
        <v>9136</v>
      </c>
      <c r="AM9137" s="25">
        <v>-442701973.2502526</v>
      </c>
      <c r="AN9137" s="5">
        <v>-1.9022893408899544</v>
      </c>
    </row>
    <row r="9138" spans="32:40">
      <c r="AF9138" s="25">
        <v>9137</v>
      </c>
      <c r="AG9138" s="25"/>
      <c r="AJ9138" s="25"/>
      <c r="AL9138" s="5">
        <v>9137</v>
      </c>
      <c r="AM9138" s="25">
        <v>-908732511.59880805</v>
      </c>
      <c r="AN9138" s="5">
        <v>-3.9513178774040609</v>
      </c>
    </row>
    <row r="9139" spans="32:40">
      <c r="AF9139" s="25">
        <v>9138</v>
      </c>
      <c r="AG9139" s="25"/>
      <c r="AJ9139" s="25"/>
      <c r="AL9139" s="5">
        <v>9138</v>
      </c>
      <c r="AM9139" s="25">
        <v>-472477806.25993788</v>
      </c>
      <c r="AN9139" s="5">
        <v>-1.250227857329623</v>
      </c>
    </row>
    <row r="9140" spans="32:40">
      <c r="AF9140" s="25">
        <v>9139</v>
      </c>
      <c r="AG9140" s="25"/>
      <c r="AJ9140" s="25"/>
      <c r="AL9140" s="5">
        <v>9139</v>
      </c>
      <c r="AM9140" s="25">
        <v>-216529051.43176699</v>
      </c>
      <c r="AN9140" s="5">
        <v>-0.20993462421261644</v>
      </c>
    </row>
    <row r="9141" spans="32:40">
      <c r="AF9141" s="25">
        <v>9140</v>
      </c>
      <c r="AG9141" s="25"/>
      <c r="AJ9141" s="25"/>
      <c r="AL9141" s="5">
        <v>9140</v>
      </c>
      <c r="AM9141" s="25">
        <v>190462702.50627172</v>
      </c>
      <c r="AN9141" s="5">
        <v>2.8707743378078785</v>
      </c>
    </row>
    <row r="9142" spans="32:40">
      <c r="AF9142" s="25">
        <v>9141</v>
      </c>
      <c r="AG9142" s="25"/>
      <c r="AJ9142" s="25"/>
      <c r="AL9142" s="5">
        <v>9141</v>
      </c>
      <c r="AM9142" s="25">
        <v>-1135357121.2982397</v>
      </c>
      <c r="AN9142" s="5">
        <v>-4.499975181869603</v>
      </c>
    </row>
    <row r="9143" spans="32:40">
      <c r="AF9143" s="25">
        <v>9142</v>
      </c>
      <c r="AG9143" s="25"/>
      <c r="AJ9143" s="25"/>
      <c r="AL9143" s="5">
        <v>9142</v>
      </c>
      <c r="AM9143" s="25">
        <v>97320732.34618181</v>
      </c>
      <c r="AN9143" s="5">
        <v>1.5313534949806162</v>
      </c>
    </row>
    <row r="9144" spans="32:40">
      <c r="AF9144" s="25">
        <v>9143</v>
      </c>
      <c r="AG9144" s="25"/>
      <c r="AJ9144" s="25"/>
      <c r="AL9144" s="5">
        <v>9143</v>
      </c>
      <c r="AM9144" s="25">
        <v>-1053238504.2436445</v>
      </c>
      <c r="AN9144" s="5">
        <v>-6.7717644107254209</v>
      </c>
    </row>
    <row r="9145" spans="32:40">
      <c r="AF9145" s="25">
        <v>9144</v>
      </c>
      <c r="AG9145" s="25"/>
      <c r="AJ9145" s="25"/>
      <c r="AL9145" s="5">
        <v>9144</v>
      </c>
      <c r="AM9145" s="25">
        <v>-999081972.49697709</v>
      </c>
      <c r="AN9145" s="5">
        <v>-3.9370997581876122</v>
      </c>
    </row>
    <row r="9146" spans="32:40">
      <c r="AF9146" s="25">
        <v>9145</v>
      </c>
      <c r="AG9146" s="25"/>
      <c r="AJ9146" s="25"/>
      <c r="AL9146" s="5">
        <v>9145</v>
      </c>
      <c r="AM9146" s="25">
        <v>-1091348958.0820644</v>
      </c>
      <c r="AN9146" s="5">
        <v>-4.7194507628571696</v>
      </c>
    </row>
    <row r="9147" spans="32:40">
      <c r="AF9147" s="25">
        <v>9146</v>
      </c>
      <c r="AG9147" s="25"/>
      <c r="AJ9147" s="25"/>
      <c r="AL9147" s="5">
        <v>9146</v>
      </c>
      <c r="AM9147" s="25">
        <v>-879254673.36928701</v>
      </c>
      <c r="AN9147" s="5">
        <v>-4.7102647306950907</v>
      </c>
    </row>
    <row r="9148" spans="32:40">
      <c r="AF9148" s="25">
        <v>9147</v>
      </c>
      <c r="AG9148" s="25"/>
      <c r="AJ9148" s="25"/>
      <c r="AL9148" s="5">
        <v>9147</v>
      </c>
      <c r="AM9148" s="25">
        <v>-536366188.47267294</v>
      </c>
      <c r="AN9148" s="5">
        <v>-5.342643883752566</v>
      </c>
    </row>
    <row r="9149" spans="32:40">
      <c r="AF9149" s="25">
        <v>9148</v>
      </c>
      <c r="AG9149" s="25"/>
      <c r="AJ9149" s="25"/>
      <c r="AL9149" s="5">
        <v>9148</v>
      </c>
      <c r="AM9149" s="25">
        <v>-569030764.88951159</v>
      </c>
      <c r="AN9149" s="5">
        <v>-1.6091223967439428</v>
      </c>
    </row>
    <row r="9150" spans="32:40">
      <c r="AF9150" s="25">
        <v>9149</v>
      </c>
      <c r="AG9150" s="25"/>
      <c r="AJ9150" s="25"/>
      <c r="AL9150" s="5">
        <v>9149</v>
      </c>
      <c r="AM9150" s="25">
        <v>-652338002.18678176</v>
      </c>
      <c r="AN9150" s="5">
        <v>-6.2333772032975761</v>
      </c>
    </row>
    <row r="9151" spans="32:40">
      <c r="AF9151" s="25">
        <v>9150</v>
      </c>
      <c r="AG9151" s="25"/>
      <c r="AJ9151" s="25"/>
      <c r="AL9151" s="5">
        <v>9150</v>
      </c>
      <c r="AM9151" s="25">
        <v>-1207272138.7289276</v>
      </c>
      <c r="AN9151" s="5">
        <v>-3.8574861132702867</v>
      </c>
    </row>
    <row r="9152" spans="32:40">
      <c r="AF9152" s="25">
        <v>9151</v>
      </c>
      <c r="AG9152" s="25"/>
      <c r="AJ9152" s="25"/>
      <c r="AL9152" s="5">
        <v>9151</v>
      </c>
      <c r="AM9152" s="25">
        <v>241255985.52882126</v>
      </c>
      <c r="AN9152" s="5">
        <v>2.2944061732756076</v>
      </c>
    </row>
    <row r="9153" spans="32:40">
      <c r="AF9153" s="25">
        <v>9152</v>
      </c>
      <c r="AG9153" s="25"/>
      <c r="AJ9153" s="25"/>
      <c r="AL9153" s="5">
        <v>9152</v>
      </c>
      <c r="AM9153" s="25">
        <v>116126156.5941962</v>
      </c>
      <c r="AN9153" s="5">
        <v>1.6932751747199624</v>
      </c>
    </row>
    <row r="9154" spans="32:40">
      <c r="AF9154" s="25">
        <v>9153</v>
      </c>
      <c r="AG9154" s="25"/>
      <c r="AJ9154" s="25"/>
      <c r="AL9154" s="5">
        <v>9153</v>
      </c>
      <c r="AM9154" s="25">
        <v>-885420195.64753151</v>
      </c>
      <c r="AN9154" s="5">
        <v>-5.8304978587059271</v>
      </c>
    </row>
    <row r="9155" spans="32:40">
      <c r="AF9155" s="25">
        <v>9154</v>
      </c>
      <c r="AG9155" s="25"/>
      <c r="AJ9155" s="25"/>
      <c r="AL9155" s="5">
        <v>9154</v>
      </c>
      <c r="AM9155" s="25">
        <v>1076850363.0793676</v>
      </c>
      <c r="AN9155" s="5">
        <v>13.741204674664012</v>
      </c>
    </row>
    <row r="9156" spans="32:40">
      <c r="AF9156" s="25">
        <v>9155</v>
      </c>
      <c r="AG9156" s="25"/>
      <c r="AJ9156" s="25"/>
      <c r="AL9156" s="5">
        <v>9155</v>
      </c>
      <c r="AM9156" s="25">
        <v>-1424269519.9924431</v>
      </c>
      <c r="AN9156" s="5">
        <v>-4.6478818517856828</v>
      </c>
    </row>
    <row r="9157" spans="32:40">
      <c r="AF9157" s="25">
        <v>9156</v>
      </c>
      <c r="AG9157" s="25"/>
      <c r="AJ9157" s="25"/>
      <c r="AL9157" s="5">
        <v>9156</v>
      </c>
      <c r="AM9157" s="25">
        <v>-1123381112.3915758</v>
      </c>
      <c r="AN9157" s="5">
        <v>-5.3937362451603814</v>
      </c>
    </row>
    <row r="9158" spans="32:40">
      <c r="AF9158" s="25">
        <v>9157</v>
      </c>
      <c r="AG9158" s="25"/>
      <c r="AJ9158" s="25"/>
      <c r="AL9158" s="5">
        <v>9157</v>
      </c>
      <c r="AM9158" s="25">
        <v>-490779976.43756694</v>
      </c>
      <c r="AN9158" s="5">
        <v>-1.0005934959960729</v>
      </c>
    </row>
    <row r="9159" spans="32:40">
      <c r="AF9159" s="25">
        <v>9158</v>
      </c>
      <c r="AG9159" s="25"/>
      <c r="AJ9159" s="25"/>
      <c r="AL9159" s="5">
        <v>9158</v>
      </c>
      <c r="AM9159" s="25">
        <v>-1149071012.3641458</v>
      </c>
      <c r="AN9159" s="5">
        <v>-9.6517170210731429</v>
      </c>
    </row>
    <row r="9160" spans="32:40">
      <c r="AF9160" s="25">
        <v>9159</v>
      </c>
      <c r="AG9160" s="25"/>
      <c r="AJ9160" s="25"/>
      <c r="AL9160" s="5">
        <v>9159</v>
      </c>
      <c r="AM9160" s="25">
        <v>-701832780.56164074</v>
      </c>
      <c r="AN9160" s="5">
        <v>-3.7467206598638283</v>
      </c>
    </row>
    <row r="9161" spans="32:40">
      <c r="AF9161" s="25">
        <v>9160</v>
      </c>
      <c r="AG9161" s="25"/>
      <c r="AJ9161" s="25"/>
      <c r="AL9161" s="5">
        <v>9160</v>
      </c>
      <c r="AM9161" s="25">
        <v>-641694218.21417046</v>
      </c>
      <c r="AN9161" s="5">
        <v>-2.8519958114574502</v>
      </c>
    </row>
    <row r="9162" spans="32:40">
      <c r="AF9162" s="25">
        <v>9161</v>
      </c>
      <c r="AG9162" s="25"/>
      <c r="AJ9162" s="25"/>
      <c r="AL9162" s="5">
        <v>9161</v>
      </c>
      <c r="AM9162" s="25">
        <v>-573546491.28358138</v>
      </c>
      <c r="AN9162" s="5">
        <v>-4.9855999204988217</v>
      </c>
    </row>
    <row r="9163" spans="32:40">
      <c r="AF9163" s="25">
        <v>9162</v>
      </c>
      <c r="AG9163" s="25"/>
      <c r="AJ9163" s="25"/>
      <c r="AL9163" s="5">
        <v>9162</v>
      </c>
      <c r="AM9163" s="25">
        <v>-608367702.03077507</v>
      </c>
      <c r="AN9163" s="5">
        <v>-1.6077055652261776</v>
      </c>
    </row>
    <row r="9164" spans="32:40">
      <c r="AF9164" s="25">
        <v>9163</v>
      </c>
      <c r="AG9164" s="25"/>
      <c r="AJ9164" s="25"/>
      <c r="AL9164" s="5">
        <v>9163</v>
      </c>
      <c r="AM9164" s="25">
        <v>-1267128748.6193795</v>
      </c>
      <c r="AN9164" s="5">
        <v>-4.6391000917974967</v>
      </c>
    </row>
    <row r="9165" spans="32:40">
      <c r="AF9165" s="25">
        <v>9164</v>
      </c>
      <c r="AG9165" s="25"/>
      <c r="AJ9165" s="25"/>
      <c r="AL9165" s="5">
        <v>9164</v>
      </c>
      <c r="AM9165" s="25">
        <v>-1300759078.3998759</v>
      </c>
      <c r="AN9165" s="5">
        <v>-6.6006072261941746</v>
      </c>
    </row>
    <row r="9166" spans="32:40">
      <c r="AF9166" s="25">
        <v>9165</v>
      </c>
      <c r="AG9166" s="25"/>
      <c r="AJ9166" s="25"/>
      <c r="AL9166" s="5">
        <v>9165</v>
      </c>
      <c r="AM9166" s="25">
        <v>-249039471.13755101</v>
      </c>
      <c r="AN9166" s="5">
        <v>-1.1807495952408196</v>
      </c>
    </row>
    <row r="9167" spans="32:40">
      <c r="AF9167" s="25">
        <v>9166</v>
      </c>
      <c r="AG9167" s="25"/>
      <c r="AJ9167" s="25"/>
      <c r="AL9167" s="5">
        <v>9166</v>
      </c>
      <c r="AM9167" s="25">
        <v>695402353.8067466</v>
      </c>
      <c r="AN9167" s="5">
        <v>7.731063058635864</v>
      </c>
    </row>
    <row r="9168" spans="32:40">
      <c r="AF9168" s="25">
        <v>9167</v>
      </c>
      <c r="AG9168" s="25"/>
      <c r="AJ9168" s="25"/>
      <c r="AL9168" s="5">
        <v>9167</v>
      </c>
      <c r="AM9168" s="25">
        <v>1221490567.3026409</v>
      </c>
      <c r="AN9168" s="5">
        <v>6.3721873638351765</v>
      </c>
    </row>
    <row r="9169" spans="32:40">
      <c r="AF9169" s="25">
        <v>9168</v>
      </c>
      <c r="AG9169" s="25"/>
      <c r="AJ9169" s="25"/>
      <c r="AL9169" s="5">
        <v>9168</v>
      </c>
      <c r="AM9169" s="25">
        <v>-82734827.242569357</v>
      </c>
      <c r="AN9169" s="5">
        <v>0.17566568344068678</v>
      </c>
    </row>
    <row r="9170" spans="32:40">
      <c r="AF9170" s="25">
        <v>9169</v>
      </c>
      <c r="AG9170" s="25"/>
      <c r="AJ9170" s="25"/>
      <c r="AL9170" s="5">
        <v>9169</v>
      </c>
      <c r="AM9170" s="25">
        <v>107647689.14659816</v>
      </c>
      <c r="AN9170" s="5">
        <v>1.5070666541073545</v>
      </c>
    </row>
    <row r="9171" spans="32:40">
      <c r="AF9171" s="25">
        <v>9170</v>
      </c>
      <c r="AG9171" s="25"/>
      <c r="AJ9171" s="25"/>
      <c r="AL9171" s="5">
        <v>9170</v>
      </c>
      <c r="AM9171" s="25">
        <v>-515603147.59279537</v>
      </c>
      <c r="AN9171" s="5">
        <v>-5.3693265050632437</v>
      </c>
    </row>
    <row r="9172" spans="32:40">
      <c r="AF9172" s="25">
        <v>9171</v>
      </c>
      <c r="AG9172" s="25"/>
      <c r="AJ9172" s="25"/>
      <c r="AL9172" s="5">
        <v>9171</v>
      </c>
      <c r="AM9172" s="25">
        <v>-351635146.67389011</v>
      </c>
      <c r="AN9172" s="5">
        <v>-2.7192684143916979</v>
      </c>
    </row>
    <row r="9173" spans="32:40">
      <c r="AF9173" s="25">
        <v>9172</v>
      </c>
      <c r="AG9173" s="25"/>
      <c r="AJ9173" s="25"/>
      <c r="AL9173" s="5">
        <v>9172</v>
      </c>
      <c r="AM9173" s="25">
        <v>-216636993.25488779</v>
      </c>
      <c r="AN9173" s="5">
        <v>-0.61403516628435595</v>
      </c>
    </row>
    <row r="9174" spans="32:40">
      <c r="AF9174" s="25">
        <v>9173</v>
      </c>
      <c r="AG9174" s="25"/>
      <c r="AJ9174" s="25"/>
      <c r="AL9174" s="5">
        <v>9173</v>
      </c>
      <c r="AM9174" s="25">
        <v>-307666515.50453418</v>
      </c>
      <c r="AN9174" s="5">
        <v>-1.9993375416519195</v>
      </c>
    </row>
    <row r="9175" spans="32:40">
      <c r="AF9175" s="25">
        <v>9174</v>
      </c>
      <c r="AG9175" s="25"/>
      <c r="AJ9175" s="25"/>
      <c r="AL9175" s="5">
        <v>9174</v>
      </c>
      <c r="AM9175" s="25">
        <v>722967612.58288372</v>
      </c>
      <c r="AN9175" s="5">
        <v>6.5184766177287941</v>
      </c>
    </row>
    <row r="9176" spans="32:40">
      <c r="AF9176" s="25">
        <v>9175</v>
      </c>
      <c r="AG9176" s="25"/>
      <c r="AJ9176" s="25"/>
      <c r="AL9176" s="5">
        <v>9175</v>
      </c>
      <c r="AM9176" s="25">
        <v>-1268980542.8822143</v>
      </c>
      <c r="AN9176" s="5">
        <v>-4.082043281415995</v>
      </c>
    </row>
    <row r="9177" spans="32:40">
      <c r="AF9177" s="25">
        <v>9176</v>
      </c>
      <c r="AG9177" s="25"/>
      <c r="AJ9177" s="25"/>
      <c r="AL9177" s="5">
        <v>9176</v>
      </c>
      <c r="AM9177" s="25">
        <v>191439458.41844839</v>
      </c>
      <c r="AN9177" s="5">
        <v>1.9636964170617974</v>
      </c>
    </row>
    <row r="9178" spans="32:40">
      <c r="AF9178" s="25">
        <v>9177</v>
      </c>
      <c r="AG9178" s="25"/>
      <c r="AJ9178" s="25"/>
      <c r="AL9178" s="5">
        <v>9177</v>
      </c>
      <c r="AM9178" s="25">
        <v>-876256840.14354169</v>
      </c>
      <c r="AN9178" s="5">
        <v>-5.5765153182448763</v>
      </c>
    </row>
    <row r="9179" spans="32:40">
      <c r="AF9179" s="25">
        <v>9178</v>
      </c>
      <c r="AG9179" s="25"/>
      <c r="AJ9179" s="25"/>
      <c r="AL9179" s="5">
        <v>9178</v>
      </c>
      <c r="AM9179" s="25">
        <v>-954471571.12365043</v>
      </c>
      <c r="AN9179" s="5">
        <v>-2.6776489283080021</v>
      </c>
    </row>
    <row r="9180" spans="32:40">
      <c r="AF9180" s="25">
        <v>9179</v>
      </c>
      <c r="AG9180" s="25"/>
      <c r="AJ9180" s="25"/>
      <c r="AL9180" s="5">
        <v>9179</v>
      </c>
      <c r="AM9180" s="25">
        <v>-830961605.38192344</v>
      </c>
      <c r="AN9180" s="5">
        <v>-9.2115326156854742</v>
      </c>
    </row>
    <row r="9181" spans="32:40">
      <c r="AF9181" s="25">
        <v>9180</v>
      </c>
      <c r="AG9181" s="25"/>
      <c r="AJ9181" s="25"/>
      <c r="AL9181" s="5">
        <v>9180</v>
      </c>
      <c r="AM9181" s="25">
        <v>-1291025630.9001093</v>
      </c>
      <c r="AN9181" s="5">
        <v>-4.3475108519220793</v>
      </c>
    </row>
    <row r="9182" spans="32:40">
      <c r="AF9182" s="25">
        <v>9181</v>
      </c>
      <c r="AG9182" s="25"/>
      <c r="AJ9182" s="25"/>
      <c r="AL9182" s="5">
        <v>9181</v>
      </c>
      <c r="AM9182" s="25">
        <v>-881047772.86971664</v>
      </c>
      <c r="AN9182" s="5">
        <v>-6.6015448183453147</v>
      </c>
    </row>
    <row r="9183" spans="32:40">
      <c r="AF9183" s="25">
        <v>9182</v>
      </c>
      <c r="AG9183" s="25"/>
      <c r="AJ9183" s="25"/>
      <c r="AL9183" s="5">
        <v>9182</v>
      </c>
      <c r="AM9183" s="25">
        <v>-1048366001.3001332</v>
      </c>
      <c r="AN9183" s="5">
        <v>-3.2449267476154455</v>
      </c>
    </row>
    <row r="9184" spans="32:40">
      <c r="AF9184" s="25">
        <v>9183</v>
      </c>
      <c r="AG9184" s="25"/>
      <c r="AJ9184" s="25"/>
      <c r="AL9184" s="5">
        <v>9183</v>
      </c>
      <c r="AM9184" s="25">
        <v>-89314206.136504412</v>
      </c>
      <c r="AN9184" s="5">
        <v>0.54503865466793633</v>
      </c>
    </row>
    <row r="9185" spans="32:40">
      <c r="AF9185" s="25">
        <v>9184</v>
      </c>
      <c r="AG9185" s="25"/>
      <c r="AJ9185" s="25"/>
      <c r="AL9185" s="5">
        <v>9184</v>
      </c>
      <c r="AM9185" s="25">
        <v>-951342054.41004455</v>
      </c>
      <c r="AN9185" s="5">
        <v>-13.207534263530397</v>
      </c>
    </row>
    <row r="9186" spans="32:40">
      <c r="AF9186" s="25">
        <v>9185</v>
      </c>
      <c r="AG9186" s="25"/>
      <c r="AJ9186" s="25"/>
      <c r="AL9186" s="5">
        <v>9185</v>
      </c>
      <c r="AM9186" s="25">
        <v>-1633584053.5944037</v>
      </c>
      <c r="AN9186" s="5">
        <v>-5.7633817777058383</v>
      </c>
    </row>
    <row r="9187" spans="32:40">
      <c r="AF9187" s="25">
        <v>9186</v>
      </c>
      <c r="AG9187" s="25"/>
      <c r="AJ9187" s="25"/>
      <c r="AL9187" s="5">
        <v>9186</v>
      </c>
      <c r="AM9187" s="25">
        <v>49348930.450107068</v>
      </c>
      <c r="AN9187" s="5">
        <v>1.7625968795811073</v>
      </c>
    </row>
    <row r="9188" spans="32:40">
      <c r="AF9188" s="25">
        <v>9187</v>
      </c>
      <c r="AG9188" s="25"/>
      <c r="AJ9188" s="25"/>
      <c r="AL9188" s="5">
        <v>9187</v>
      </c>
      <c r="AM9188" s="25">
        <v>-269767810.71510065</v>
      </c>
      <c r="AN9188" s="5">
        <v>-1.0749560299386316</v>
      </c>
    </row>
    <row r="9189" spans="32:40">
      <c r="AF9189" s="25">
        <v>9188</v>
      </c>
      <c r="AG9189" s="25"/>
      <c r="AJ9189" s="25"/>
      <c r="AL9189" s="5">
        <v>9188</v>
      </c>
      <c r="AM9189" s="25">
        <v>-845344340.80044019</v>
      </c>
      <c r="AN9189" s="5">
        <v>-8.7769589293617418</v>
      </c>
    </row>
    <row r="9190" spans="32:40">
      <c r="AF9190" s="25">
        <v>9189</v>
      </c>
      <c r="AG9190" s="25"/>
      <c r="AJ9190" s="25"/>
      <c r="AL9190" s="5">
        <v>9189</v>
      </c>
      <c r="AM9190" s="25">
        <v>376225000.17156303</v>
      </c>
      <c r="AN9190" s="5">
        <v>3.3019110276096479</v>
      </c>
    </row>
    <row r="9191" spans="32:40">
      <c r="AF9191" s="25">
        <v>9190</v>
      </c>
      <c r="AG9191" s="25"/>
      <c r="AJ9191" s="25"/>
      <c r="AL9191" s="5">
        <v>9190</v>
      </c>
      <c r="AM9191" s="25">
        <v>-1375991638.6786776</v>
      </c>
      <c r="AN9191" s="5">
        <v>-4.5405475974957925</v>
      </c>
    </row>
    <row r="9192" spans="32:40">
      <c r="AF9192" s="25">
        <v>9191</v>
      </c>
      <c r="AG9192" s="25"/>
      <c r="AJ9192" s="25"/>
      <c r="AL9192" s="5">
        <v>9191</v>
      </c>
      <c r="AM9192" s="25">
        <v>562302807.87359345</v>
      </c>
      <c r="AN9192" s="5">
        <v>8.9526525927232949</v>
      </c>
    </row>
    <row r="9193" spans="32:40">
      <c r="AF9193" s="25">
        <v>9192</v>
      </c>
      <c r="AG9193" s="25"/>
      <c r="AJ9193" s="25"/>
      <c r="AL9193" s="5">
        <v>9192</v>
      </c>
      <c r="AM9193" s="25">
        <v>603263950.22740328</v>
      </c>
      <c r="AN9193" s="5">
        <v>5.7983882216015381</v>
      </c>
    </row>
    <row r="9194" spans="32:40">
      <c r="AF9194" s="25">
        <v>9193</v>
      </c>
      <c r="AG9194" s="25"/>
      <c r="AJ9194" s="25"/>
      <c r="AL9194" s="5">
        <v>9193</v>
      </c>
      <c r="AM9194" s="25">
        <v>-1320618015.4288864</v>
      </c>
      <c r="AN9194" s="5">
        <v>-11.663255306304205</v>
      </c>
    </row>
    <row r="9195" spans="32:40">
      <c r="AF9195" s="25">
        <v>9194</v>
      </c>
      <c r="AG9195" s="25"/>
      <c r="AJ9195" s="25"/>
      <c r="AL9195" s="5">
        <v>9194</v>
      </c>
      <c r="AM9195" s="25">
        <v>-340599934.80279022</v>
      </c>
      <c r="AN9195" s="5">
        <v>-0.47626910016874607</v>
      </c>
    </row>
    <row r="9196" spans="32:40">
      <c r="AF9196" s="25">
        <v>9195</v>
      </c>
      <c r="AG9196" s="25"/>
      <c r="AJ9196" s="25"/>
      <c r="AL9196" s="5">
        <v>9195</v>
      </c>
      <c r="AM9196" s="25">
        <v>-638420169.67237842</v>
      </c>
      <c r="AN9196" s="5">
        <v>-2.7530623444124926</v>
      </c>
    </row>
    <row r="9197" spans="32:40">
      <c r="AF9197" s="25">
        <v>9196</v>
      </c>
      <c r="AG9197" s="25"/>
      <c r="AJ9197" s="25"/>
      <c r="AL9197" s="5">
        <v>9196</v>
      </c>
      <c r="AM9197" s="25">
        <v>-449647851.77542436</v>
      </c>
      <c r="AN9197" s="5">
        <v>-2.8595821549701594</v>
      </c>
    </row>
    <row r="9198" spans="32:40">
      <c r="AF9198" s="25">
        <v>9197</v>
      </c>
      <c r="AG9198" s="25"/>
      <c r="AJ9198" s="25"/>
      <c r="AL9198" s="5">
        <v>9197</v>
      </c>
      <c r="AM9198" s="25">
        <v>947833577.51391912</v>
      </c>
      <c r="AN9198" s="5">
        <v>9.4773283271165365</v>
      </c>
    </row>
    <row r="9199" spans="32:40">
      <c r="AF9199" s="25">
        <v>9198</v>
      </c>
      <c r="AG9199" s="25"/>
      <c r="AJ9199" s="25"/>
      <c r="AL9199" s="5">
        <v>9198</v>
      </c>
      <c r="AM9199" s="25">
        <v>-657593314.79777598</v>
      </c>
      <c r="AN9199" s="5">
        <v>-2.2050749282253856</v>
      </c>
    </row>
    <row r="9200" spans="32:40">
      <c r="AF9200" s="25">
        <v>9199</v>
      </c>
      <c r="AG9200" s="25"/>
      <c r="AJ9200" s="25"/>
      <c r="AL9200" s="5">
        <v>9199</v>
      </c>
      <c r="AM9200" s="25">
        <v>-1228233246.7712302</v>
      </c>
      <c r="AN9200" s="5">
        <v>-10.240364762512383</v>
      </c>
    </row>
    <row r="9201" spans="32:40">
      <c r="AF9201" s="25">
        <v>9200</v>
      </c>
      <c r="AG9201" s="25"/>
      <c r="AJ9201" s="25"/>
      <c r="AL9201" s="5">
        <v>9200</v>
      </c>
      <c r="AM9201" s="25">
        <v>-569347900.08772933</v>
      </c>
      <c r="AN9201" s="5">
        <v>-1.4591560612050876</v>
      </c>
    </row>
    <row r="9202" spans="32:40">
      <c r="AF9202" s="25">
        <v>9201</v>
      </c>
      <c r="AG9202" s="25"/>
      <c r="AJ9202" s="25"/>
      <c r="AL9202" s="5">
        <v>9201</v>
      </c>
      <c r="AM9202" s="25">
        <v>-1000914095.3778552</v>
      </c>
      <c r="AN9202" s="5">
        <v>-3.8783259555073109</v>
      </c>
    </row>
    <row r="9203" spans="32:40">
      <c r="AF9203" s="25">
        <v>9202</v>
      </c>
      <c r="AG9203" s="25"/>
      <c r="AJ9203" s="25"/>
      <c r="AL9203" s="5">
        <v>9202</v>
      </c>
      <c r="AM9203" s="25">
        <v>361999957.14490402</v>
      </c>
      <c r="AN9203" s="5">
        <v>3.4458277212420372</v>
      </c>
    </row>
    <row r="9204" spans="32:40">
      <c r="AF9204" s="25">
        <v>9203</v>
      </c>
      <c r="AG9204" s="25"/>
      <c r="AJ9204" s="25"/>
      <c r="AL9204" s="5">
        <v>9203</v>
      </c>
      <c r="AM9204" s="25">
        <v>-1066854446.6739492</v>
      </c>
      <c r="AN9204" s="5">
        <v>-4.856058432784879</v>
      </c>
    </row>
    <row r="9205" spans="32:40">
      <c r="AF9205" s="25">
        <v>9204</v>
      </c>
      <c r="AG9205" s="25"/>
      <c r="AJ9205" s="25"/>
      <c r="AL9205" s="5">
        <v>9204</v>
      </c>
      <c r="AM9205" s="25">
        <v>659505826.4151274</v>
      </c>
      <c r="AN9205" s="5">
        <v>6.6890526828445491</v>
      </c>
    </row>
    <row r="9206" spans="32:40">
      <c r="AF9206" s="25">
        <v>9205</v>
      </c>
      <c r="AG9206" s="25"/>
      <c r="AJ9206" s="25"/>
      <c r="AL9206" s="5">
        <v>9205</v>
      </c>
      <c r="AM9206" s="25">
        <v>385559344.49333262</v>
      </c>
      <c r="AN9206" s="5">
        <v>3.0754675751082048</v>
      </c>
    </row>
    <row r="9207" spans="32:40">
      <c r="AF9207" s="25">
        <v>9206</v>
      </c>
      <c r="AG9207" s="25"/>
      <c r="AJ9207" s="25"/>
      <c r="AL9207" s="5">
        <v>9206</v>
      </c>
      <c r="AM9207" s="25">
        <v>-516536744.06433445</v>
      </c>
      <c r="AN9207" s="5">
        <v>-2.3663134768391827</v>
      </c>
    </row>
    <row r="9208" spans="32:40">
      <c r="AF9208" s="25">
        <v>9207</v>
      </c>
      <c r="AG9208" s="25"/>
      <c r="AJ9208" s="25"/>
      <c r="AL9208" s="5">
        <v>9207</v>
      </c>
      <c r="AM9208" s="25">
        <v>172816838.32389212</v>
      </c>
      <c r="AN9208" s="5">
        <v>1.8607840409659726</v>
      </c>
    </row>
    <row r="9209" spans="32:40">
      <c r="AF9209" s="25">
        <v>9208</v>
      </c>
      <c r="AG9209" s="25"/>
      <c r="AJ9209" s="25"/>
      <c r="AL9209" s="5">
        <v>9208</v>
      </c>
      <c r="AM9209" s="25">
        <v>-565437681.9816221</v>
      </c>
      <c r="AN9209" s="5">
        <v>-3.5835513406504536</v>
      </c>
    </row>
    <row r="9210" spans="32:40">
      <c r="AF9210" s="25">
        <v>9209</v>
      </c>
      <c r="AG9210" s="25"/>
      <c r="AJ9210" s="25"/>
      <c r="AL9210" s="5">
        <v>9209</v>
      </c>
      <c r="AM9210" s="25">
        <v>-224743518.09468508</v>
      </c>
      <c r="AN9210" s="5">
        <v>-0.20863907960621872</v>
      </c>
    </row>
    <row r="9211" spans="32:40">
      <c r="AF9211" s="25">
        <v>9210</v>
      </c>
      <c r="AG9211" s="25"/>
      <c r="AJ9211" s="25"/>
      <c r="AL9211" s="5">
        <v>9210</v>
      </c>
      <c r="AM9211" s="25">
        <v>151673349.89818779</v>
      </c>
      <c r="AN9211" s="5">
        <v>2.7900115186746408</v>
      </c>
    </row>
    <row r="9212" spans="32:40">
      <c r="AF9212" s="25">
        <v>9211</v>
      </c>
      <c r="AG9212" s="25"/>
      <c r="AJ9212" s="25"/>
      <c r="AL9212" s="5">
        <v>9211</v>
      </c>
      <c r="AM9212" s="25">
        <v>-394685825.87519348</v>
      </c>
      <c r="AN9212" s="5">
        <v>-0.92545387764278875</v>
      </c>
    </row>
    <row r="9213" spans="32:40">
      <c r="AF9213" s="25">
        <v>9212</v>
      </c>
      <c r="AG9213" s="25"/>
      <c r="AJ9213" s="25"/>
      <c r="AL9213" s="5">
        <v>9212</v>
      </c>
      <c r="AM9213" s="25">
        <v>-318249298.02040023</v>
      </c>
      <c r="AN9213" s="5">
        <v>-2.4004946444758954</v>
      </c>
    </row>
    <row r="9214" spans="32:40">
      <c r="AF9214" s="25">
        <v>9213</v>
      </c>
      <c r="AG9214" s="25"/>
      <c r="AJ9214" s="25"/>
      <c r="AL9214" s="5">
        <v>9213</v>
      </c>
      <c r="AM9214" s="25">
        <v>-267146255.20399314</v>
      </c>
      <c r="AN9214" s="5">
        <v>-0.50377580454282567</v>
      </c>
    </row>
    <row r="9215" spans="32:40">
      <c r="AF9215" s="25">
        <v>9214</v>
      </c>
      <c r="AG9215" s="25"/>
      <c r="AJ9215" s="25"/>
      <c r="AL9215" s="5">
        <v>9214</v>
      </c>
      <c r="AM9215" s="25">
        <v>-916487410.89205861</v>
      </c>
      <c r="AN9215" s="5">
        <v>-2.6564552722332935</v>
      </c>
    </row>
    <row r="9216" spans="32:40">
      <c r="AF9216" s="25">
        <v>9215</v>
      </c>
      <c r="AG9216" s="25"/>
      <c r="AJ9216" s="25"/>
      <c r="AL9216" s="5">
        <v>9215</v>
      </c>
      <c r="AM9216" s="25">
        <v>-194971181.75206596</v>
      </c>
      <c r="AN9216" s="5">
        <v>-0.66102903675884328</v>
      </c>
    </row>
    <row r="9217" spans="32:40">
      <c r="AF9217" s="25">
        <v>9216</v>
      </c>
      <c r="AG9217" s="25"/>
      <c r="AJ9217" s="25"/>
      <c r="AL9217" s="5">
        <v>9216</v>
      </c>
      <c r="AM9217" s="25">
        <v>-921346708.40976298</v>
      </c>
      <c r="AN9217" s="5">
        <v>-3.0831856978041312</v>
      </c>
    </row>
    <row r="9218" spans="32:40">
      <c r="AF9218" s="25">
        <v>9217</v>
      </c>
      <c r="AG9218" s="25"/>
      <c r="AJ9218" s="25"/>
      <c r="AL9218" s="5">
        <v>9217</v>
      </c>
      <c r="AM9218" s="25">
        <v>-507767792.14254236</v>
      </c>
      <c r="AN9218" s="5">
        <v>-3.5784331645999066</v>
      </c>
    </row>
    <row r="9219" spans="32:40">
      <c r="AF9219" s="25">
        <v>9218</v>
      </c>
      <c r="AG9219" s="25"/>
      <c r="AJ9219" s="25"/>
      <c r="AL9219" s="5">
        <v>9218</v>
      </c>
      <c r="AM9219" s="25">
        <v>-1365683428.997478</v>
      </c>
      <c r="AN9219" s="5">
        <v>-4.3604468912306729</v>
      </c>
    </row>
    <row r="9220" spans="32:40">
      <c r="AF9220" s="25">
        <v>9219</v>
      </c>
      <c r="AG9220" s="25"/>
      <c r="AJ9220" s="25"/>
      <c r="AL9220" s="5">
        <v>9219</v>
      </c>
      <c r="AM9220" s="25">
        <v>743452244.63833714</v>
      </c>
      <c r="AN9220" s="5">
        <v>4.6738214537076344</v>
      </c>
    </row>
    <row r="9221" spans="32:40">
      <c r="AF9221" s="25">
        <v>9220</v>
      </c>
      <c r="AG9221" s="25"/>
      <c r="AJ9221" s="25"/>
      <c r="AL9221" s="5">
        <v>9220</v>
      </c>
      <c r="AM9221" s="25">
        <v>7054747.0965776742</v>
      </c>
      <c r="AN9221" s="5">
        <v>1.0287900418096816</v>
      </c>
    </row>
    <row r="9222" spans="32:40">
      <c r="AF9222" s="25">
        <v>9221</v>
      </c>
      <c r="AG9222" s="25"/>
      <c r="AJ9222" s="25"/>
      <c r="AL9222" s="5">
        <v>9221</v>
      </c>
      <c r="AM9222" s="25">
        <v>250565035.2374374</v>
      </c>
      <c r="AN9222" s="5">
        <v>2.4739645550044536</v>
      </c>
    </row>
    <row r="9223" spans="32:40">
      <c r="AF9223" s="25">
        <v>9222</v>
      </c>
      <c r="AG9223" s="25"/>
      <c r="AJ9223" s="25"/>
      <c r="AL9223" s="5">
        <v>9222</v>
      </c>
      <c r="AM9223" s="25">
        <v>-439441986.40378147</v>
      </c>
      <c r="AN9223" s="5">
        <v>-1.0639236820797775</v>
      </c>
    </row>
    <row r="9224" spans="32:40">
      <c r="AF9224" s="25">
        <v>9223</v>
      </c>
      <c r="AG9224" s="25"/>
      <c r="AJ9224" s="25"/>
      <c r="AL9224" s="5">
        <v>9223</v>
      </c>
      <c r="AM9224" s="25">
        <v>1249934364.9127386</v>
      </c>
      <c r="AN9224" s="5">
        <v>12.131609797600232</v>
      </c>
    </row>
    <row r="9225" spans="32:40">
      <c r="AF9225" s="25">
        <v>9224</v>
      </c>
      <c r="AG9225" s="25"/>
      <c r="AJ9225" s="25"/>
      <c r="AL9225" s="5">
        <v>9224</v>
      </c>
      <c r="AM9225" s="25">
        <v>-174728911.84449571</v>
      </c>
      <c r="AN9225" s="5">
        <v>-0.13944291104833084</v>
      </c>
    </row>
    <row r="9226" spans="32:40">
      <c r="AF9226" s="25">
        <v>9225</v>
      </c>
      <c r="AG9226" s="25"/>
      <c r="AJ9226" s="25"/>
      <c r="AL9226" s="5">
        <v>9225</v>
      </c>
      <c r="AM9226" s="25">
        <v>-470405568.01466441</v>
      </c>
      <c r="AN9226" s="5">
        <v>-2.6908305897160485</v>
      </c>
    </row>
    <row r="9227" spans="32:40">
      <c r="AF9227" s="25">
        <v>9226</v>
      </c>
      <c r="AG9227" s="25"/>
      <c r="AJ9227" s="25"/>
      <c r="AL9227" s="5">
        <v>9226</v>
      </c>
      <c r="AM9227" s="25">
        <v>-159481753.47923827</v>
      </c>
      <c r="AN9227" s="5">
        <v>-1.3380691626906591</v>
      </c>
    </row>
    <row r="9228" spans="32:40">
      <c r="AF9228" s="25">
        <v>9227</v>
      </c>
      <c r="AG9228" s="25"/>
      <c r="AJ9228" s="25"/>
      <c r="AL9228" s="5">
        <v>9227</v>
      </c>
      <c r="AM9228" s="25">
        <v>536893448.09296346</v>
      </c>
      <c r="AN9228" s="5">
        <v>4.4293773279143869</v>
      </c>
    </row>
    <row r="9229" spans="32:40">
      <c r="AF9229" s="25">
        <v>9228</v>
      </c>
      <c r="AG9229" s="25"/>
      <c r="AJ9229" s="25"/>
      <c r="AL9229" s="5">
        <v>9228</v>
      </c>
      <c r="AM9229" s="25">
        <v>-260081704.31757182</v>
      </c>
      <c r="AN9229" s="5">
        <v>-0.77700104845441365</v>
      </c>
    </row>
    <row r="9230" spans="32:40">
      <c r="AF9230" s="25">
        <v>9229</v>
      </c>
      <c r="AG9230" s="25"/>
      <c r="AJ9230" s="25"/>
      <c r="AL9230" s="5">
        <v>9229</v>
      </c>
      <c r="AM9230" s="25">
        <v>-505779713.06895566</v>
      </c>
      <c r="AN9230" s="5">
        <v>-3.3358216526541895</v>
      </c>
    </row>
    <row r="9231" spans="32:40">
      <c r="AF9231" s="25">
        <v>9230</v>
      </c>
      <c r="AG9231" s="25"/>
      <c r="AJ9231" s="25"/>
      <c r="AL9231" s="5">
        <v>9230</v>
      </c>
      <c r="AM9231" s="25">
        <v>37785646.269726038</v>
      </c>
      <c r="AN9231" s="5">
        <v>1.226169520033668</v>
      </c>
    </row>
    <row r="9232" spans="32:40">
      <c r="AF9232" s="25">
        <v>9231</v>
      </c>
      <c r="AG9232" s="25"/>
      <c r="AJ9232" s="25"/>
      <c r="AL9232" s="5">
        <v>9231</v>
      </c>
      <c r="AM9232" s="25">
        <v>-1801539439.5116329</v>
      </c>
      <c r="AN9232" s="5">
        <v>-5.9727029184381006</v>
      </c>
    </row>
    <row r="9233" spans="32:40">
      <c r="AF9233" s="25">
        <v>9232</v>
      </c>
      <c r="AG9233" s="25"/>
      <c r="AJ9233" s="25"/>
      <c r="AL9233" s="5">
        <v>9232</v>
      </c>
      <c r="AM9233" s="25">
        <v>-617394518.82664168</v>
      </c>
      <c r="AN9233" s="5">
        <v>-6.3183640429216634</v>
      </c>
    </row>
    <row r="9234" spans="32:40">
      <c r="AF9234" s="25">
        <v>9233</v>
      </c>
      <c r="AG9234" s="25"/>
      <c r="AJ9234" s="25"/>
      <c r="AL9234" s="5">
        <v>9233</v>
      </c>
      <c r="AM9234" s="25">
        <v>-437316487.45523804</v>
      </c>
      <c r="AN9234" s="5">
        <v>-0.82087047566851146</v>
      </c>
    </row>
    <row r="9235" spans="32:40">
      <c r="AF9235" s="25">
        <v>9234</v>
      </c>
      <c r="AG9235" s="25"/>
      <c r="AJ9235" s="25"/>
      <c r="AL9235" s="5">
        <v>9234</v>
      </c>
      <c r="AM9235" s="25">
        <v>-607700320.67372513</v>
      </c>
      <c r="AN9235" s="5">
        <v>-2.2958740210532587</v>
      </c>
    </row>
    <row r="9236" spans="32:40">
      <c r="AF9236" s="25">
        <v>9235</v>
      </c>
      <c r="AG9236" s="25"/>
      <c r="AJ9236" s="25"/>
      <c r="AL9236" s="5">
        <v>9235</v>
      </c>
      <c r="AM9236" s="25">
        <v>-548292229.64082026</v>
      </c>
      <c r="AN9236" s="5">
        <v>-1.7150219322990372</v>
      </c>
    </row>
    <row r="9237" spans="32:40">
      <c r="AF9237" s="25">
        <v>9236</v>
      </c>
      <c r="AG9237" s="25"/>
      <c r="AJ9237" s="25"/>
      <c r="AL9237" s="5">
        <v>9236</v>
      </c>
      <c r="AM9237" s="25">
        <v>540356584.48428619</v>
      </c>
      <c r="AN9237" s="5">
        <v>5.8563555043597733</v>
      </c>
    </row>
    <row r="9238" spans="32:40">
      <c r="AF9238" s="25">
        <v>9237</v>
      </c>
      <c r="AG9238" s="25"/>
      <c r="AJ9238" s="25"/>
      <c r="AL9238" s="5">
        <v>9237</v>
      </c>
      <c r="AM9238" s="25">
        <v>-1260175556.719208</v>
      </c>
      <c r="AN9238" s="5">
        <v>-5.1520693802009969</v>
      </c>
    </row>
    <row r="9239" spans="32:40">
      <c r="AF9239" s="25">
        <v>9238</v>
      </c>
      <c r="AG9239" s="25"/>
      <c r="AJ9239" s="25"/>
      <c r="AL9239" s="5">
        <v>9238</v>
      </c>
      <c r="AM9239" s="25">
        <v>-1039208341.8269978</v>
      </c>
      <c r="AN9239" s="5">
        <v>-6.3190834456225744</v>
      </c>
    </row>
    <row r="9240" spans="32:40">
      <c r="AF9240" s="25">
        <v>9239</v>
      </c>
      <c r="AG9240" s="25"/>
      <c r="AJ9240" s="25"/>
      <c r="AL9240" s="5">
        <v>9239</v>
      </c>
      <c r="AM9240" s="25">
        <v>-298433322.93748927</v>
      </c>
      <c r="AN9240" s="5">
        <v>-0.35485879765086092</v>
      </c>
    </row>
    <row r="9241" spans="32:40">
      <c r="AF9241" s="25">
        <v>9240</v>
      </c>
      <c r="AG9241" s="25"/>
      <c r="AJ9241" s="25"/>
      <c r="AL9241" s="5">
        <v>9240</v>
      </c>
      <c r="AM9241" s="25">
        <v>-1344186373.9448674</v>
      </c>
      <c r="AN9241" s="5">
        <v>-4.5317787165765315</v>
      </c>
    </row>
    <row r="9242" spans="32:40">
      <c r="AF9242" s="25">
        <v>9241</v>
      </c>
      <c r="AG9242" s="25"/>
      <c r="AJ9242" s="25"/>
      <c r="AL9242" s="5">
        <v>9241</v>
      </c>
      <c r="AM9242" s="25">
        <v>-1618812821.4239345</v>
      </c>
      <c r="AN9242" s="5">
        <v>-5.8885799288036962</v>
      </c>
    </row>
    <row r="9243" spans="32:40">
      <c r="AF9243" s="25">
        <v>9242</v>
      </c>
      <c r="AG9243" s="25"/>
      <c r="AJ9243" s="25"/>
      <c r="AL9243" s="5">
        <v>9242</v>
      </c>
      <c r="AM9243" s="25">
        <v>-714133788.46127093</v>
      </c>
      <c r="AN9243" s="5">
        <v>-2.110711948865359</v>
      </c>
    </row>
    <row r="9244" spans="32:40">
      <c r="AF9244" s="25">
        <v>9243</v>
      </c>
      <c r="AG9244" s="25"/>
      <c r="AJ9244" s="25"/>
      <c r="AL9244" s="5">
        <v>9243</v>
      </c>
      <c r="AM9244" s="25">
        <v>-394178986.16234136</v>
      </c>
      <c r="AN9244" s="5">
        <v>-0.92543256703389498</v>
      </c>
    </row>
    <row r="9245" spans="32:40">
      <c r="AF9245" s="25">
        <v>9244</v>
      </c>
      <c r="AG9245" s="25"/>
      <c r="AJ9245" s="25"/>
      <c r="AL9245" s="5">
        <v>9244</v>
      </c>
      <c r="AM9245" s="25">
        <v>789958293.34682631</v>
      </c>
      <c r="AN9245" s="5">
        <v>6.7078719289800448</v>
      </c>
    </row>
    <row r="9246" spans="32:40">
      <c r="AF9246" s="25">
        <v>9245</v>
      </c>
      <c r="AG9246" s="25"/>
      <c r="AJ9246" s="25"/>
      <c r="AL9246" s="5">
        <v>9245</v>
      </c>
      <c r="AM9246" s="25">
        <v>-806024832.04939032</v>
      </c>
      <c r="AN9246" s="5">
        <v>-3.8054257528086763</v>
      </c>
    </row>
    <row r="9247" spans="32:40">
      <c r="AF9247" s="25">
        <v>9246</v>
      </c>
      <c r="AG9247" s="25"/>
      <c r="AJ9247" s="25"/>
      <c r="AL9247" s="5">
        <v>9246</v>
      </c>
      <c r="AM9247" s="25">
        <v>-280940299.25127345</v>
      </c>
      <c r="AN9247" s="5">
        <v>-0.23395819739135845</v>
      </c>
    </row>
    <row r="9248" spans="32:40">
      <c r="AF9248" s="25">
        <v>9247</v>
      </c>
      <c r="AG9248" s="25"/>
      <c r="AJ9248" s="25"/>
      <c r="AL9248" s="5">
        <v>9247</v>
      </c>
      <c r="AM9248" s="25">
        <v>44740327.330196828</v>
      </c>
      <c r="AN9248" s="5">
        <v>1.3272614637206508</v>
      </c>
    </row>
    <row r="9249" spans="32:40">
      <c r="AF9249" s="25">
        <v>9248</v>
      </c>
      <c r="AG9249" s="25"/>
      <c r="AJ9249" s="25"/>
      <c r="AL9249" s="5">
        <v>9248</v>
      </c>
      <c r="AM9249" s="25">
        <v>-260865385.15173638</v>
      </c>
      <c r="AN9249" s="5">
        <v>-0.63428301310289159</v>
      </c>
    </row>
    <row r="9250" spans="32:40">
      <c r="AF9250" s="25">
        <v>9249</v>
      </c>
      <c r="AG9250" s="25"/>
      <c r="AJ9250" s="25"/>
      <c r="AL9250" s="5">
        <v>9249</v>
      </c>
      <c r="AM9250" s="25">
        <v>27708643.558183104</v>
      </c>
      <c r="AN9250" s="5">
        <v>1.3844866208432576</v>
      </c>
    </row>
    <row r="9251" spans="32:40">
      <c r="AF9251" s="25">
        <v>9250</v>
      </c>
      <c r="AG9251" s="25"/>
      <c r="AJ9251" s="25"/>
      <c r="AL9251" s="5">
        <v>9250</v>
      </c>
      <c r="AM9251" s="25">
        <v>-259824368.19946739</v>
      </c>
      <c r="AN9251" s="5">
        <v>-1.3617985747210777E-2</v>
      </c>
    </row>
    <row r="9252" spans="32:40">
      <c r="AF9252" s="25">
        <v>9251</v>
      </c>
      <c r="AG9252" s="25"/>
      <c r="AJ9252" s="25"/>
      <c r="AL9252" s="5">
        <v>9251</v>
      </c>
      <c r="AM9252" s="25">
        <v>-1740977357.0699248</v>
      </c>
      <c r="AN9252" s="5">
        <v>-7.4342698010658488</v>
      </c>
    </row>
    <row r="9253" spans="32:40">
      <c r="AF9253" s="25">
        <v>9252</v>
      </c>
      <c r="AG9253" s="25"/>
      <c r="AJ9253" s="25"/>
      <c r="AL9253" s="5">
        <v>9252</v>
      </c>
      <c r="AM9253" s="25">
        <v>573782984.12214828</v>
      </c>
      <c r="AN9253" s="5">
        <v>3.8628820761743117</v>
      </c>
    </row>
    <row r="9254" spans="32:40">
      <c r="AF9254" s="25">
        <v>9253</v>
      </c>
      <c r="AG9254" s="25"/>
      <c r="AJ9254" s="25"/>
      <c r="AL9254" s="5">
        <v>9253</v>
      </c>
      <c r="AM9254" s="25">
        <v>26273756.741740346</v>
      </c>
      <c r="AN9254" s="5">
        <v>1.2180833237228015</v>
      </c>
    </row>
    <row r="9255" spans="32:40">
      <c r="AF9255" s="25">
        <v>9254</v>
      </c>
      <c r="AG9255" s="25"/>
      <c r="AJ9255" s="25"/>
      <c r="AL9255" s="5">
        <v>9254</v>
      </c>
      <c r="AM9255" s="25">
        <v>-253820224.40738064</v>
      </c>
      <c r="AN9255" s="5">
        <v>-2.6061943556071099</v>
      </c>
    </row>
    <row r="9256" spans="32:40">
      <c r="AF9256" s="25">
        <v>9255</v>
      </c>
      <c r="AG9256" s="25"/>
      <c r="AJ9256" s="25"/>
      <c r="AL9256" s="5">
        <v>9255</v>
      </c>
      <c r="AM9256" s="25">
        <v>-856913287.52210593</v>
      </c>
      <c r="AN9256" s="5">
        <v>-3.1496786370432961</v>
      </c>
    </row>
    <row r="9257" spans="32:40">
      <c r="AF9257" s="25">
        <v>9256</v>
      </c>
      <c r="AG9257" s="25"/>
      <c r="AJ9257" s="25"/>
      <c r="AL9257" s="5">
        <v>9256</v>
      </c>
      <c r="AM9257" s="25">
        <v>-607377736.33064425</v>
      </c>
      <c r="AN9257" s="5">
        <v>-2.3077239459946033</v>
      </c>
    </row>
    <row r="9258" spans="32:40">
      <c r="AF9258" s="25">
        <v>9257</v>
      </c>
      <c r="AG9258" s="25"/>
      <c r="AJ9258" s="25"/>
      <c r="AL9258" s="5">
        <v>9257</v>
      </c>
      <c r="AM9258" s="25">
        <v>334031298.26449764</v>
      </c>
      <c r="AN9258" s="5">
        <v>3.6770897681010828</v>
      </c>
    </row>
    <row r="9259" spans="32:40">
      <c r="AF9259" s="25">
        <v>9258</v>
      </c>
      <c r="AG9259" s="25"/>
      <c r="AJ9259" s="25"/>
      <c r="AL9259" s="5">
        <v>9258</v>
      </c>
      <c r="AM9259" s="25">
        <v>-775864607.0288471</v>
      </c>
      <c r="AN9259" s="5">
        <v>-2.2867280962315868</v>
      </c>
    </row>
    <row r="9260" spans="32:40">
      <c r="AF9260" s="25">
        <v>9259</v>
      </c>
      <c r="AG9260" s="25"/>
      <c r="AJ9260" s="25"/>
      <c r="AL9260" s="5">
        <v>9259</v>
      </c>
      <c r="AM9260" s="25">
        <v>95793518.068571121</v>
      </c>
      <c r="AN9260" s="5">
        <v>1.9771679688319634</v>
      </c>
    </row>
    <row r="9261" spans="32:40">
      <c r="AF9261" s="25">
        <v>9260</v>
      </c>
      <c r="AG9261" s="25"/>
      <c r="AJ9261" s="25"/>
      <c r="AL9261" s="5">
        <v>9260</v>
      </c>
      <c r="AM9261" s="25">
        <v>-220510214.3377946</v>
      </c>
      <c r="AN9261" s="5">
        <v>-0.34465833651822148</v>
      </c>
    </row>
    <row r="9262" spans="32:40">
      <c r="AF9262" s="25">
        <v>9261</v>
      </c>
      <c r="AG9262" s="25"/>
      <c r="AJ9262" s="25"/>
      <c r="AL9262" s="5">
        <v>9261</v>
      </c>
      <c r="AM9262" s="25">
        <v>539992659.19679546</v>
      </c>
      <c r="AN9262" s="5">
        <v>4.1235690785723298</v>
      </c>
    </row>
    <row r="9263" spans="32:40">
      <c r="AF9263" s="25">
        <v>9262</v>
      </c>
      <c r="AG9263" s="25"/>
      <c r="AJ9263" s="25"/>
      <c r="AL9263" s="5">
        <v>9262</v>
      </c>
      <c r="AM9263" s="25">
        <v>-1053761718.7308187</v>
      </c>
      <c r="AN9263" s="5">
        <v>-7.5668976651936379</v>
      </c>
    </row>
    <row r="9264" spans="32:40">
      <c r="AF9264" s="25">
        <v>9263</v>
      </c>
      <c r="AG9264" s="25"/>
      <c r="AJ9264" s="25"/>
      <c r="AL9264" s="5">
        <v>9263</v>
      </c>
      <c r="AM9264" s="25">
        <v>1302399706.5753126</v>
      </c>
      <c r="AN9264" s="5">
        <v>9.8842018834756775</v>
      </c>
    </row>
    <row r="9265" spans="32:40">
      <c r="AF9265" s="25">
        <v>9264</v>
      </c>
      <c r="AG9265" s="25"/>
      <c r="AJ9265" s="25"/>
      <c r="AL9265" s="5">
        <v>9264</v>
      </c>
      <c r="AM9265" s="25">
        <v>-797340460.20047295</v>
      </c>
      <c r="AN9265" s="5">
        <v>-4.2161692830443567</v>
      </c>
    </row>
    <row r="9266" spans="32:40">
      <c r="AF9266" s="25">
        <v>9265</v>
      </c>
      <c r="AG9266" s="25"/>
      <c r="AJ9266" s="25"/>
      <c r="AL9266" s="5">
        <v>9265</v>
      </c>
      <c r="AM9266" s="25">
        <v>-1000747089.0680329</v>
      </c>
      <c r="AN9266" s="5">
        <v>-10.269882653113902</v>
      </c>
    </row>
    <row r="9267" spans="32:40">
      <c r="AF9267" s="25">
        <v>9266</v>
      </c>
      <c r="AG9267" s="25"/>
      <c r="AJ9267" s="25"/>
      <c r="AL9267" s="5">
        <v>9266</v>
      </c>
      <c r="AM9267" s="25">
        <v>-128597280.93665725</v>
      </c>
      <c r="AN9267" s="5">
        <v>-0.62952576826223361</v>
      </c>
    </row>
    <row r="9268" spans="32:40">
      <c r="AF9268" s="25">
        <v>9267</v>
      </c>
      <c r="AG9268" s="25"/>
      <c r="AJ9268" s="25"/>
      <c r="AL9268" s="5">
        <v>9267</v>
      </c>
      <c r="AM9268" s="25">
        <v>632390391.92088115</v>
      </c>
      <c r="AN9268" s="5">
        <v>5.2435537831502064</v>
      </c>
    </row>
    <row r="9269" spans="32:40">
      <c r="AF9269" s="25">
        <v>9268</v>
      </c>
      <c r="AG9269" s="25"/>
      <c r="AJ9269" s="25"/>
      <c r="AL9269" s="5">
        <v>9268</v>
      </c>
      <c r="AM9269" s="25">
        <v>1538271890.1514568</v>
      </c>
      <c r="AN9269" s="5">
        <v>16.719753063223433</v>
      </c>
    </row>
    <row r="9270" spans="32:40">
      <c r="AF9270" s="25">
        <v>9269</v>
      </c>
      <c r="AG9270" s="25"/>
      <c r="AJ9270" s="25"/>
      <c r="AL9270" s="5">
        <v>9269</v>
      </c>
      <c r="AM9270" s="25">
        <v>-752335003.91720176</v>
      </c>
      <c r="AN9270" s="5">
        <v>-1.9494565014494141</v>
      </c>
    </row>
    <row r="9271" spans="32:40">
      <c r="AF9271" s="25">
        <v>9270</v>
      </c>
      <c r="AG9271" s="25"/>
      <c r="AJ9271" s="25"/>
      <c r="AL9271" s="5">
        <v>9270</v>
      </c>
      <c r="AM9271" s="25">
        <v>1561605051.6420841</v>
      </c>
      <c r="AN9271" s="5">
        <v>11.286457405795346</v>
      </c>
    </row>
    <row r="9272" spans="32:40">
      <c r="AF9272" s="25">
        <v>9271</v>
      </c>
      <c r="AG9272" s="25"/>
      <c r="AJ9272" s="25"/>
      <c r="AL9272" s="5">
        <v>9271</v>
      </c>
      <c r="AM9272" s="25">
        <v>-415463346.09524339</v>
      </c>
      <c r="AN9272" s="5">
        <v>-3.584878770875215</v>
      </c>
    </row>
    <row r="9273" spans="32:40">
      <c r="AF9273" s="25">
        <v>9272</v>
      </c>
      <c r="AG9273" s="25"/>
      <c r="AJ9273" s="25"/>
      <c r="AL9273" s="5">
        <v>9272</v>
      </c>
      <c r="AM9273" s="25">
        <v>-1001834228.2293613</v>
      </c>
      <c r="AN9273" s="5">
        <v>-7.2156377780745746</v>
      </c>
    </row>
    <row r="9274" spans="32:40">
      <c r="AF9274" s="25">
        <v>9273</v>
      </c>
      <c r="AG9274" s="25"/>
      <c r="AJ9274" s="25"/>
      <c r="AL9274" s="5">
        <v>9273</v>
      </c>
      <c r="AM9274" s="25">
        <v>-1611252220.0923557</v>
      </c>
      <c r="AN9274" s="5">
        <v>-5.9228708942651496</v>
      </c>
    </row>
    <row r="9275" spans="32:40">
      <c r="AF9275" s="25">
        <v>9274</v>
      </c>
      <c r="AG9275" s="25"/>
      <c r="AJ9275" s="25"/>
      <c r="AL9275" s="5">
        <v>9274</v>
      </c>
      <c r="AM9275" s="25">
        <v>-89119353.78636077</v>
      </c>
      <c r="AN9275" s="5">
        <v>0.58749814582064952</v>
      </c>
    </row>
    <row r="9276" spans="32:40">
      <c r="AF9276" s="25">
        <v>9275</v>
      </c>
      <c r="AG9276" s="25"/>
      <c r="AJ9276" s="25"/>
      <c r="AL9276" s="5">
        <v>9275</v>
      </c>
      <c r="AM9276" s="25">
        <v>-788539493.70597029</v>
      </c>
      <c r="AN9276" s="5">
        <v>-7.030959847743584</v>
      </c>
    </row>
    <row r="9277" spans="32:40">
      <c r="AF9277" s="25">
        <v>9276</v>
      </c>
      <c r="AG9277" s="25"/>
      <c r="AJ9277" s="25"/>
      <c r="AL9277" s="5">
        <v>9276</v>
      </c>
      <c r="AM9277" s="25">
        <v>-955358512.22593355</v>
      </c>
      <c r="AN9277" s="5">
        <v>-2.7919342247994074</v>
      </c>
    </row>
    <row r="9278" spans="32:40">
      <c r="AF9278" s="25">
        <v>9277</v>
      </c>
      <c r="AG9278" s="25"/>
      <c r="AJ9278" s="25"/>
      <c r="AL9278" s="5">
        <v>9277</v>
      </c>
      <c r="AM9278" s="25">
        <v>-977418018.69971395</v>
      </c>
      <c r="AN9278" s="5">
        <v>-9.3360796680808988</v>
      </c>
    </row>
    <row r="9279" spans="32:40">
      <c r="AF9279" s="25">
        <v>9278</v>
      </c>
      <c r="AG9279" s="25"/>
      <c r="AJ9279" s="25"/>
      <c r="AL9279" s="5">
        <v>9278</v>
      </c>
      <c r="AM9279" s="25">
        <v>621876379.91527593</v>
      </c>
      <c r="AN9279" s="5">
        <v>3.8093242082764887</v>
      </c>
    </row>
    <row r="9280" spans="32:40">
      <c r="AF9280" s="25">
        <v>9279</v>
      </c>
      <c r="AG9280" s="25"/>
      <c r="AJ9280" s="25"/>
      <c r="AL9280" s="5">
        <v>9279</v>
      </c>
      <c r="AM9280" s="25">
        <v>-672100033.34061193</v>
      </c>
      <c r="AN9280" s="5">
        <v>-2.0938486136904886</v>
      </c>
    </row>
    <row r="9281" spans="32:40">
      <c r="AF9281" s="25">
        <v>9280</v>
      </c>
      <c r="AG9281" s="25"/>
      <c r="AJ9281" s="25"/>
      <c r="AL9281" s="5">
        <v>9280</v>
      </c>
      <c r="AM9281" s="25">
        <v>-615980426.57025063</v>
      </c>
      <c r="AN9281" s="5">
        <v>-1.8105563277199319</v>
      </c>
    </row>
    <row r="9282" spans="32:40">
      <c r="AF9282" s="25">
        <v>9281</v>
      </c>
      <c r="AG9282" s="25"/>
      <c r="AJ9282" s="25"/>
      <c r="AL9282" s="5">
        <v>9281</v>
      </c>
      <c r="AM9282" s="25">
        <v>-570696437.07536864</v>
      </c>
      <c r="AN9282" s="5">
        <v>-1.9453856470081987</v>
      </c>
    </row>
    <row r="9283" spans="32:40">
      <c r="AF9283" s="25">
        <v>9282</v>
      </c>
      <c r="AG9283" s="25"/>
      <c r="AJ9283" s="25"/>
      <c r="AL9283" s="5">
        <v>9282</v>
      </c>
      <c r="AM9283" s="25">
        <v>-276014681.007792</v>
      </c>
      <c r="AN9283" s="5">
        <v>-0.10551603093044007</v>
      </c>
    </row>
    <row r="9284" spans="32:40">
      <c r="AF9284" s="25">
        <v>9283</v>
      </c>
      <c r="AG9284" s="25"/>
      <c r="AJ9284" s="25"/>
      <c r="AL9284" s="5">
        <v>9283</v>
      </c>
      <c r="AM9284" s="25">
        <v>95346981.280629337</v>
      </c>
      <c r="AN9284" s="5">
        <v>1.4311722820058523</v>
      </c>
    </row>
    <row r="9285" spans="32:40">
      <c r="AF9285" s="25">
        <v>9284</v>
      </c>
      <c r="AG9285" s="25"/>
      <c r="AJ9285" s="25"/>
      <c r="AL9285" s="5">
        <v>9284</v>
      </c>
      <c r="AM9285" s="25">
        <v>-26630892.182062656</v>
      </c>
      <c r="AN9285" s="5">
        <v>0.87468899336835826</v>
      </c>
    </row>
    <row r="9286" spans="32:40">
      <c r="AF9286" s="25">
        <v>9285</v>
      </c>
      <c r="AG9286" s="25"/>
      <c r="AJ9286" s="25"/>
      <c r="AL9286" s="5">
        <v>9285</v>
      </c>
      <c r="AM9286" s="25">
        <v>-74782062.680189908</v>
      </c>
      <c r="AN9286" s="5">
        <v>0.68385444628804903</v>
      </c>
    </row>
    <row r="9287" spans="32:40">
      <c r="AF9287" s="25">
        <v>9286</v>
      </c>
      <c r="AG9287" s="25"/>
      <c r="AJ9287" s="25"/>
      <c r="AL9287" s="5">
        <v>9286</v>
      </c>
      <c r="AM9287" s="25">
        <v>655204218.11284614</v>
      </c>
      <c r="AN9287" s="5">
        <v>8.02132792890872</v>
      </c>
    </row>
    <row r="9288" spans="32:40">
      <c r="AF9288" s="25">
        <v>9287</v>
      </c>
      <c r="AG9288" s="25"/>
      <c r="AJ9288" s="25"/>
      <c r="AL9288" s="5">
        <v>9287</v>
      </c>
      <c r="AM9288" s="25">
        <v>-864286153.56038916</v>
      </c>
      <c r="AN9288" s="5">
        <v>-2.6851911212610324</v>
      </c>
    </row>
    <row r="9289" spans="32:40">
      <c r="AF9289" s="25">
        <v>9288</v>
      </c>
      <c r="AG9289" s="25"/>
      <c r="AJ9289" s="25"/>
      <c r="AL9289" s="5">
        <v>9288</v>
      </c>
      <c r="AM9289" s="25">
        <v>65432377.807593495</v>
      </c>
      <c r="AN9289" s="5">
        <v>1.5244363212898178</v>
      </c>
    </row>
    <row r="9290" spans="32:40">
      <c r="AF9290" s="25">
        <v>9289</v>
      </c>
      <c r="AG9290" s="25"/>
      <c r="AJ9290" s="25"/>
      <c r="AL9290" s="5">
        <v>9289</v>
      </c>
      <c r="AM9290" s="25">
        <v>-108109650.61300358</v>
      </c>
      <c r="AN9290" s="5">
        <v>0.31230927753804821</v>
      </c>
    </row>
    <row r="9291" spans="32:40">
      <c r="AF9291" s="25">
        <v>9290</v>
      </c>
      <c r="AG9291" s="25"/>
      <c r="AJ9291" s="25"/>
      <c r="AL9291" s="5">
        <v>9290</v>
      </c>
      <c r="AM9291" s="25">
        <v>-224230478.81257749</v>
      </c>
      <c r="AN9291" s="5">
        <v>-3.016063539126973E-2</v>
      </c>
    </row>
    <row r="9292" spans="32:40">
      <c r="AF9292" s="25">
        <v>9291</v>
      </c>
      <c r="AG9292" s="25"/>
      <c r="AJ9292" s="25"/>
      <c r="AL9292" s="5">
        <v>9291</v>
      </c>
      <c r="AM9292" s="25">
        <v>-207076916.92442033</v>
      </c>
      <c r="AN9292" s="5">
        <v>-0.38941555967952934</v>
      </c>
    </row>
    <row r="9293" spans="32:40">
      <c r="AF9293" s="25">
        <v>9292</v>
      </c>
      <c r="AG9293" s="25"/>
      <c r="AJ9293" s="25"/>
      <c r="AL9293" s="5">
        <v>9292</v>
      </c>
      <c r="AM9293" s="25">
        <v>-41613426.913102627</v>
      </c>
      <c r="AN9293" s="5">
        <v>0.78478731520293243</v>
      </c>
    </row>
    <row r="9294" spans="32:40">
      <c r="AF9294" s="25">
        <v>9293</v>
      </c>
      <c r="AG9294" s="25"/>
      <c r="AJ9294" s="25"/>
      <c r="AL9294" s="5">
        <v>9293</v>
      </c>
      <c r="AM9294" s="25">
        <v>-1186984463.0825527</v>
      </c>
      <c r="AN9294" s="5">
        <v>-4.7139137435854535</v>
      </c>
    </row>
    <row r="9295" spans="32:40">
      <c r="AF9295" s="25">
        <v>9294</v>
      </c>
      <c r="AG9295" s="25"/>
      <c r="AJ9295" s="25"/>
      <c r="AL9295" s="5">
        <v>9294</v>
      </c>
      <c r="AM9295" s="25">
        <v>1173700164.7580309</v>
      </c>
      <c r="AN9295" s="5">
        <v>15.600874153336346</v>
      </c>
    </row>
    <row r="9296" spans="32:40">
      <c r="AF9296" s="25">
        <v>9295</v>
      </c>
      <c r="AG9296" s="25"/>
      <c r="AJ9296" s="25"/>
      <c r="AL9296" s="5">
        <v>9295</v>
      </c>
      <c r="AM9296" s="25">
        <v>-558043441.04179692</v>
      </c>
      <c r="AN9296" s="5">
        <v>-8.1848395985404672</v>
      </c>
    </row>
    <row r="9297" spans="32:40">
      <c r="AF9297" s="25">
        <v>9296</v>
      </c>
      <c r="AG9297" s="25"/>
      <c r="AJ9297" s="25"/>
      <c r="AL9297" s="5">
        <v>9296</v>
      </c>
      <c r="AM9297" s="25">
        <v>696849091.19342959</v>
      </c>
      <c r="AN9297" s="5">
        <v>3.8596492704383296</v>
      </c>
    </row>
    <row r="9298" spans="32:40">
      <c r="AF9298" s="25">
        <v>9297</v>
      </c>
      <c r="AG9298" s="25"/>
      <c r="AJ9298" s="25"/>
      <c r="AL9298" s="5">
        <v>9297</v>
      </c>
      <c r="AM9298" s="25">
        <v>-779308681.50164545</v>
      </c>
      <c r="AN9298" s="5">
        <v>-3.1338691573035655</v>
      </c>
    </row>
    <row r="9299" spans="32:40">
      <c r="AF9299" s="25">
        <v>9298</v>
      </c>
      <c r="AG9299" s="25"/>
      <c r="AJ9299" s="25"/>
      <c r="AL9299" s="5">
        <v>9298</v>
      </c>
      <c r="AM9299" s="25">
        <v>-182122108.62857819</v>
      </c>
      <c r="AN9299" s="5">
        <v>-1.1394005357424646</v>
      </c>
    </row>
    <row r="9300" spans="32:40">
      <c r="AF9300" s="25">
        <v>9299</v>
      </c>
      <c r="AG9300" s="25"/>
      <c r="AJ9300" s="25"/>
      <c r="AL9300" s="5">
        <v>9299</v>
      </c>
      <c r="AM9300" s="25">
        <v>-654278060.1269381</v>
      </c>
      <c r="AN9300" s="5">
        <v>-6.5783865053534196</v>
      </c>
    </row>
    <row r="9301" spans="32:40">
      <c r="AF9301" s="25">
        <v>9300</v>
      </c>
      <c r="AG9301" s="25"/>
      <c r="AJ9301" s="25"/>
      <c r="AL9301" s="5">
        <v>9300</v>
      </c>
      <c r="AM9301" s="25">
        <v>-483931587.84918004</v>
      </c>
      <c r="AN9301" s="5">
        <v>-3.3937479177428203</v>
      </c>
    </row>
    <row r="9302" spans="32:40">
      <c r="AF9302" s="25">
        <v>9301</v>
      </c>
      <c r="AG9302" s="25"/>
      <c r="AJ9302" s="25"/>
      <c r="AL9302" s="5">
        <v>9301</v>
      </c>
      <c r="AM9302" s="25">
        <v>-82892374.554787785</v>
      </c>
      <c r="AN9302" s="5">
        <v>-5.440611952233429E-3</v>
      </c>
    </row>
    <row r="9303" spans="32:40">
      <c r="AF9303" s="25">
        <v>9302</v>
      </c>
      <c r="AG9303" s="25"/>
      <c r="AJ9303" s="25"/>
      <c r="AL9303" s="5">
        <v>9302</v>
      </c>
      <c r="AM9303" s="25">
        <v>-340761955.10314852</v>
      </c>
      <c r="AN9303" s="5">
        <v>-0.34852129727041586</v>
      </c>
    </row>
    <row r="9304" spans="32:40">
      <c r="AF9304" s="25">
        <v>9303</v>
      </c>
      <c r="AG9304" s="25"/>
      <c r="AJ9304" s="25"/>
      <c r="AL9304" s="5">
        <v>9303</v>
      </c>
      <c r="AM9304" s="25">
        <v>-902071787.83327198</v>
      </c>
      <c r="AN9304" s="5">
        <v>-3.4510597665460758</v>
      </c>
    </row>
    <row r="9305" spans="32:40">
      <c r="AF9305" s="25">
        <v>9304</v>
      </c>
      <c r="AG9305" s="25"/>
      <c r="AJ9305" s="25"/>
      <c r="AL9305" s="5">
        <v>9304</v>
      </c>
      <c r="AM9305" s="25">
        <v>-819514763.90734243</v>
      </c>
      <c r="AN9305" s="5">
        <v>-3.9544435049994999</v>
      </c>
    </row>
    <row r="9306" spans="32:40">
      <c r="AF9306" s="25">
        <v>9305</v>
      </c>
      <c r="AG9306" s="25"/>
      <c r="AJ9306" s="25"/>
      <c r="AL9306" s="5">
        <v>9305</v>
      </c>
      <c r="AM9306" s="25">
        <v>1367418232.7854586</v>
      </c>
      <c r="AN9306" s="5">
        <v>6.2930059303128054</v>
      </c>
    </row>
    <row r="9307" spans="32:40">
      <c r="AF9307" s="25">
        <v>9306</v>
      </c>
      <c r="AG9307" s="25"/>
      <c r="AJ9307" s="25"/>
      <c r="AL9307" s="5">
        <v>9306</v>
      </c>
      <c r="AM9307" s="25">
        <v>356805546.46503609</v>
      </c>
      <c r="AN9307" s="5">
        <v>4.0067076948556002</v>
      </c>
    </row>
    <row r="9308" spans="32:40">
      <c r="AF9308" s="25">
        <v>9307</v>
      </c>
      <c r="AG9308" s="25"/>
      <c r="AJ9308" s="25"/>
      <c r="AL9308" s="5">
        <v>9307</v>
      </c>
      <c r="AM9308" s="25">
        <v>-456342396.94155002</v>
      </c>
      <c r="AN9308" s="5">
        <v>-2.2418459947096747</v>
      </c>
    </row>
    <row r="9309" spans="32:40">
      <c r="AF9309" s="25">
        <v>9308</v>
      </c>
      <c r="AG9309" s="25"/>
      <c r="AJ9309" s="25"/>
      <c r="AL9309" s="5">
        <v>9308</v>
      </c>
      <c r="AM9309" s="25">
        <v>-1055319011.1898317</v>
      </c>
      <c r="AN9309" s="5">
        <v>-4.4032797937323087</v>
      </c>
    </row>
    <row r="9310" spans="32:40">
      <c r="AF9310" s="25">
        <v>9309</v>
      </c>
      <c r="AG9310" s="25"/>
      <c r="AJ9310" s="25"/>
      <c r="AL9310" s="5">
        <v>9309</v>
      </c>
      <c r="AM9310" s="25">
        <v>23937555.949537337</v>
      </c>
      <c r="AN9310" s="5">
        <v>1.1191613472800577</v>
      </c>
    </row>
    <row r="9311" spans="32:40">
      <c r="AF9311" s="25">
        <v>9310</v>
      </c>
      <c r="AG9311" s="25"/>
      <c r="AJ9311" s="25"/>
      <c r="AL9311" s="5">
        <v>9310</v>
      </c>
      <c r="AM9311" s="25">
        <v>-884349449.99018562</v>
      </c>
      <c r="AN9311" s="5">
        <v>-4.9199682261082422</v>
      </c>
    </row>
    <row r="9312" spans="32:40">
      <c r="AF9312" s="25">
        <v>9311</v>
      </c>
      <c r="AG9312" s="25"/>
      <c r="AJ9312" s="25"/>
      <c r="AL9312" s="5">
        <v>9311</v>
      </c>
      <c r="AM9312" s="25">
        <v>-399057638.29429966</v>
      </c>
      <c r="AN9312" s="5">
        <v>-0.90692601997288969</v>
      </c>
    </row>
    <row r="9313" spans="32:40">
      <c r="AF9313" s="25">
        <v>9312</v>
      </c>
      <c r="AG9313" s="25"/>
      <c r="AJ9313" s="25"/>
      <c r="AL9313" s="5">
        <v>9312</v>
      </c>
      <c r="AM9313" s="25">
        <v>-167929283.58267879</v>
      </c>
      <c r="AN9313" s="5">
        <v>-1.3415781626145034</v>
      </c>
    </row>
    <row r="9314" spans="32:40">
      <c r="AF9314" s="25">
        <v>9313</v>
      </c>
      <c r="AG9314" s="25"/>
      <c r="AJ9314" s="25"/>
      <c r="AL9314" s="5">
        <v>9313</v>
      </c>
      <c r="AM9314" s="25">
        <v>-877274638.99263191</v>
      </c>
      <c r="AN9314" s="5">
        <v>-2.7135167119686514</v>
      </c>
    </row>
    <row r="9315" spans="32:40">
      <c r="AF9315" s="25">
        <v>9314</v>
      </c>
      <c r="AG9315" s="25"/>
      <c r="AJ9315" s="25"/>
      <c r="AL9315" s="5">
        <v>9314</v>
      </c>
      <c r="AM9315" s="25">
        <v>1905287511.2656305</v>
      </c>
      <c r="AN9315" s="5">
        <v>9.736118702570522</v>
      </c>
    </row>
    <row r="9316" spans="32:40">
      <c r="AF9316" s="25">
        <v>9315</v>
      </c>
      <c r="AG9316" s="25"/>
      <c r="AJ9316" s="25"/>
      <c r="AL9316" s="5">
        <v>9315</v>
      </c>
      <c r="AM9316" s="25">
        <v>-547054320.18225455</v>
      </c>
      <c r="AN9316" s="5">
        <v>-3.0536440711743369</v>
      </c>
    </row>
    <row r="9317" spans="32:40">
      <c r="AF9317" s="25">
        <v>9316</v>
      </c>
      <c r="AG9317" s="25"/>
      <c r="AJ9317" s="25"/>
      <c r="AL9317" s="5">
        <v>9316</v>
      </c>
      <c r="AM9317" s="25">
        <v>-1012381219.5785971</v>
      </c>
      <c r="AN9317" s="5">
        <v>-4.4674561318529245</v>
      </c>
    </row>
    <row r="9318" spans="32:40">
      <c r="AF9318" s="25">
        <v>9317</v>
      </c>
      <c r="AG9318" s="25"/>
      <c r="AJ9318" s="25"/>
      <c r="AL9318" s="5">
        <v>9317</v>
      </c>
      <c r="AM9318" s="25">
        <v>391805149.49473208</v>
      </c>
      <c r="AN9318" s="5">
        <v>4.2324362385649446</v>
      </c>
    </row>
    <row r="9319" spans="32:40">
      <c r="AF9319" s="25">
        <v>9318</v>
      </c>
      <c r="AG9319" s="25"/>
      <c r="AJ9319" s="25"/>
      <c r="AL9319" s="5">
        <v>9318</v>
      </c>
      <c r="AM9319" s="25">
        <v>-370422152.14746547</v>
      </c>
      <c r="AN9319" s="5">
        <v>-0.57775068255469397</v>
      </c>
    </row>
    <row r="9320" spans="32:40">
      <c r="AF9320" s="25">
        <v>9319</v>
      </c>
      <c r="AG9320" s="25"/>
      <c r="AJ9320" s="25"/>
      <c r="AL9320" s="5">
        <v>9319</v>
      </c>
      <c r="AM9320" s="25">
        <v>-1115915598.8378856</v>
      </c>
      <c r="AN9320" s="5">
        <v>-6.5508200636185343</v>
      </c>
    </row>
    <row r="9321" spans="32:40">
      <c r="AF9321" s="25">
        <v>9320</v>
      </c>
      <c r="AG9321" s="25"/>
      <c r="AJ9321" s="25"/>
      <c r="AL9321" s="5">
        <v>9320</v>
      </c>
      <c r="AM9321" s="25">
        <v>669848285.94908237</v>
      </c>
      <c r="AN9321" s="5">
        <v>4.4683228157775758</v>
      </c>
    </row>
    <row r="9322" spans="32:40">
      <c r="AF9322" s="25">
        <v>9321</v>
      </c>
      <c r="AG9322" s="25"/>
      <c r="AJ9322" s="25"/>
      <c r="AL9322" s="5">
        <v>9321</v>
      </c>
      <c r="AM9322" s="25">
        <v>410317254.3638382</v>
      </c>
      <c r="AN9322" s="5">
        <v>3.646039553282856</v>
      </c>
    </row>
    <row r="9323" spans="32:40">
      <c r="AF9323" s="25">
        <v>9322</v>
      </c>
      <c r="AG9323" s="25"/>
      <c r="AJ9323" s="25"/>
      <c r="AL9323" s="5">
        <v>9322</v>
      </c>
      <c r="AM9323" s="25">
        <v>-76736092.412885308</v>
      </c>
      <c r="AN9323" s="5">
        <v>0.32764992199502474</v>
      </c>
    </row>
    <row r="9324" spans="32:40">
      <c r="AF9324" s="25">
        <v>9323</v>
      </c>
      <c r="AG9324" s="25"/>
      <c r="AJ9324" s="25"/>
      <c r="AL9324" s="5">
        <v>9323</v>
      </c>
      <c r="AM9324" s="25">
        <v>-119262510.12187099</v>
      </c>
      <c r="AN9324" s="5">
        <v>-6.1972711689145263E-3</v>
      </c>
    </row>
    <row r="9325" spans="32:40">
      <c r="AF9325" s="25">
        <v>9324</v>
      </c>
      <c r="AG9325" s="25"/>
      <c r="AJ9325" s="25"/>
      <c r="AL9325" s="5">
        <v>9324</v>
      </c>
      <c r="AM9325" s="25">
        <v>-333113794.25346941</v>
      </c>
      <c r="AN9325" s="5">
        <v>-1.9550587957968542</v>
      </c>
    </row>
    <row r="9326" spans="32:40">
      <c r="AF9326" s="25">
        <v>9325</v>
      </c>
      <c r="AG9326" s="25"/>
      <c r="AJ9326" s="25"/>
      <c r="AL9326" s="5">
        <v>9325</v>
      </c>
      <c r="AM9326" s="25">
        <v>-780596861.92790318</v>
      </c>
      <c r="AN9326" s="5">
        <v>-3.6938310855706082</v>
      </c>
    </row>
    <row r="9327" spans="32:40">
      <c r="AF9327" s="25">
        <v>9326</v>
      </c>
      <c r="AG9327" s="25"/>
      <c r="AJ9327" s="25"/>
      <c r="AL9327" s="5">
        <v>9326</v>
      </c>
      <c r="AM9327" s="25">
        <v>-577023155.50885069</v>
      </c>
      <c r="AN9327" s="5">
        <v>-2.4077773588026568</v>
      </c>
    </row>
    <row r="9328" spans="32:40">
      <c r="AF9328" s="25">
        <v>9327</v>
      </c>
      <c r="AG9328" s="25"/>
      <c r="AJ9328" s="25"/>
      <c r="AL9328" s="5">
        <v>9327</v>
      </c>
      <c r="AM9328" s="25">
        <v>171444169.17859483</v>
      </c>
      <c r="AN9328" s="5">
        <v>2.054289857461896</v>
      </c>
    </row>
    <row r="9329" spans="32:40">
      <c r="AF9329" s="25">
        <v>9328</v>
      </c>
      <c r="AG9329" s="25"/>
      <c r="AJ9329" s="25"/>
      <c r="AL9329" s="5">
        <v>9328</v>
      </c>
      <c r="AM9329" s="25">
        <v>-858910567.65728235</v>
      </c>
      <c r="AN9329" s="5">
        <v>-3.8104940000938718</v>
      </c>
    </row>
    <row r="9330" spans="32:40">
      <c r="AF9330" s="25">
        <v>9329</v>
      </c>
      <c r="AG9330" s="25"/>
      <c r="AJ9330" s="25"/>
      <c r="AL9330" s="5">
        <v>9329</v>
      </c>
      <c r="AM9330" s="25">
        <v>-753340261.59954166</v>
      </c>
      <c r="AN9330" s="5">
        <v>-2.5914995093308208</v>
      </c>
    </row>
    <row r="9331" spans="32:40">
      <c r="AF9331" s="25">
        <v>9330</v>
      </c>
      <c r="AG9331" s="25"/>
      <c r="AJ9331" s="25"/>
      <c r="AL9331" s="5">
        <v>9330</v>
      </c>
      <c r="AM9331" s="25">
        <v>-243843726.87547386</v>
      </c>
      <c r="AN9331" s="5">
        <v>-0.18242632683030083</v>
      </c>
    </row>
    <row r="9332" spans="32:40">
      <c r="AF9332" s="25">
        <v>9331</v>
      </c>
      <c r="AG9332" s="25"/>
      <c r="AJ9332" s="25"/>
      <c r="AL9332" s="5">
        <v>9331</v>
      </c>
      <c r="AM9332" s="25">
        <v>-173658278.92719388</v>
      </c>
      <c r="AN9332" s="5">
        <v>-1.3267579532887932</v>
      </c>
    </row>
    <row r="9333" spans="32:40">
      <c r="AF9333" s="25">
        <v>9332</v>
      </c>
      <c r="AG9333" s="25"/>
      <c r="AJ9333" s="25"/>
      <c r="AL9333" s="5">
        <v>9332</v>
      </c>
      <c r="AM9333" s="25">
        <v>-497030698.92141014</v>
      </c>
      <c r="AN9333" s="5">
        <v>-3.0270877330664572</v>
      </c>
    </row>
    <row r="9334" spans="32:40">
      <c r="AF9334" s="25">
        <v>9333</v>
      </c>
      <c r="AG9334" s="25"/>
      <c r="AJ9334" s="25"/>
      <c r="AL9334" s="5">
        <v>9333</v>
      </c>
      <c r="AM9334" s="25">
        <v>-502892268.89253074</v>
      </c>
      <c r="AN9334" s="5">
        <v>-1.0226633206972433</v>
      </c>
    </row>
    <row r="9335" spans="32:40">
      <c r="AF9335" s="25">
        <v>9334</v>
      </c>
      <c r="AG9335" s="25"/>
      <c r="AJ9335" s="25"/>
      <c r="AL9335" s="5">
        <v>9334</v>
      </c>
      <c r="AM9335" s="25">
        <v>-993137682.83896554</v>
      </c>
      <c r="AN9335" s="5">
        <v>-10.830041355153048</v>
      </c>
    </row>
    <row r="9336" spans="32:40">
      <c r="AF9336" s="25">
        <v>9335</v>
      </c>
      <c r="AG9336" s="25"/>
      <c r="AJ9336" s="25"/>
      <c r="AL9336" s="5">
        <v>9335</v>
      </c>
      <c r="AM9336" s="25">
        <v>807565759.73544669</v>
      </c>
      <c r="AN9336" s="5">
        <v>6.113275942112943</v>
      </c>
    </row>
    <row r="9337" spans="32:40">
      <c r="AF9337" s="25">
        <v>9336</v>
      </c>
      <c r="AG9337" s="25"/>
      <c r="AJ9337" s="25"/>
      <c r="AL9337" s="5">
        <v>9336</v>
      </c>
      <c r="AM9337" s="25">
        <v>-1308060414.9574933</v>
      </c>
      <c r="AN9337" s="5">
        <v>-5.5204126693950606</v>
      </c>
    </row>
    <row r="9338" spans="32:40">
      <c r="AF9338" s="25">
        <v>9337</v>
      </c>
      <c r="AG9338" s="25"/>
      <c r="AJ9338" s="25"/>
      <c r="AL9338" s="5">
        <v>9337</v>
      </c>
      <c r="AM9338" s="25">
        <v>740321210.62678885</v>
      </c>
      <c r="AN9338" s="5">
        <v>4.3314850413601764</v>
      </c>
    </row>
    <row r="9339" spans="32:40">
      <c r="AF9339" s="25">
        <v>9338</v>
      </c>
      <c r="AG9339" s="25"/>
      <c r="AJ9339" s="25"/>
      <c r="AL9339" s="5">
        <v>9338</v>
      </c>
      <c r="AM9339" s="25">
        <v>-1654045091.6446712</v>
      </c>
      <c r="AN9339" s="5">
        <v>-7.2394336953994562</v>
      </c>
    </row>
    <row r="9340" spans="32:40">
      <c r="AF9340" s="25">
        <v>9339</v>
      </c>
      <c r="AG9340" s="25"/>
      <c r="AJ9340" s="25"/>
      <c r="AL9340" s="5">
        <v>9339</v>
      </c>
      <c r="AM9340" s="25">
        <v>-322633459.21289045</v>
      </c>
      <c r="AN9340" s="5">
        <v>-0.3870281878900485</v>
      </c>
    </row>
    <row r="9341" spans="32:40">
      <c r="AF9341" s="25">
        <v>9340</v>
      </c>
      <c r="AG9341" s="25"/>
      <c r="AJ9341" s="25"/>
      <c r="AL9341" s="5">
        <v>9340</v>
      </c>
      <c r="AM9341" s="25">
        <v>-1556180521.12641</v>
      </c>
      <c r="AN9341" s="5">
        <v>-9.3368281489662142</v>
      </c>
    </row>
    <row r="9342" spans="32:40">
      <c r="AF9342" s="25">
        <v>9341</v>
      </c>
      <c r="AG9342" s="25"/>
      <c r="AJ9342" s="25"/>
      <c r="AL9342" s="5">
        <v>9341</v>
      </c>
      <c r="AM9342" s="25">
        <v>1022747933.5282871</v>
      </c>
      <c r="AN9342" s="5">
        <v>5.1006684781990046</v>
      </c>
    </row>
    <row r="9343" spans="32:40">
      <c r="AF9343" s="25">
        <v>9342</v>
      </c>
      <c r="AG9343" s="25"/>
      <c r="AJ9343" s="25"/>
      <c r="AL9343" s="5">
        <v>9342</v>
      </c>
      <c r="AM9343" s="25">
        <v>365863673.89645386</v>
      </c>
      <c r="AN9343" s="5">
        <v>2.9010075541919309</v>
      </c>
    </row>
    <row r="9344" spans="32:40">
      <c r="AF9344" s="25">
        <v>9343</v>
      </c>
      <c r="AG9344" s="25"/>
      <c r="AJ9344" s="25"/>
      <c r="AL9344" s="5">
        <v>9343</v>
      </c>
      <c r="AM9344" s="25">
        <v>733172083.75646329</v>
      </c>
      <c r="AN9344" s="5">
        <v>4.9540470425940022</v>
      </c>
    </row>
    <row r="9345" spans="32:40">
      <c r="AF9345" s="25">
        <v>9344</v>
      </c>
      <c r="AG9345" s="25"/>
      <c r="AJ9345" s="25"/>
      <c r="AL9345" s="5">
        <v>9344</v>
      </c>
      <c r="AM9345" s="25">
        <v>-130622822.45390677</v>
      </c>
      <c r="AN9345" s="5">
        <v>0.28977609673073979</v>
      </c>
    </row>
    <row r="9346" spans="32:40">
      <c r="AF9346" s="25">
        <v>9345</v>
      </c>
      <c r="AG9346" s="25"/>
      <c r="AJ9346" s="25"/>
      <c r="AL9346" s="5">
        <v>9345</v>
      </c>
      <c r="AM9346" s="25">
        <v>-908278392.04152608</v>
      </c>
      <c r="AN9346" s="5">
        <v>-3.0402188505468701</v>
      </c>
    </row>
    <row r="9347" spans="32:40">
      <c r="AF9347" s="25">
        <v>9346</v>
      </c>
      <c r="AG9347" s="25"/>
      <c r="AJ9347" s="25"/>
      <c r="AL9347" s="5">
        <v>9346</v>
      </c>
      <c r="AM9347" s="25">
        <v>-32002905.080823481</v>
      </c>
      <c r="AN9347" s="5">
        <v>0.84408699866933046</v>
      </c>
    </row>
    <row r="9348" spans="32:40">
      <c r="AF9348" s="25">
        <v>9347</v>
      </c>
      <c r="AG9348" s="25"/>
      <c r="AJ9348" s="25"/>
      <c r="AL9348" s="5">
        <v>9347</v>
      </c>
      <c r="AM9348" s="25">
        <v>-922111108.17925477</v>
      </c>
      <c r="AN9348" s="5">
        <v>-2.7164311630068876</v>
      </c>
    </row>
    <row r="9349" spans="32:40">
      <c r="AF9349" s="25">
        <v>9348</v>
      </c>
      <c r="AG9349" s="25"/>
      <c r="AJ9349" s="25"/>
      <c r="AL9349" s="5">
        <v>9348</v>
      </c>
      <c r="AM9349" s="25">
        <v>-104466710.44640338</v>
      </c>
      <c r="AN9349" s="5">
        <v>-0.37143019283626083</v>
      </c>
    </row>
    <row r="9350" spans="32:40">
      <c r="AF9350" s="25">
        <v>9349</v>
      </c>
      <c r="AG9350" s="25"/>
      <c r="AJ9350" s="25"/>
      <c r="AL9350" s="5">
        <v>9349</v>
      </c>
      <c r="AM9350" s="25">
        <v>-322527182.14624333</v>
      </c>
      <c r="AN9350" s="5">
        <v>-0.94368267504308567</v>
      </c>
    </row>
    <row r="9351" spans="32:40">
      <c r="AF9351" s="25">
        <v>9350</v>
      </c>
      <c r="AG9351" s="25"/>
      <c r="AJ9351" s="25"/>
      <c r="AL9351" s="5">
        <v>9350</v>
      </c>
      <c r="AM9351" s="25">
        <v>80661528.059049428</v>
      </c>
      <c r="AN9351" s="5">
        <v>1.3472333434252235</v>
      </c>
    </row>
    <row r="9352" spans="32:40">
      <c r="AF9352" s="25">
        <v>9351</v>
      </c>
      <c r="AG9352" s="25"/>
      <c r="AJ9352" s="25"/>
      <c r="AL9352" s="5">
        <v>9351</v>
      </c>
      <c r="AM9352" s="25">
        <v>692232023.2090137</v>
      </c>
      <c r="AN9352" s="5">
        <v>4.7578192108150601</v>
      </c>
    </row>
    <row r="9353" spans="32:40">
      <c r="AF9353" s="25">
        <v>9352</v>
      </c>
      <c r="AG9353" s="25"/>
      <c r="AJ9353" s="25"/>
      <c r="AL9353" s="5">
        <v>9352</v>
      </c>
      <c r="AM9353" s="25">
        <v>-60489456.529725283</v>
      </c>
      <c r="AN9353" s="5">
        <v>0.48040667207811827</v>
      </c>
    </row>
    <row r="9354" spans="32:40">
      <c r="AF9354" s="25">
        <v>9353</v>
      </c>
      <c r="AG9354" s="25"/>
      <c r="AJ9354" s="25"/>
      <c r="AL9354" s="5">
        <v>9353</v>
      </c>
      <c r="AM9354" s="25">
        <v>-29548281.098019302</v>
      </c>
      <c r="AN9354" s="5">
        <v>0.81115964484054404</v>
      </c>
    </row>
    <row r="9355" spans="32:40">
      <c r="AF9355" s="25">
        <v>9354</v>
      </c>
      <c r="AG9355" s="25"/>
      <c r="AJ9355" s="25"/>
      <c r="AL9355" s="5">
        <v>9354</v>
      </c>
      <c r="AM9355" s="25">
        <v>-719102822.86598015</v>
      </c>
      <c r="AN9355" s="5">
        <v>-5.1097134333724377</v>
      </c>
    </row>
    <row r="9356" spans="32:40">
      <c r="AF9356" s="25">
        <v>9355</v>
      </c>
      <c r="AG9356" s="25"/>
      <c r="AJ9356" s="25"/>
      <c r="AL9356" s="5">
        <v>9355</v>
      </c>
      <c r="AM9356" s="25">
        <v>1477224987.0371754</v>
      </c>
      <c r="AN9356" s="5">
        <v>9.1671495670732135</v>
      </c>
    </row>
    <row r="9357" spans="32:40">
      <c r="AF9357" s="25">
        <v>9356</v>
      </c>
      <c r="AG9357" s="25"/>
      <c r="AJ9357" s="25"/>
      <c r="AL9357" s="5">
        <v>9356</v>
      </c>
      <c r="AM9357" s="25">
        <v>-35908544.16126579</v>
      </c>
      <c r="AN9357" s="5">
        <v>0.81467671646856665</v>
      </c>
    </row>
    <row r="9358" spans="32:40">
      <c r="AF9358" s="25">
        <v>9357</v>
      </c>
      <c r="AG9358" s="25"/>
      <c r="AJ9358" s="25"/>
      <c r="AL9358" s="5">
        <v>9357</v>
      </c>
      <c r="AM9358" s="25">
        <v>-577315655.29350019</v>
      </c>
      <c r="AN9358" s="5">
        <v>-5.3568772070854838</v>
      </c>
    </row>
    <row r="9359" spans="32:40">
      <c r="AF9359" s="25">
        <v>9358</v>
      </c>
      <c r="AG9359" s="25"/>
      <c r="AJ9359" s="25"/>
      <c r="AL9359" s="5">
        <v>9358</v>
      </c>
      <c r="AM9359" s="25">
        <v>-621907097.47144544</v>
      </c>
      <c r="AN9359" s="5">
        <v>-2.9583398690209313</v>
      </c>
    </row>
    <row r="9360" spans="32:40">
      <c r="AF9360" s="25">
        <v>9359</v>
      </c>
      <c r="AG9360" s="25"/>
      <c r="AJ9360" s="25"/>
      <c r="AL9360" s="5">
        <v>9359</v>
      </c>
      <c r="AM9360" s="25">
        <v>-774453933.62749171</v>
      </c>
      <c r="AN9360" s="5">
        <v>-2.6684565389266339</v>
      </c>
    </row>
    <row r="9361" spans="32:40">
      <c r="AF9361" s="25">
        <v>9360</v>
      </c>
      <c r="AG9361" s="25"/>
      <c r="AJ9361" s="25"/>
      <c r="AL9361" s="5">
        <v>9360</v>
      </c>
      <c r="AM9361" s="25">
        <v>1560695509.4634533</v>
      </c>
      <c r="AN9361" s="5">
        <v>7.891725557585608</v>
      </c>
    </row>
    <row r="9362" spans="32:40">
      <c r="AF9362" s="25">
        <v>9361</v>
      </c>
      <c r="AG9362" s="25"/>
      <c r="AJ9362" s="25"/>
      <c r="AL9362" s="5">
        <v>9361</v>
      </c>
      <c r="AM9362" s="25">
        <v>-544126308.47393656</v>
      </c>
      <c r="AN9362" s="5">
        <v>-3.3396748982439939</v>
      </c>
    </row>
    <row r="9363" spans="32:40">
      <c r="AF9363" s="25">
        <v>9362</v>
      </c>
      <c r="AG9363" s="25"/>
      <c r="AJ9363" s="25"/>
      <c r="AL9363" s="5">
        <v>9362</v>
      </c>
      <c r="AM9363" s="25">
        <v>-738559729.89727378</v>
      </c>
      <c r="AN9363" s="5">
        <v>-7.2340908507573012</v>
      </c>
    </row>
    <row r="9364" spans="32:40">
      <c r="AF9364" s="25">
        <v>9363</v>
      </c>
      <c r="AG9364" s="25"/>
      <c r="AJ9364" s="25"/>
      <c r="AL9364" s="5">
        <v>9363</v>
      </c>
      <c r="AM9364" s="25">
        <v>396425457.31993675</v>
      </c>
      <c r="AN9364" s="5">
        <v>5.984914117508545</v>
      </c>
    </row>
    <row r="9365" spans="32:40">
      <c r="AF9365" s="25">
        <v>9364</v>
      </c>
      <c r="AG9365" s="25"/>
      <c r="AJ9365" s="25"/>
      <c r="AL9365" s="5">
        <v>9364</v>
      </c>
      <c r="AM9365" s="25">
        <v>542913646.72728527</v>
      </c>
      <c r="AN9365" s="5">
        <v>8.0330685103486363</v>
      </c>
    </row>
    <row r="9366" spans="32:40">
      <c r="AF9366" s="25">
        <v>9365</v>
      </c>
      <c r="AG9366" s="25"/>
      <c r="AJ9366" s="25"/>
      <c r="AL9366" s="5">
        <v>9365</v>
      </c>
      <c r="AM9366" s="25">
        <v>-908177650.87779808</v>
      </c>
      <c r="AN9366" s="5">
        <v>-3.153486583418835</v>
      </c>
    </row>
    <row r="9367" spans="32:40">
      <c r="AF9367" s="25">
        <v>9366</v>
      </c>
      <c r="AG9367" s="25"/>
      <c r="AJ9367" s="25"/>
      <c r="AL9367" s="5">
        <v>9366</v>
      </c>
      <c r="AM9367" s="25">
        <v>-1275318623.1252828</v>
      </c>
      <c r="AN9367" s="5">
        <v>-4.510016181034711</v>
      </c>
    </row>
    <row r="9368" spans="32:40">
      <c r="AF9368" s="25">
        <v>9367</v>
      </c>
      <c r="AG9368" s="25"/>
      <c r="AJ9368" s="25"/>
      <c r="AL9368" s="5">
        <v>9367</v>
      </c>
      <c r="AM9368" s="25">
        <v>-227643054.17306417</v>
      </c>
      <c r="AN9368" s="5">
        <v>-0.85951200696621022</v>
      </c>
    </row>
    <row r="9369" spans="32:40">
      <c r="AF9369" s="25">
        <v>9368</v>
      </c>
      <c r="AG9369" s="25"/>
      <c r="AJ9369" s="25"/>
      <c r="AL9369" s="5">
        <v>9368</v>
      </c>
      <c r="AM9369" s="25">
        <v>-108465593.79626098</v>
      </c>
      <c r="AN9369" s="5">
        <v>1.7554601170679546E-2</v>
      </c>
    </row>
    <row r="9370" spans="32:40">
      <c r="AF9370" s="25">
        <v>9369</v>
      </c>
      <c r="AG9370" s="25"/>
      <c r="AJ9370" s="25"/>
      <c r="AL9370" s="5">
        <v>9369</v>
      </c>
      <c r="AM9370" s="25">
        <v>-255496454.29895034</v>
      </c>
      <c r="AN9370" s="5">
        <v>1.121947801874138E-2</v>
      </c>
    </row>
    <row r="9371" spans="32:40">
      <c r="AF9371" s="25">
        <v>9370</v>
      </c>
      <c r="AG9371" s="25"/>
      <c r="AJ9371" s="25"/>
      <c r="AL9371" s="5">
        <v>9370</v>
      </c>
      <c r="AM9371" s="25">
        <v>-1338023508.0615759</v>
      </c>
      <c r="AN9371" s="5">
        <v>-13.233033027810114</v>
      </c>
    </row>
    <row r="9372" spans="32:40">
      <c r="AF9372" s="25">
        <v>9371</v>
      </c>
      <c r="AG9372" s="25"/>
      <c r="AJ9372" s="25"/>
      <c r="AL9372" s="5">
        <v>9371</v>
      </c>
      <c r="AM9372" s="25">
        <v>-151884008.16909641</v>
      </c>
      <c r="AN9372" s="5">
        <v>0.37351787036056988</v>
      </c>
    </row>
    <row r="9373" spans="32:40">
      <c r="AF9373" s="25">
        <v>9372</v>
      </c>
      <c r="AG9373" s="25"/>
      <c r="AJ9373" s="25"/>
      <c r="AL9373" s="5">
        <v>9372</v>
      </c>
      <c r="AM9373" s="25">
        <v>-669575014.24636102</v>
      </c>
      <c r="AN9373" s="5">
        <v>-4.2100419029704286</v>
      </c>
    </row>
    <row r="9374" spans="32:40">
      <c r="AF9374" s="25">
        <v>9373</v>
      </c>
      <c r="AG9374" s="25"/>
      <c r="AJ9374" s="25"/>
      <c r="AL9374" s="5">
        <v>9373</v>
      </c>
      <c r="AM9374" s="25">
        <v>-1273770828.4508178</v>
      </c>
      <c r="AN9374" s="5">
        <v>-4.3820504711779869</v>
      </c>
    </row>
    <row r="9375" spans="32:40">
      <c r="AF9375" s="25">
        <v>9374</v>
      </c>
      <c r="AG9375" s="25"/>
      <c r="AJ9375" s="25"/>
      <c r="AL9375" s="5">
        <v>9374</v>
      </c>
      <c r="AM9375" s="25">
        <v>-136460532.14948055</v>
      </c>
      <c r="AN9375" s="5">
        <v>0.11824177790156902</v>
      </c>
    </row>
    <row r="9376" spans="32:40">
      <c r="AF9376" s="25">
        <v>9375</v>
      </c>
      <c r="AG9376" s="25"/>
      <c r="AJ9376" s="25"/>
      <c r="AL9376" s="5">
        <v>9375</v>
      </c>
      <c r="AM9376" s="25">
        <v>540082440.5247705</v>
      </c>
      <c r="AN9376" s="5">
        <v>4.8581969435706371</v>
      </c>
    </row>
    <row r="9377" spans="32:40">
      <c r="AF9377" s="25">
        <v>9376</v>
      </c>
      <c r="AG9377" s="25"/>
      <c r="AJ9377" s="25"/>
      <c r="AL9377" s="5">
        <v>9376</v>
      </c>
      <c r="AM9377" s="25">
        <v>-385136920.57229328</v>
      </c>
      <c r="AN9377" s="5">
        <v>-0.50130873000439069</v>
      </c>
    </row>
    <row r="9378" spans="32:40">
      <c r="AF9378" s="25">
        <v>9377</v>
      </c>
      <c r="AG9378" s="25"/>
      <c r="AJ9378" s="25"/>
      <c r="AL9378" s="5">
        <v>9377</v>
      </c>
      <c r="AM9378" s="25">
        <v>86984614.466260731</v>
      </c>
      <c r="AN9378" s="5">
        <v>1.4552168336042708</v>
      </c>
    </row>
    <row r="9379" spans="32:40">
      <c r="AF9379" s="25">
        <v>9378</v>
      </c>
      <c r="AG9379" s="25"/>
      <c r="AJ9379" s="25"/>
      <c r="AL9379" s="5">
        <v>9378</v>
      </c>
      <c r="AM9379" s="25">
        <v>-1132545452.1447282</v>
      </c>
      <c r="AN9379" s="5">
        <v>-5.2182706149454008</v>
      </c>
    </row>
    <row r="9380" spans="32:40">
      <c r="AF9380" s="25">
        <v>9379</v>
      </c>
      <c r="AG9380" s="25"/>
      <c r="AJ9380" s="25"/>
      <c r="AL9380" s="5">
        <v>9379</v>
      </c>
      <c r="AM9380" s="25">
        <v>-794553928.45916271</v>
      </c>
      <c r="AN9380" s="5">
        <v>-11.574749685427065</v>
      </c>
    </row>
    <row r="9381" spans="32:40">
      <c r="AF9381" s="25">
        <v>9380</v>
      </c>
      <c r="AG9381" s="25"/>
      <c r="AJ9381" s="25"/>
      <c r="AL9381" s="5">
        <v>9380</v>
      </c>
      <c r="AM9381" s="25">
        <v>-932278938.30724275</v>
      </c>
      <c r="AN9381" s="5">
        <v>-6.8465304569008252</v>
      </c>
    </row>
    <row r="9382" spans="32:40">
      <c r="AF9382" s="25">
        <v>9381</v>
      </c>
      <c r="AG9382" s="25"/>
      <c r="AJ9382" s="25"/>
      <c r="AL9382" s="5">
        <v>9381</v>
      </c>
      <c r="AM9382" s="25">
        <v>599796706.59832823</v>
      </c>
      <c r="AN9382" s="5">
        <v>3.6410386982122556</v>
      </c>
    </row>
    <row r="9383" spans="32:40">
      <c r="AF9383" s="25">
        <v>9382</v>
      </c>
      <c r="AG9383" s="25"/>
      <c r="AJ9383" s="25"/>
      <c r="AL9383" s="5">
        <v>9382</v>
      </c>
      <c r="AM9383" s="25">
        <v>-1199405608.5649695</v>
      </c>
      <c r="AN9383" s="5">
        <v>-3.6103720485851696</v>
      </c>
    </row>
    <row r="9384" spans="32:40">
      <c r="AF9384" s="25">
        <v>9383</v>
      </c>
      <c r="AG9384" s="25"/>
      <c r="AJ9384" s="25"/>
      <c r="AL9384" s="5">
        <v>9383</v>
      </c>
      <c r="AM9384" s="25">
        <v>-674981229.64916992</v>
      </c>
      <c r="AN9384" s="5">
        <v>-1.9306153607275658</v>
      </c>
    </row>
    <row r="9385" spans="32:40">
      <c r="AF9385" s="25">
        <v>9384</v>
      </c>
      <c r="AG9385" s="25"/>
      <c r="AJ9385" s="25"/>
      <c r="AL9385" s="5">
        <v>9384</v>
      </c>
      <c r="AM9385" s="25">
        <v>-852255526.21841168</v>
      </c>
      <c r="AN9385" s="5">
        <v>-7.6015669789231444</v>
      </c>
    </row>
    <row r="9386" spans="32:40">
      <c r="AF9386" s="25">
        <v>9385</v>
      </c>
      <c r="AG9386" s="25"/>
      <c r="AJ9386" s="25"/>
      <c r="AL9386" s="5">
        <v>9385</v>
      </c>
      <c r="AM9386" s="25">
        <v>-687935779.12648082</v>
      </c>
      <c r="AN9386" s="5">
        <v>-4.3571305191168186</v>
      </c>
    </row>
    <row r="9387" spans="32:40">
      <c r="AF9387" s="25">
        <v>9386</v>
      </c>
      <c r="AG9387" s="25"/>
      <c r="AJ9387" s="25"/>
      <c r="AL9387" s="5">
        <v>9386</v>
      </c>
      <c r="AM9387" s="25">
        <v>-734237333.49117565</v>
      </c>
      <c r="AN9387" s="5">
        <v>-3.1338820833129457</v>
      </c>
    </row>
    <row r="9388" spans="32:40">
      <c r="AF9388" s="25">
        <v>9387</v>
      </c>
      <c r="AG9388" s="25"/>
      <c r="AJ9388" s="25"/>
      <c r="AL9388" s="5">
        <v>9387</v>
      </c>
      <c r="AM9388" s="25">
        <v>-303197842.63191724</v>
      </c>
      <c r="AN9388" s="5">
        <v>-0.33711983657255984</v>
      </c>
    </row>
    <row r="9389" spans="32:40">
      <c r="AF9389" s="25">
        <v>9388</v>
      </c>
      <c r="AG9389" s="25"/>
      <c r="AJ9389" s="25"/>
      <c r="AL9389" s="5">
        <v>9388</v>
      </c>
      <c r="AM9389" s="25">
        <v>-1087797811.4709022</v>
      </c>
      <c r="AN9389" s="5">
        <v>-7.4854262131438043</v>
      </c>
    </row>
    <row r="9390" spans="32:40">
      <c r="AF9390" s="25">
        <v>9389</v>
      </c>
      <c r="AG9390" s="25"/>
      <c r="AJ9390" s="25"/>
      <c r="AL9390" s="5">
        <v>9389</v>
      </c>
      <c r="AM9390" s="25">
        <v>-88340678.768564492</v>
      </c>
      <c r="AN9390" s="5">
        <v>0.63598422879655525</v>
      </c>
    </row>
    <row r="9391" spans="32:40">
      <c r="AF9391" s="25">
        <v>9390</v>
      </c>
      <c r="AG9391" s="25"/>
      <c r="AJ9391" s="25"/>
      <c r="AL9391" s="5">
        <v>9390</v>
      </c>
      <c r="AM9391" s="25">
        <v>883525397.13904631</v>
      </c>
      <c r="AN9391" s="5">
        <v>6.508512210130692</v>
      </c>
    </row>
    <row r="9392" spans="32:40">
      <c r="AF9392" s="25">
        <v>9391</v>
      </c>
      <c r="AG9392" s="25"/>
      <c r="AJ9392" s="25"/>
      <c r="AL9392" s="5">
        <v>9391</v>
      </c>
      <c r="AM9392" s="25">
        <v>-352564253.93356425</v>
      </c>
      <c r="AN9392" s="5">
        <v>-2.0124964832256453</v>
      </c>
    </row>
    <row r="9393" spans="32:40">
      <c r="AF9393" s="25">
        <v>9392</v>
      </c>
      <c r="AG9393" s="25"/>
      <c r="AJ9393" s="25"/>
      <c r="AL9393" s="5">
        <v>9392</v>
      </c>
      <c r="AM9393" s="25">
        <v>220132202.94703093</v>
      </c>
      <c r="AN9393" s="5">
        <v>2.554171014728114</v>
      </c>
    </row>
    <row r="9394" spans="32:40">
      <c r="AF9394" s="25">
        <v>9393</v>
      </c>
      <c r="AG9394" s="25"/>
      <c r="AJ9394" s="25"/>
      <c r="AL9394" s="5">
        <v>9393</v>
      </c>
      <c r="AM9394" s="25">
        <v>-452345440.0879932</v>
      </c>
      <c r="AN9394" s="5">
        <v>-3.9315146207022185</v>
      </c>
    </row>
    <row r="9395" spans="32:40">
      <c r="AF9395" s="25">
        <v>9394</v>
      </c>
      <c r="AG9395" s="25"/>
      <c r="AJ9395" s="25"/>
      <c r="AL9395" s="5">
        <v>9394</v>
      </c>
      <c r="AM9395" s="25">
        <v>-149723032.98063308</v>
      </c>
      <c r="AN9395" s="5">
        <v>0.17613181270705819</v>
      </c>
    </row>
    <row r="9396" spans="32:40">
      <c r="AF9396" s="25">
        <v>9395</v>
      </c>
      <c r="AG9396" s="25"/>
      <c r="AJ9396" s="25"/>
      <c r="AL9396" s="5">
        <v>9395</v>
      </c>
      <c r="AM9396" s="25">
        <v>157874490.86870438</v>
      </c>
      <c r="AN9396" s="5">
        <v>2.5054574148442139</v>
      </c>
    </row>
    <row r="9397" spans="32:40">
      <c r="AF9397" s="25">
        <v>9396</v>
      </c>
      <c r="AG9397" s="25"/>
      <c r="AJ9397" s="25"/>
      <c r="AL9397" s="5">
        <v>9396</v>
      </c>
      <c r="AM9397" s="25">
        <v>-515732537.91802126</v>
      </c>
      <c r="AN9397" s="5">
        <v>-1.9544749836926147</v>
      </c>
    </row>
    <row r="9398" spans="32:40">
      <c r="AF9398" s="25">
        <v>9397</v>
      </c>
      <c r="AG9398" s="25"/>
      <c r="AJ9398" s="25"/>
      <c r="AL9398" s="5">
        <v>9397</v>
      </c>
      <c r="AM9398" s="25">
        <v>-1142110538.3996835</v>
      </c>
      <c r="AN9398" s="5">
        <v>-9.6925088394486227</v>
      </c>
    </row>
    <row r="9399" spans="32:40">
      <c r="AF9399" s="25">
        <v>9398</v>
      </c>
      <c r="AG9399" s="25"/>
      <c r="AJ9399" s="25"/>
      <c r="AL9399" s="5">
        <v>9398</v>
      </c>
      <c r="AM9399" s="25">
        <v>47513977.868195266</v>
      </c>
      <c r="AN9399" s="5">
        <v>1.4907286187089623</v>
      </c>
    </row>
    <row r="9400" spans="32:40">
      <c r="AF9400" s="25">
        <v>9399</v>
      </c>
      <c r="AG9400" s="25"/>
      <c r="AJ9400" s="25"/>
      <c r="AL9400" s="5">
        <v>9399</v>
      </c>
      <c r="AM9400" s="25">
        <v>-384363344.81500006</v>
      </c>
      <c r="AN9400" s="5">
        <v>-1.1794827252579554</v>
      </c>
    </row>
    <row r="9401" spans="32:40">
      <c r="AF9401" s="25">
        <v>9400</v>
      </c>
      <c r="AG9401" s="25"/>
      <c r="AJ9401" s="25"/>
      <c r="AL9401" s="5">
        <v>9400</v>
      </c>
      <c r="AM9401" s="25">
        <v>1633646238.9857044</v>
      </c>
      <c r="AN9401" s="5">
        <v>23.148750746054716</v>
      </c>
    </row>
    <row r="9402" spans="32:40">
      <c r="AF9402" s="25">
        <v>9401</v>
      </c>
      <c r="AG9402" s="25"/>
      <c r="AJ9402" s="25"/>
      <c r="AL9402" s="5">
        <v>9401</v>
      </c>
      <c r="AM9402" s="25">
        <v>-1712151254.5188189</v>
      </c>
      <c r="AN9402" s="5">
        <v>-5.9045540226853097</v>
      </c>
    </row>
    <row r="9403" spans="32:40">
      <c r="AF9403" s="25">
        <v>9402</v>
      </c>
      <c r="AG9403" s="25"/>
      <c r="AJ9403" s="25"/>
      <c r="AL9403" s="5">
        <v>9402</v>
      </c>
      <c r="AM9403" s="25">
        <v>-838040749.03860211</v>
      </c>
      <c r="AN9403" s="5">
        <v>-3.611371974116381</v>
      </c>
    </row>
    <row r="9404" spans="32:40">
      <c r="AF9404" s="25">
        <v>9403</v>
      </c>
      <c r="AG9404" s="25"/>
      <c r="AJ9404" s="25"/>
      <c r="AL9404" s="5">
        <v>9403</v>
      </c>
      <c r="AM9404" s="25">
        <v>-1146781246.1453381</v>
      </c>
      <c r="AN9404" s="5">
        <v>-3.9351098013563846</v>
      </c>
    </row>
    <row r="9405" spans="32:40">
      <c r="AF9405" s="25">
        <v>9404</v>
      </c>
      <c r="AG9405" s="25"/>
      <c r="AJ9405" s="25"/>
      <c r="AL9405" s="5">
        <v>9404</v>
      </c>
      <c r="AM9405" s="25">
        <v>-408797862.17952609</v>
      </c>
      <c r="AN9405" s="5">
        <v>-1.5267587920702264</v>
      </c>
    </row>
    <row r="9406" spans="32:40">
      <c r="AF9406" s="25">
        <v>9405</v>
      </c>
      <c r="AG9406" s="25"/>
      <c r="AJ9406" s="25"/>
      <c r="AL9406" s="5">
        <v>9405</v>
      </c>
      <c r="AM9406" s="25">
        <v>-184856296.20332038</v>
      </c>
      <c r="AN9406" s="5">
        <v>-0.49623303594681351</v>
      </c>
    </row>
    <row r="9407" spans="32:40">
      <c r="AF9407" s="25">
        <v>9406</v>
      </c>
      <c r="AG9407" s="25"/>
      <c r="AJ9407" s="25"/>
      <c r="AL9407" s="5">
        <v>9406</v>
      </c>
      <c r="AM9407" s="25">
        <v>-325914336.67293429</v>
      </c>
      <c r="AN9407" s="5">
        <v>-1.735025794845529</v>
      </c>
    </row>
    <row r="9408" spans="32:40">
      <c r="AF9408" s="25">
        <v>9407</v>
      </c>
      <c r="AG9408" s="25"/>
      <c r="AJ9408" s="25"/>
      <c r="AL9408" s="5">
        <v>9407</v>
      </c>
      <c r="AM9408" s="25">
        <v>-172220830.22741169</v>
      </c>
      <c r="AN9408" s="5">
        <v>-0.39963533968636189</v>
      </c>
    </row>
    <row r="9409" spans="32:40">
      <c r="AF9409" s="25">
        <v>9408</v>
      </c>
      <c r="AG9409" s="25"/>
      <c r="AJ9409" s="25"/>
      <c r="AL9409" s="5">
        <v>9408</v>
      </c>
      <c r="AM9409" s="25">
        <v>328442913.99140435</v>
      </c>
      <c r="AN9409" s="5">
        <v>3.3099744776970361</v>
      </c>
    </row>
    <row r="9410" spans="32:40">
      <c r="AF9410" s="25">
        <v>9409</v>
      </c>
      <c r="AG9410" s="25"/>
      <c r="AJ9410" s="25"/>
      <c r="AL9410" s="5">
        <v>9409</v>
      </c>
      <c r="AM9410" s="25">
        <v>-606343891.77998924</v>
      </c>
      <c r="AN9410" s="5">
        <v>-1.5276513545603485</v>
      </c>
    </row>
    <row r="9411" spans="32:40">
      <c r="AF9411" s="25">
        <v>9410</v>
      </c>
      <c r="AG9411" s="25"/>
      <c r="AJ9411" s="25"/>
      <c r="AL9411" s="5">
        <v>9410</v>
      </c>
      <c r="AM9411" s="25">
        <v>-62793001.232648402</v>
      </c>
      <c r="AN9411" s="5">
        <v>0.54272565662667727</v>
      </c>
    </row>
    <row r="9412" spans="32:40">
      <c r="AF9412" s="25">
        <v>9411</v>
      </c>
      <c r="AG9412" s="25"/>
      <c r="AJ9412" s="25"/>
      <c r="AL9412" s="5">
        <v>9411</v>
      </c>
      <c r="AM9412" s="25">
        <v>103476979.48113221</v>
      </c>
      <c r="AN9412" s="5">
        <v>1.9002863820174647</v>
      </c>
    </row>
    <row r="9413" spans="32:40">
      <c r="AF9413" s="25">
        <v>9412</v>
      </c>
      <c r="AG9413" s="25"/>
      <c r="AJ9413" s="25"/>
      <c r="AL9413" s="5">
        <v>9412</v>
      </c>
      <c r="AM9413" s="25">
        <v>-438645581.9912672</v>
      </c>
      <c r="AN9413" s="5">
        <v>-0.78681637040370345</v>
      </c>
    </row>
    <row r="9414" spans="32:40">
      <c r="AF9414" s="25">
        <v>9413</v>
      </c>
      <c r="AG9414" s="25"/>
      <c r="AJ9414" s="25"/>
      <c r="AL9414" s="5">
        <v>9413</v>
      </c>
      <c r="AM9414" s="25">
        <v>195665251.80192947</v>
      </c>
      <c r="AN9414" s="5">
        <v>3.2241686560876857</v>
      </c>
    </row>
    <row r="9415" spans="32:40">
      <c r="AF9415" s="25">
        <v>9414</v>
      </c>
      <c r="AG9415" s="25"/>
      <c r="AJ9415" s="25"/>
      <c r="AL9415" s="5">
        <v>9414</v>
      </c>
      <c r="AM9415" s="25">
        <v>-438614333.36048019</v>
      </c>
      <c r="AN9415" s="5">
        <v>-3.7521961997942967</v>
      </c>
    </row>
    <row r="9416" spans="32:40">
      <c r="AF9416" s="25">
        <v>9415</v>
      </c>
      <c r="AG9416" s="25"/>
      <c r="AJ9416" s="25"/>
      <c r="AL9416" s="5">
        <v>9415</v>
      </c>
      <c r="AM9416" s="25">
        <v>-394438160.8726967</v>
      </c>
      <c r="AN9416" s="5">
        <v>-1.830550623253586</v>
      </c>
    </row>
    <row r="9417" spans="32:40">
      <c r="AF9417" s="25">
        <v>9416</v>
      </c>
      <c r="AG9417" s="25"/>
      <c r="AJ9417" s="25"/>
      <c r="AL9417" s="5">
        <v>9416</v>
      </c>
      <c r="AM9417" s="25">
        <v>-992971915.62189889</v>
      </c>
      <c r="AN9417" s="5">
        <v>-3.1410637868967144</v>
      </c>
    </row>
    <row r="9418" spans="32:40">
      <c r="AF9418" s="25">
        <v>9417</v>
      </c>
      <c r="AG9418" s="25"/>
      <c r="AJ9418" s="25"/>
      <c r="AL9418" s="5">
        <v>9417</v>
      </c>
      <c r="AM9418" s="25">
        <v>288138531.30472481</v>
      </c>
      <c r="AN9418" s="5">
        <v>4.0326088729673319</v>
      </c>
    </row>
    <row r="9419" spans="32:40">
      <c r="AF9419" s="25">
        <v>9418</v>
      </c>
      <c r="AG9419" s="25"/>
      <c r="AJ9419" s="25"/>
      <c r="AL9419" s="5">
        <v>9418</v>
      </c>
      <c r="AM9419" s="25">
        <v>-1506265772.721417</v>
      </c>
      <c r="AN9419" s="5">
        <v>-9.6744132825739744</v>
      </c>
    </row>
    <row r="9420" spans="32:40">
      <c r="AF9420" s="25">
        <v>9419</v>
      </c>
      <c r="AG9420" s="25"/>
      <c r="AJ9420" s="25"/>
      <c r="AL9420" s="5">
        <v>9419</v>
      </c>
      <c r="AM9420" s="25">
        <v>614719630.17186701</v>
      </c>
      <c r="AN9420" s="5">
        <v>6.7959798779603933</v>
      </c>
    </row>
    <row r="9421" spans="32:40">
      <c r="AF9421" s="25">
        <v>9420</v>
      </c>
      <c r="AG9421" s="25"/>
      <c r="AJ9421" s="25"/>
      <c r="AL9421" s="5">
        <v>9420</v>
      </c>
      <c r="AM9421" s="25">
        <v>-1240680032.6295493</v>
      </c>
      <c r="AN9421" s="5">
        <v>-6.657932503286081</v>
      </c>
    </row>
    <row r="9422" spans="32:40">
      <c r="AF9422" s="25">
        <v>9421</v>
      </c>
      <c r="AG9422" s="25"/>
      <c r="AJ9422" s="25"/>
      <c r="AL9422" s="5">
        <v>9421</v>
      </c>
      <c r="AM9422" s="25">
        <v>294743423.76731932</v>
      </c>
      <c r="AN9422" s="5">
        <v>2.1886330943514318</v>
      </c>
    </row>
    <row r="9423" spans="32:40">
      <c r="AF9423" s="25">
        <v>9422</v>
      </c>
      <c r="AG9423" s="25"/>
      <c r="AJ9423" s="25"/>
      <c r="AL9423" s="5">
        <v>9422</v>
      </c>
      <c r="AM9423" s="25">
        <v>251276345.52484003</v>
      </c>
      <c r="AN9423" s="5">
        <v>4.1795234339037934</v>
      </c>
    </row>
    <row r="9424" spans="32:40">
      <c r="AF9424" s="25">
        <v>9423</v>
      </c>
      <c r="AG9424" s="25"/>
      <c r="AJ9424" s="25"/>
      <c r="AL9424" s="5">
        <v>9423</v>
      </c>
      <c r="AM9424" s="25">
        <v>647264059.00695014</v>
      </c>
      <c r="AN9424" s="5">
        <v>3.6689420963755053</v>
      </c>
    </row>
    <row r="9425" spans="32:40">
      <c r="AF9425" s="25">
        <v>9424</v>
      </c>
      <c r="AG9425" s="25"/>
      <c r="AJ9425" s="25"/>
      <c r="AL9425" s="5">
        <v>9424</v>
      </c>
      <c r="AM9425" s="25">
        <v>-1419916159.29812</v>
      </c>
      <c r="AN9425" s="5">
        <v>-12.492204359326021</v>
      </c>
    </row>
    <row r="9426" spans="32:40">
      <c r="AF9426" s="25">
        <v>9425</v>
      </c>
      <c r="AG9426" s="25"/>
      <c r="AJ9426" s="25"/>
      <c r="AL9426" s="5">
        <v>9425</v>
      </c>
      <c r="AM9426" s="25">
        <v>-1037164984.0278027</v>
      </c>
      <c r="AN9426" s="5">
        <v>-4.4013136939630151</v>
      </c>
    </row>
    <row r="9427" spans="32:40">
      <c r="AF9427" s="25">
        <v>9426</v>
      </c>
      <c r="AG9427" s="25"/>
      <c r="AJ9427" s="25"/>
      <c r="AL9427" s="5">
        <v>9426</v>
      </c>
      <c r="AM9427" s="25">
        <v>-580223078.39950061</v>
      </c>
      <c r="AN9427" s="5">
        <v>-1.8280810961327192</v>
      </c>
    </row>
    <row r="9428" spans="32:40">
      <c r="AF9428" s="25">
        <v>9427</v>
      </c>
      <c r="AG9428" s="25"/>
      <c r="AJ9428" s="25"/>
      <c r="AL9428" s="5">
        <v>9427</v>
      </c>
      <c r="AM9428" s="25">
        <v>-399061356.36675841</v>
      </c>
      <c r="AN9428" s="5">
        <v>-0.75407859435458635</v>
      </c>
    </row>
    <row r="9429" spans="32:40">
      <c r="AF9429" s="25">
        <v>9428</v>
      </c>
      <c r="AG9429" s="25"/>
      <c r="AJ9429" s="25"/>
      <c r="AL9429" s="5">
        <v>9428</v>
      </c>
      <c r="AM9429" s="25">
        <v>-613288371.92933154</v>
      </c>
      <c r="AN9429" s="5">
        <v>-4.8986202294196151</v>
      </c>
    </row>
    <row r="9430" spans="32:40">
      <c r="AF9430" s="25">
        <v>9429</v>
      </c>
      <c r="AG9430" s="25"/>
      <c r="AJ9430" s="25"/>
      <c r="AL9430" s="5">
        <v>9429</v>
      </c>
      <c r="AM9430" s="25">
        <v>-767978966.26775408</v>
      </c>
      <c r="AN9430" s="5">
        <v>-5.25725427251919</v>
      </c>
    </row>
    <row r="9431" spans="32:40">
      <c r="AF9431" s="25">
        <v>9430</v>
      </c>
      <c r="AG9431" s="25"/>
      <c r="AJ9431" s="25"/>
      <c r="AL9431" s="5">
        <v>9430</v>
      </c>
      <c r="AM9431" s="25">
        <v>-997334459.65709245</v>
      </c>
      <c r="AN9431" s="5">
        <v>-10.793458051005505</v>
      </c>
    </row>
    <row r="9432" spans="32:40">
      <c r="AF9432" s="25">
        <v>9431</v>
      </c>
      <c r="AG9432" s="25"/>
      <c r="AJ9432" s="25"/>
      <c r="AL9432" s="5">
        <v>9431</v>
      </c>
      <c r="AM9432" s="25">
        <v>-1142839259.3196335</v>
      </c>
      <c r="AN9432" s="5">
        <v>-4.2349429298386259</v>
      </c>
    </row>
    <row r="9433" spans="32:40">
      <c r="AF9433" s="25">
        <v>9432</v>
      </c>
      <c r="AG9433" s="25"/>
      <c r="AJ9433" s="25"/>
      <c r="AL9433" s="5">
        <v>9432</v>
      </c>
      <c r="AM9433" s="25">
        <v>-730368720.96307027</v>
      </c>
      <c r="AN9433" s="5">
        <v>-4.0785782255471581</v>
      </c>
    </row>
    <row r="9434" spans="32:40">
      <c r="AF9434" s="25">
        <v>9433</v>
      </c>
      <c r="AG9434" s="25"/>
      <c r="AJ9434" s="25"/>
      <c r="AL9434" s="5">
        <v>9433</v>
      </c>
      <c r="AM9434" s="25">
        <v>1374258541.0968399</v>
      </c>
      <c r="AN9434" s="5">
        <v>20.179277126178917</v>
      </c>
    </row>
    <row r="9435" spans="32:40">
      <c r="AF9435" s="25">
        <v>9434</v>
      </c>
      <c r="AG9435" s="25"/>
      <c r="AJ9435" s="25"/>
      <c r="AL9435" s="5">
        <v>9434</v>
      </c>
      <c r="AM9435" s="25">
        <v>-326127758.46947521</v>
      </c>
      <c r="AN9435" s="5">
        <v>-0.63236523367514341</v>
      </c>
    </row>
    <row r="9436" spans="32:40">
      <c r="AF9436" s="25">
        <v>9435</v>
      </c>
      <c r="AG9436" s="25"/>
      <c r="AJ9436" s="25"/>
      <c r="AL9436" s="5">
        <v>9435</v>
      </c>
      <c r="AM9436" s="25">
        <v>-1411937716.0295308</v>
      </c>
      <c r="AN9436" s="5">
        <v>-4.4330987519486378</v>
      </c>
    </row>
    <row r="9437" spans="32:40">
      <c r="AF9437" s="25">
        <v>9436</v>
      </c>
      <c r="AG9437" s="25"/>
      <c r="AJ9437" s="25"/>
      <c r="AL9437" s="5">
        <v>9436</v>
      </c>
      <c r="AM9437" s="25">
        <v>-220646791.08892983</v>
      </c>
      <c r="AN9437" s="5">
        <v>0.10173466838621456</v>
      </c>
    </row>
    <row r="9438" spans="32:40">
      <c r="AF9438" s="25">
        <v>9437</v>
      </c>
      <c r="AG9438" s="25"/>
      <c r="AJ9438" s="25"/>
      <c r="AL9438" s="5">
        <v>9437</v>
      </c>
      <c r="AM9438" s="25">
        <v>-466818928.32523298</v>
      </c>
      <c r="AN9438" s="5">
        <v>-5.7861560113934063</v>
      </c>
    </row>
    <row r="9439" spans="32:40">
      <c r="AF9439" s="25">
        <v>9438</v>
      </c>
      <c r="AG9439" s="25"/>
      <c r="AJ9439" s="25"/>
      <c r="AL9439" s="5">
        <v>9438</v>
      </c>
      <c r="AM9439" s="25">
        <v>-801575635.99903297</v>
      </c>
      <c r="AN9439" s="5">
        <v>-6.6554156132395397</v>
      </c>
    </row>
    <row r="9440" spans="32:40">
      <c r="AF9440" s="25">
        <v>9439</v>
      </c>
      <c r="AG9440" s="25"/>
      <c r="AJ9440" s="25"/>
      <c r="AL9440" s="5">
        <v>9439</v>
      </c>
      <c r="AM9440" s="25">
        <v>-131559583.61640048</v>
      </c>
      <c r="AN9440" s="5">
        <v>0.34404543049644914</v>
      </c>
    </row>
    <row r="9441" spans="32:40">
      <c r="AF9441" s="25">
        <v>9440</v>
      </c>
      <c r="AG9441" s="25"/>
      <c r="AJ9441" s="25"/>
      <c r="AL9441" s="5">
        <v>9440</v>
      </c>
      <c r="AM9441" s="25">
        <v>-1949527307.2314553</v>
      </c>
      <c r="AN9441" s="5">
        <v>-10.862533155677868</v>
      </c>
    </row>
    <row r="9442" spans="32:40">
      <c r="AF9442" s="25">
        <v>9441</v>
      </c>
      <c r="AG9442" s="25"/>
      <c r="AJ9442" s="25"/>
      <c r="AL9442" s="5">
        <v>9441</v>
      </c>
      <c r="AM9442" s="25">
        <v>-832488882.9812119</v>
      </c>
      <c r="AN9442" s="5">
        <v>-8.0248308686107883</v>
      </c>
    </row>
    <row r="9443" spans="32:40">
      <c r="AF9443" s="25">
        <v>9442</v>
      </c>
      <c r="AG9443" s="25"/>
      <c r="AJ9443" s="25"/>
      <c r="AL9443" s="5">
        <v>9442</v>
      </c>
      <c r="AM9443" s="25">
        <v>-113080551.80964547</v>
      </c>
      <c r="AN9443" s="5">
        <v>0.34347141911285706</v>
      </c>
    </row>
    <row r="9444" spans="32:40">
      <c r="AF9444" s="25">
        <v>9443</v>
      </c>
      <c r="AG9444" s="25"/>
      <c r="AJ9444" s="25"/>
      <c r="AL9444" s="5">
        <v>9443</v>
      </c>
      <c r="AM9444" s="25">
        <v>-348679662.71286994</v>
      </c>
      <c r="AN9444" s="5">
        <v>-0.52112233865486957</v>
      </c>
    </row>
    <row r="9445" spans="32:40">
      <c r="AF9445" s="25">
        <v>9444</v>
      </c>
      <c r="AG9445" s="25"/>
      <c r="AJ9445" s="25"/>
      <c r="AL9445" s="5">
        <v>9444</v>
      </c>
      <c r="AM9445" s="25">
        <v>120891115.93480682</v>
      </c>
      <c r="AN9445" s="5">
        <v>1.6931989806355621</v>
      </c>
    </row>
    <row r="9446" spans="32:40">
      <c r="AF9446" s="25">
        <v>9445</v>
      </c>
      <c r="AG9446" s="25"/>
      <c r="AJ9446" s="25"/>
      <c r="AL9446" s="5">
        <v>9445</v>
      </c>
      <c r="AM9446" s="25">
        <v>234798113.6402902</v>
      </c>
      <c r="AN9446" s="5">
        <v>4.4084449169260553</v>
      </c>
    </row>
    <row r="9447" spans="32:40">
      <c r="AF9447" s="25">
        <v>9446</v>
      </c>
      <c r="AG9447" s="25"/>
      <c r="AJ9447" s="25"/>
      <c r="AL9447" s="5">
        <v>9446</v>
      </c>
      <c r="AM9447" s="25">
        <v>2184762.5563713908</v>
      </c>
      <c r="AN9447" s="5">
        <v>1.0093731267814388</v>
      </c>
    </row>
    <row r="9448" spans="32:40">
      <c r="AF9448" s="25">
        <v>9447</v>
      </c>
      <c r="AG9448" s="25"/>
      <c r="AJ9448" s="25"/>
      <c r="AL9448" s="5">
        <v>9447</v>
      </c>
      <c r="AM9448" s="25">
        <v>-1330754165.798068</v>
      </c>
      <c r="AN9448" s="5">
        <v>-15.994958262711423</v>
      </c>
    </row>
    <row r="9449" spans="32:40">
      <c r="AF9449" s="25">
        <v>9448</v>
      </c>
      <c r="AG9449" s="25"/>
      <c r="AJ9449" s="25"/>
      <c r="AL9449" s="5">
        <v>9448</v>
      </c>
      <c r="AM9449" s="25">
        <v>475277585.18907583</v>
      </c>
      <c r="AN9449" s="5">
        <v>3.8392492443443746</v>
      </c>
    </row>
    <row r="9450" spans="32:40">
      <c r="AF9450" s="25">
        <v>9449</v>
      </c>
      <c r="AG9450" s="25"/>
      <c r="AJ9450" s="25"/>
      <c r="AL9450" s="5">
        <v>9449</v>
      </c>
      <c r="AM9450" s="25">
        <v>76691695.145193845</v>
      </c>
      <c r="AN9450" s="5">
        <v>1.6604415315052969</v>
      </c>
    </row>
    <row r="9451" spans="32:40">
      <c r="AF9451" s="25">
        <v>9450</v>
      </c>
      <c r="AG9451" s="25"/>
      <c r="AJ9451" s="25"/>
      <c r="AL9451" s="5">
        <v>9450</v>
      </c>
      <c r="AM9451" s="25">
        <v>-1085897379.4909401</v>
      </c>
      <c r="AN9451" s="5">
        <v>-14.073282645277061</v>
      </c>
    </row>
    <row r="9452" spans="32:40">
      <c r="AF9452" s="25">
        <v>9451</v>
      </c>
      <c r="AG9452" s="25"/>
      <c r="AJ9452" s="25"/>
      <c r="AL9452" s="5">
        <v>9451</v>
      </c>
      <c r="AM9452" s="25">
        <v>1986867786.1310692</v>
      </c>
      <c r="AN9452" s="5">
        <v>11.011278880055633</v>
      </c>
    </row>
    <row r="9453" spans="32:40">
      <c r="AF9453" s="25">
        <v>9452</v>
      </c>
      <c r="AG9453" s="25"/>
      <c r="AJ9453" s="25"/>
      <c r="AL9453" s="5">
        <v>9452</v>
      </c>
      <c r="AM9453" s="25">
        <v>537717596.55349958</v>
      </c>
      <c r="AN9453" s="5">
        <v>4.1000662939980232</v>
      </c>
    </row>
    <row r="9454" spans="32:40">
      <c r="AF9454" s="25">
        <v>9453</v>
      </c>
      <c r="AG9454" s="25"/>
      <c r="AJ9454" s="25"/>
      <c r="AL9454" s="5">
        <v>9453</v>
      </c>
      <c r="AM9454" s="25">
        <v>-774677238.93064094</v>
      </c>
      <c r="AN9454" s="5">
        <v>-12.141468274614788</v>
      </c>
    </row>
    <row r="9455" spans="32:40">
      <c r="AF9455" s="25">
        <v>9454</v>
      </c>
      <c r="AG9455" s="25"/>
      <c r="AJ9455" s="25"/>
      <c r="AL9455" s="5">
        <v>9454</v>
      </c>
      <c r="AM9455" s="25">
        <v>-611305657.12676346</v>
      </c>
      <c r="AN9455" s="5">
        <v>-4.8658277608430467</v>
      </c>
    </row>
    <row r="9456" spans="32:40">
      <c r="AF9456" s="25">
        <v>9455</v>
      </c>
      <c r="AG9456" s="25"/>
      <c r="AJ9456" s="25"/>
      <c r="AL9456" s="5">
        <v>9455</v>
      </c>
      <c r="AM9456" s="25">
        <v>-5351710.7622462511</v>
      </c>
      <c r="AN9456" s="5">
        <v>0.93108157359680677</v>
      </c>
    </row>
    <row r="9457" spans="32:40">
      <c r="AF9457" s="25">
        <v>9456</v>
      </c>
      <c r="AG9457" s="25"/>
      <c r="AJ9457" s="25"/>
      <c r="AL9457" s="5">
        <v>9456</v>
      </c>
      <c r="AM9457" s="25">
        <v>950884139.15520024</v>
      </c>
      <c r="AN9457" s="5">
        <v>5.7489111268102446</v>
      </c>
    </row>
    <row r="9458" spans="32:40">
      <c r="AF9458" s="25">
        <v>9457</v>
      </c>
      <c r="AG9458" s="25"/>
      <c r="AJ9458" s="25"/>
      <c r="AL9458" s="5">
        <v>9457</v>
      </c>
      <c r="AM9458" s="25">
        <v>-702329729.69748068</v>
      </c>
      <c r="AN9458" s="5">
        <v>-2.9949897348224468</v>
      </c>
    </row>
    <row r="9459" spans="32:40">
      <c r="AF9459" s="25">
        <v>9458</v>
      </c>
      <c r="AG9459" s="25"/>
      <c r="AJ9459" s="25"/>
      <c r="AL9459" s="5">
        <v>9458</v>
      </c>
      <c r="AM9459" s="25">
        <v>1010763438.8242573</v>
      </c>
      <c r="AN9459" s="5">
        <v>14.645210525076021</v>
      </c>
    </row>
    <row r="9460" spans="32:40">
      <c r="AF9460" s="25">
        <v>9459</v>
      </c>
      <c r="AG9460" s="25"/>
      <c r="AJ9460" s="25"/>
      <c r="AL9460" s="5">
        <v>9459</v>
      </c>
      <c r="AM9460" s="25">
        <v>-2031419617.6163704</v>
      </c>
      <c r="AN9460" s="5">
        <v>-17.841693018601614</v>
      </c>
    </row>
    <row r="9461" spans="32:40">
      <c r="AF9461" s="25">
        <v>9460</v>
      </c>
      <c r="AG9461" s="25"/>
      <c r="AJ9461" s="25"/>
      <c r="AL9461" s="5">
        <v>9460</v>
      </c>
      <c r="AM9461" s="25">
        <v>-448214748.1932109</v>
      </c>
      <c r="AN9461" s="5">
        <v>-0.84603336738228585</v>
      </c>
    </row>
    <row r="9462" spans="32:40">
      <c r="AF9462" s="25">
        <v>9461</v>
      </c>
      <c r="AG9462" s="25"/>
      <c r="AJ9462" s="25"/>
      <c r="AL9462" s="5">
        <v>9461</v>
      </c>
      <c r="AM9462" s="25">
        <v>196171527.87469208</v>
      </c>
      <c r="AN9462" s="5">
        <v>3.3712005116341781</v>
      </c>
    </row>
    <row r="9463" spans="32:40">
      <c r="AF9463" s="25">
        <v>9462</v>
      </c>
      <c r="AG9463" s="25"/>
      <c r="AJ9463" s="25"/>
      <c r="AL9463" s="5">
        <v>9462</v>
      </c>
      <c r="AM9463" s="25">
        <v>-554345734.84597278</v>
      </c>
      <c r="AN9463" s="5">
        <v>-6.8213216316481748</v>
      </c>
    </row>
    <row r="9464" spans="32:40">
      <c r="AF9464" s="25">
        <v>9463</v>
      </c>
      <c r="AG9464" s="25"/>
      <c r="AJ9464" s="25"/>
      <c r="AL9464" s="5">
        <v>9463</v>
      </c>
      <c r="AM9464" s="25">
        <v>-1039088350.4117107</v>
      </c>
      <c r="AN9464" s="5">
        <v>-11.718955474061966</v>
      </c>
    </row>
    <row r="9465" spans="32:40">
      <c r="AF9465" s="25">
        <v>9464</v>
      </c>
      <c r="AG9465" s="25"/>
      <c r="AJ9465" s="25"/>
      <c r="AL9465" s="5">
        <v>9464</v>
      </c>
      <c r="AM9465" s="25">
        <v>-1084598419.676162</v>
      </c>
      <c r="AN9465" s="5">
        <v>-4.0718246435331364</v>
      </c>
    </row>
    <row r="9466" spans="32:40">
      <c r="AF9466" s="25">
        <v>9465</v>
      </c>
      <c r="AG9466" s="25"/>
      <c r="AJ9466" s="25"/>
      <c r="AL9466" s="5">
        <v>9465</v>
      </c>
      <c r="AM9466" s="25">
        <v>-122061828.7333933</v>
      </c>
      <c r="AN9466" s="5">
        <v>-0.31740502635654927</v>
      </c>
    </row>
    <row r="9467" spans="32:40">
      <c r="AF9467" s="25">
        <v>9466</v>
      </c>
      <c r="AG9467" s="25"/>
      <c r="AJ9467" s="25"/>
      <c r="AL9467" s="5">
        <v>9466</v>
      </c>
      <c r="AM9467" s="25">
        <v>308811909.75587952</v>
      </c>
      <c r="AN9467" s="5">
        <v>2.3244504595533102</v>
      </c>
    </row>
    <row r="9468" spans="32:40">
      <c r="AF9468" s="25">
        <v>9467</v>
      </c>
      <c r="AG9468" s="25"/>
      <c r="AJ9468" s="25"/>
      <c r="AL9468" s="5">
        <v>9467</v>
      </c>
      <c r="AM9468" s="25">
        <v>-944626434.63847184</v>
      </c>
      <c r="AN9468" s="5">
        <v>-3.5394217782756869</v>
      </c>
    </row>
    <row r="9469" spans="32:40">
      <c r="AF9469" s="25">
        <v>9468</v>
      </c>
      <c r="AG9469" s="25"/>
      <c r="AJ9469" s="25"/>
      <c r="AL9469" s="5">
        <v>9468</v>
      </c>
      <c r="AM9469" s="25">
        <v>642590858.24273908</v>
      </c>
      <c r="AN9469" s="5">
        <v>8.1275004132819593</v>
      </c>
    </row>
    <row r="9470" spans="32:40">
      <c r="AF9470" s="25">
        <v>9469</v>
      </c>
      <c r="AG9470" s="25"/>
      <c r="AJ9470" s="25"/>
      <c r="AL9470" s="5">
        <v>9469</v>
      </c>
      <c r="AM9470" s="25">
        <v>-586425963.40175724</v>
      </c>
      <c r="AN9470" s="5">
        <v>-1.9690213789809594</v>
      </c>
    </row>
    <row r="9471" spans="32:40">
      <c r="AF9471" s="25">
        <v>9470</v>
      </c>
      <c r="AG9471" s="25"/>
      <c r="AJ9471" s="25"/>
      <c r="AL9471" s="5">
        <v>9470</v>
      </c>
      <c r="AM9471" s="25">
        <v>-1224805191.1090453</v>
      </c>
      <c r="AN9471" s="5">
        <v>-7.6870250621209237</v>
      </c>
    </row>
    <row r="9472" spans="32:40">
      <c r="AF9472" s="25">
        <v>9471</v>
      </c>
      <c r="AG9472" s="25"/>
      <c r="AJ9472" s="25"/>
      <c r="AL9472" s="5">
        <v>9471</v>
      </c>
      <c r="AM9472" s="25">
        <v>-698695064.33647883</v>
      </c>
      <c r="AN9472" s="5">
        <v>-2.1605930566681653</v>
      </c>
    </row>
    <row r="9473" spans="32:40">
      <c r="AF9473" s="25">
        <v>9472</v>
      </c>
      <c r="AG9473" s="25"/>
      <c r="AJ9473" s="25"/>
      <c r="AL9473" s="5">
        <v>9472</v>
      </c>
      <c r="AM9473" s="25">
        <v>-338533024.20317596</v>
      </c>
      <c r="AN9473" s="5">
        <v>-2.5927120779389443</v>
      </c>
    </row>
    <row r="9474" spans="32:40">
      <c r="AF9474" s="25">
        <v>9473</v>
      </c>
      <c r="AG9474" s="25"/>
      <c r="AJ9474" s="25"/>
      <c r="AL9474" s="5">
        <v>9473</v>
      </c>
      <c r="AM9474" s="25">
        <v>537407581.39521623</v>
      </c>
      <c r="AN9474" s="5">
        <v>4.0343382317700076</v>
      </c>
    </row>
    <row r="9475" spans="32:40">
      <c r="AF9475" s="25">
        <v>9474</v>
      </c>
      <c r="AG9475" s="25"/>
      <c r="AJ9475" s="25"/>
      <c r="AL9475" s="5">
        <v>9474</v>
      </c>
      <c r="AM9475" s="25">
        <v>504470912.17880338</v>
      </c>
      <c r="AN9475" s="5">
        <v>3.503164016336747</v>
      </c>
    </row>
    <row r="9476" spans="32:40">
      <c r="AF9476" s="25">
        <v>9475</v>
      </c>
      <c r="AG9476" s="25"/>
      <c r="AJ9476" s="25"/>
      <c r="AL9476" s="5">
        <v>9475</v>
      </c>
      <c r="AM9476" s="25">
        <v>-762068876.01422763</v>
      </c>
      <c r="AN9476" s="5">
        <v>-2.4080128860390588</v>
      </c>
    </row>
    <row r="9477" spans="32:40">
      <c r="AF9477" s="25">
        <v>9476</v>
      </c>
      <c r="AG9477" s="25"/>
      <c r="AJ9477" s="25"/>
      <c r="AL9477" s="5">
        <v>9476</v>
      </c>
      <c r="AM9477" s="25">
        <v>-39509399.702762306</v>
      </c>
      <c r="AN9477" s="5">
        <v>0.80264052254761364</v>
      </c>
    </row>
    <row r="9478" spans="32:40">
      <c r="AF9478" s="25">
        <v>9477</v>
      </c>
      <c r="AG9478" s="25"/>
      <c r="AJ9478" s="25"/>
      <c r="AL9478" s="5">
        <v>9477</v>
      </c>
      <c r="AM9478" s="25">
        <v>335534494.47820377</v>
      </c>
      <c r="AN9478" s="5">
        <v>2.4438405404822734</v>
      </c>
    </row>
    <row r="9479" spans="32:40">
      <c r="AF9479" s="25">
        <v>9478</v>
      </c>
      <c r="AG9479" s="25"/>
      <c r="AJ9479" s="25"/>
      <c r="AL9479" s="5">
        <v>9478</v>
      </c>
      <c r="AM9479" s="25">
        <v>-579668890.6794076</v>
      </c>
      <c r="AN9479" s="5">
        <v>-1.3690965003137241</v>
      </c>
    </row>
    <row r="9480" spans="32:40">
      <c r="AF9480" s="25">
        <v>9479</v>
      </c>
      <c r="AG9480" s="25"/>
      <c r="AJ9480" s="25"/>
      <c r="AL9480" s="5">
        <v>9479</v>
      </c>
      <c r="AM9480" s="25">
        <v>1260082235.2757878</v>
      </c>
      <c r="AN9480" s="5">
        <v>12.324445516334576</v>
      </c>
    </row>
    <row r="9481" spans="32:40">
      <c r="AF9481" s="25">
        <v>9480</v>
      </c>
      <c r="AG9481" s="25"/>
      <c r="AJ9481" s="25"/>
      <c r="AL9481" s="5">
        <v>9480</v>
      </c>
      <c r="AM9481" s="25">
        <v>-120022437.99163765</v>
      </c>
      <c r="AN9481" s="5">
        <v>5.9853003405693037E-2</v>
      </c>
    </row>
    <row r="9482" spans="32:40">
      <c r="AF9482" s="25">
        <v>9481</v>
      </c>
      <c r="AG9482" s="25"/>
      <c r="AJ9482" s="25"/>
      <c r="AL9482" s="5">
        <v>9481</v>
      </c>
      <c r="AM9482" s="25">
        <v>343485259.11593831</v>
      </c>
      <c r="AN9482" s="5">
        <v>2.9296160610979691</v>
      </c>
    </row>
    <row r="9483" spans="32:40">
      <c r="AF9483" s="25">
        <v>9482</v>
      </c>
      <c r="AG9483" s="25"/>
      <c r="AJ9483" s="25"/>
      <c r="AL9483" s="5">
        <v>9482</v>
      </c>
      <c r="AM9483" s="25">
        <v>-917746243.10202956</v>
      </c>
      <c r="AN9483" s="5">
        <v>-2.5699698470902668</v>
      </c>
    </row>
    <row r="9484" spans="32:40">
      <c r="AF9484" s="25">
        <v>9483</v>
      </c>
      <c r="AG9484" s="25"/>
      <c r="AJ9484" s="25"/>
      <c r="AL9484" s="5">
        <v>9483</v>
      </c>
      <c r="AM9484" s="25">
        <v>-694286282.41955352</v>
      </c>
      <c r="AN9484" s="5">
        <v>-2.8433390027673227</v>
      </c>
    </row>
    <row r="9485" spans="32:40">
      <c r="AF9485" s="25">
        <v>9484</v>
      </c>
      <c r="AG9485" s="25"/>
      <c r="AJ9485" s="25"/>
      <c r="AL9485" s="5">
        <v>9484</v>
      </c>
      <c r="AM9485" s="25">
        <v>-269081042.10662174</v>
      </c>
      <c r="AN9485" s="5">
        <v>-1.4186364958573139</v>
      </c>
    </row>
    <row r="9486" spans="32:40">
      <c r="AF9486" s="25">
        <v>9485</v>
      </c>
      <c r="AG9486" s="25"/>
      <c r="AJ9486" s="25"/>
      <c r="AL9486" s="5">
        <v>9485</v>
      </c>
      <c r="AM9486" s="25">
        <v>-1415725115.1226306</v>
      </c>
      <c r="AN9486" s="5">
        <v>-9.4066622559428765</v>
      </c>
    </row>
    <row r="9487" spans="32:40">
      <c r="AF9487" s="25">
        <v>9486</v>
      </c>
      <c r="AG9487" s="25"/>
      <c r="AJ9487" s="25"/>
      <c r="AL9487" s="5">
        <v>9486</v>
      </c>
      <c r="AM9487" s="25">
        <v>-1223989171.4979248</v>
      </c>
      <c r="AN9487" s="5">
        <v>-5.3263314461707072</v>
      </c>
    </row>
    <row r="9488" spans="32:40">
      <c r="AF9488" s="25">
        <v>9487</v>
      </c>
      <c r="AG9488" s="25"/>
      <c r="AJ9488" s="25"/>
      <c r="AL9488" s="5">
        <v>9487</v>
      </c>
      <c r="AM9488" s="25">
        <v>-445916390.60443723</v>
      </c>
      <c r="AN9488" s="5">
        <v>-2.043134444033182</v>
      </c>
    </row>
    <row r="9489" spans="32:40">
      <c r="AF9489" s="25">
        <v>9488</v>
      </c>
      <c r="AG9489" s="25"/>
      <c r="AJ9489" s="25"/>
      <c r="AL9489" s="5">
        <v>9488</v>
      </c>
      <c r="AM9489" s="25">
        <v>712857920.31584501</v>
      </c>
      <c r="AN9489" s="5">
        <v>5.4486485057768013</v>
      </c>
    </row>
    <row r="9490" spans="32:40">
      <c r="AF9490" s="25">
        <v>9489</v>
      </c>
      <c r="AG9490" s="25"/>
      <c r="AJ9490" s="25"/>
      <c r="AL9490" s="5">
        <v>9489</v>
      </c>
      <c r="AM9490" s="25">
        <v>-247414604.41822502</v>
      </c>
      <c r="AN9490" s="5">
        <v>-0.53553118328210803</v>
      </c>
    </row>
    <row r="9491" spans="32:40">
      <c r="AF9491" s="25">
        <v>9490</v>
      </c>
      <c r="AG9491" s="25"/>
      <c r="AJ9491" s="25"/>
      <c r="AL9491" s="5">
        <v>9490</v>
      </c>
      <c r="AM9491" s="25">
        <v>-788105482.85502326</v>
      </c>
      <c r="AN9491" s="5">
        <v>-2.3052119510704836</v>
      </c>
    </row>
    <row r="9492" spans="32:40">
      <c r="AF9492" s="25">
        <v>9491</v>
      </c>
      <c r="AG9492" s="25"/>
      <c r="AJ9492" s="25"/>
      <c r="AL9492" s="5">
        <v>9491</v>
      </c>
      <c r="AM9492" s="25">
        <v>-98490435.938868135</v>
      </c>
      <c r="AN9492" s="5">
        <v>-8.413305820214273E-2</v>
      </c>
    </row>
    <row r="9493" spans="32:40">
      <c r="AF9493" s="25">
        <v>9492</v>
      </c>
      <c r="AG9493" s="25"/>
      <c r="AJ9493" s="25"/>
      <c r="AL9493" s="5">
        <v>9492</v>
      </c>
      <c r="AM9493" s="25">
        <v>-709863505.1646452</v>
      </c>
      <c r="AN9493" s="5">
        <v>-1.803420202971755</v>
      </c>
    </row>
    <row r="9494" spans="32:40">
      <c r="AF9494" s="25">
        <v>9493</v>
      </c>
      <c r="AG9494" s="25"/>
      <c r="AJ9494" s="25"/>
      <c r="AL9494" s="5">
        <v>9493</v>
      </c>
      <c r="AM9494" s="25">
        <v>-83521162.272454143</v>
      </c>
      <c r="AN9494" s="5">
        <v>0.19137837827749243</v>
      </c>
    </row>
    <row r="9495" spans="32:40">
      <c r="AF9495" s="25">
        <v>9494</v>
      </c>
      <c r="AG9495" s="25"/>
      <c r="AJ9495" s="25"/>
      <c r="AL9495" s="5">
        <v>9494</v>
      </c>
      <c r="AM9495" s="25">
        <v>568016195.72294545</v>
      </c>
      <c r="AN9495" s="5">
        <v>9.6954695375919808</v>
      </c>
    </row>
    <row r="9496" spans="32:40">
      <c r="AF9496" s="25">
        <v>9495</v>
      </c>
      <c r="AG9496" s="25"/>
      <c r="AJ9496" s="25"/>
      <c r="AL9496" s="5">
        <v>9495</v>
      </c>
      <c r="AM9496" s="25">
        <v>-623168325.65592027</v>
      </c>
      <c r="AN9496" s="5">
        <v>-2.7692837709320721</v>
      </c>
    </row>
    <row r="9497" spans="32:40">
      <c r="AF9497" s="25">
        <v>9496</v>
      </c>
      <c r="AG9497" s="25"/>
      <c r="AJ9497" s="25"/>
      <c r="AL9497" s="5">
        <v>9496</v>
      </c>
      <c r="AM9497" s="25">
        <v>-549114393.21550095</v>
      </c>
      <c r="AN9497" s="5">
        <v>-7.1054311485420998</v>
      </c>
    </row>
    <row r="9498" spans="32:40">
      <c r="AF9498" s="25">
        <v>9497</v>
      </c>
      <c r="AG9498" s="25"/>
      <c r="AJ9498" s="25"/>
      <c r="AL9498" s="5">
        <v>9497</v>
      </c>
      <c r="AM9498" s="25">
        <v>183751315.80478266</v>
      </c>
      <c r="AN9498" s="5">
        <v>3.5273372214349759</v>
      </c>
    </row>
    <row r="9499" spans="32:40">
      <c r="AF9499" s="25">
        <v>9498</v>
      </c>
      <c r="AG9499" s="25"/>
      <c r="AJ9499" s="25"/>
      <c r="AL9499" s="5">
        <v>9498</v>
      </c>
      <c r="AM9499" s="25">
        <v>-168909266.30266547</v>
      </c>
      <c r="AN9499" s="5">
        <v>0.1502724335289588</v>
      </c>
    </row>
    <row r="9500" spans="32:40">
      <c r="AF9500" s="25">
        <v>9499</v>
      </c>
      <c r="AG9500" s="25"/>
      <c r="AJ9500" s="25"/>
      <c r="AL9500" s="5">
        <v>9499</v>
      </c>
      <c r="AM9500" s="25">
        <v>279149685.80448258</v>
      </c>
      <c r="AN9500" s="5">
        <v>2.4751125704776062</v>
      </c>
    </row>
    <row r="9501" spans="32:40">
      <c r="AF9501" s="25">
        <v>9500</v>
      </c>
      <c r="AG9501" s="25"/>
      <c r="AJ9501" s="25"/>
      <c r="AL9501" s="5">
        <v>9500</v>
      </c>
      <c r="AM9501" s="25">
        <v>-761931409.42833018</v>
      </c>
      <c r="AN9501" s="5">
        <v>-2.0222821257255634</v>
      </c>
    </row>
    <row r="9502" spans="32:40">
      <c r="AF9502" s="25">
        <v>9501</v>
      </c>
      <c r="AG9502" s="25"/>
      <c r="AJ9502" s="25"/>
      <c r="AL9502" s="5">
        <v>9501</v>
      </c>
      <c r="AM9502" s="25">
        <v>184838080.14812255</v>
      </c>
      <c r="AN9502" s="5">
        <v>2.4108180298767556</v>
      </c>
    </row>
    <row r="9503" spans="32:40">
      <c r="AF9503" s="25">
        <v>9502</v>
      </c>
      <c r="AG9503" s="25"/>
      <c r="AJ9503" s="25"/>
      <c r="AL9503" s="5">
        <v>9502</v>
      </c>
      <c r="AM9503" s="25">
        <v>-1095491520.4518023</v>
      </c>
      <c r="AN9503" s="5">
        <v>-3.7657876853660395</v>
      </c>
    </row>
    <row r="9504" spans="32:40">
      <c r="AF9504" s="25">
        <v>9503</v>
      </c>
      <c r="AG9504" s="25"/>
      <c r="AJ9504" s="25"/>
      <c r="AL9504" s="5">
        <v>9503</v>
      </c>
      <c r="AM9504" s="25">
        <v>-911934660.10051465</v>
      </c>
      <c r="AN9504" s="5">
        <v>-8.0286382385219976</v>
      </c>
    </row>
    <row r="9505" spans="32:40">
      <c r="AF9505" s="25">
        <v>9504</v>
      </c>
      <c r="AG9505" s="25"/>
      <c r="AJ9505" s="25"/>
      <c r="AL9505" s="5">
        <v>9504</v>
      </c>
      <c r="AM9505" s="25">
        <v>-191306680.18000796</v>
      </c>
      <c r="AN9505" s="5">
        <v>-3.28135168719145E-2</v>
      </c>
    </row>
    <row r="9506" spans="32:40">
      <c r="AF9506" s="25">
        <v>9505</v>
      </c>
      <c r="AG9506" s="25"/>
      <c r="AJ9506" s="25"/>
      <c r="AL9506" s="5">
        <v>9505</v>
      </c>
      <c r="AM9506" s="25">
        <v>841445140.49148667</v>
      </c>
      <c r="AN9506" s="5">
        <v>6.2386237429829814</v>
      </c>
    </row>
    <row r="9507" spans="32:40">
      <c r="AF9507" s="25">
        <v>9506</v>
      </c>
      <c r="AG9507" s="25"/>
      <c r="AJ9507" s="25"/>
      <c r="AL9507" s="5">
        <v>9506</v>
      </c>
      <c r="AM9507" s="25">
        <v>-524152039.11655831</v>
      </c>
      <c r="AN9507" s="5">
        <v>-1.3876040586460747</v>
      </c>
    </row>
    <row r="9508" spans="32:40">
      <c r="AF9508" s="25">
        <v>9507</v>
      </c>
      <c r="AG9508" s="25"/>
      <c r="AJ9508" s="25"/>
      <c r="AL9508" s="5">
        <v>9507</v>
      </c>
      <c r="AM9508" s="25">
        <v>-911294836.37934542</v>
      </c>
      <c r="AN9508" s="5">
        <v>-4.1159570414719715</v>
      </c>
    </row>
    <row r="9509" spans="32:40">
      <c r="AF9509" s="25">
        <v>9508</v>
      </c>
      <c r="AG9509" s="25"/>
      <c r="AJ9509" s="25"/>
      <c r="AL9509" s="5">
        <v>9508</v>
      </c>
      <c r="AM9509" s="25">
        <v>527927087.89829409</v>
      </c>
      <c r="AN9509" s="5">
        <v>4.1466364671379985</v>
      </c>
    </row>
    <row r="9510" spans="32:40">
      <c r="AF9510" s="25">
        <v>9509</v>
      </c>
      <c r="AG9510" s="25"/>
      <c r="AJ9510" s="25"/>
      <c r="AL9510" s="5">
        <v>9509</v>
      </c>
      <c r="AM9510" s="25">
        <v>-1080534699.5392001</v>
      </c>
      <c r="AN9510" s="5">
        <v>-6.7799174189853453</v>
      </c>
    </row>
    <row r="9511" spans="32:40">
      <c r="AF9511" s="25">
        <v>9510</v>
      </c>
      <c r="AG9511" s="25"/>
      <c r="AJ9511" s="25"/>
      <c r="AL9511" s="5">
        <v>9510</v>
      </c>
      <c r="AM9511" s="25">
        <v>-631216875.63878107</v>
      </c>
      <c r="AN9511" s="5">
        <v>-5.7485897526783676</v>
      </c>
    </row>
    <row r="9512" spans="32:40">
      <c r="AF9512" s="25">
        <v>9511</v>
      </c>
      <c r="AG9512" s="25"/>
      <c r="AJ9512" s="25"/>
      <c r="AL9512" s="5">
        <v>9511</v>
      </c>
      <c r="AM9512" s="25">
        <v>270281847.14590263</v>
      </c>
      <c r="AN9512" s="5">
        <v>3.5078643540642469</v>
      </c>
    </row>
    <row r="9513" spans="32:40">
      <c r="AF9513" s="25">
        <v>9512</v>
      </c>
      <c r="AG9513" s="25"/>
      <c r="AJ9513" s="25"/>
      <c r="AL9513" s="5">
        <v>9512</v>
      </c>
      <c r="AM9513" s="25">
        <v>-187069193.4701308</v>
      </c>
      <c r="AN9513" s="5">
        <v>-0.13142648220558592</v>
      </c>
    </row>
    <row r="9514" spans="32:40">
      <c r="AF9514" s="25">
        <v>9513</v>
      </c>
      <c r="AG9514" s="25"/>
      <c r="AJ9514" s="25"/>
      <c r="AL9514" s="5">
        <v>9513</v>
      </c>
      <c r="AM9514" s="25">
        <v>377798708.71217489</v>
      </c>
      <c r="AN9514" s="5">
        <v>3.9138281254511238</v>
      </c>
    </row>
    <row r="9515" spans="32:40">
      <c r="AF9515" s="25">
        <v>9514</v>
      </c>
      <c r="AG9515" s="25"/>
      <c r="AJ9515" s="25"/>
      <c r="AL9515" s="5">
        <v>9514</v>
      </c>
      <c r="AM9515" s="25">
        <v>42146443.21589677</v>
      </c>
      <c r="AN9515" s="5">
        <v>1.2785181838504769</v>
      </c>
    </row>
    <row r="9516" spans="32:40">
      <c r="AF9516" s="25">
        <v>9515</v>
      </c>
      <c r="AG9516" s="25"/>
      <c r="AJ9516" s="25"/>
      <c r="AL9516" s="5">
        <v>9515</v>
      </c>
      <c r="AM9516" s="25">
        <v>103502730.89365089</v>
      </c>
      <c r="AN9516" s="5">
        <v>1.607959915696207</v>
      </c>
    </row>
    <row r="9517" spans="32:40">
      <c r="AF9517" s="25">
        <v>9516</v>
      </c>
      <c r="AG9517" s="25"/>
      <c r="AJ9517" s="25"/>
      <c r="AL9517" s="5">
        <v>9516</v>
      </c>
      <c r="AM9517" s="25">
        <v>1038112307.8400226</v>
      </c>
      <c r="AN9517" s="5">
        <v>15.522435622851622</v>
      </c>
    </row>
    <row r="9518" spans="32:40">
      <c r="AF9518" s="25">
        <v>9517</v>
      </c>
      <c r="AG9518" s="25"/>
      <c r="AJ9518" s="25"/>
      <c r="AL9518" s="5">
        <v>9517</v>
      </c>
      <c r="AM9518" s="25">
        <v>569100670.36089706</v>
      </c>
      <c r="AN9518" s="5">
        <v>6.5395802779880476</v>
      </c>
    </row>
    <row r="9519" spans="32:40">
      <c r="AF9519" s="25">
        <v>9518</v>
      </c>
      <c r="AG9519" s="25"/>
      <c r="AJ9519" s="25"/>
      <c r="AL9519" s="5">
        <v>9518</v>
      </c>
      <c r="AM9519" s="25">
        <v>-1323113296.5419843</v>
      </c>
      <c r="AN9519" s="5">
        <v>-4.4372413606740535</v>
      </c>
    </row>
    <row r="9520" spans="32:40">
      <c r="AF9520" s="25">
        <v>9519</v>
      </c>
      <c r="AG9520" s="25"/>
      <c r="AJ9520" s="25"/>
      <c r="AL9520" s="5">
        <v>9519</v>
      </c>
      <c r="AM9520" s="25">
        <v>117483523.82124956</v>
      </c>
      <c r="AN9520" s="5">
        <v>2.4422304387846676</v>
      </c>
    </row>
    <row r="9521" spans="32:40">
      <c r="AF9521" s="25">
        <v>9520</v>
      </c>
      <c r="AG9521" s="25"/>
      <c r="AJ9521" s="25"/>
      <c r="AL9521" s="5">
        <v>9520</v>
      </c>
      <c r="AM9521" s="25">
        <v>-118099630.06054398</v>
      </c>
      <c r="AN9521" s="5">
        <v>-0.26491185830474334</v>
      </c>
    </row>
    <row r="9522" spans="32:40">
      <c r="AF9522" s="25">
        <v>9521</v>
      </c>
      <c r="AG9522" s="25"/>
      <c r="AJ9522" s="25"/>
      <c r="AL9522" s="5">
        <v>9521</v>
      </c>
      <c r="AM9522" s="25">
        <v>-1095959554.8360212</v>
      </c>
      <c r="AN9522" s="5">
        <v>-3.5128118544218596</v>
      </c>
    </row>
    <row r="9523" spans="32:40">
      <c r="AF9523" s="25">
        <v>9522</v>
      </c>
      <c r="AG9523" s="25"/>
      <c r="AJ9523" s="25"/>
      <c r="AL9523" s="5">
        <v>9522</v>
      </c>
      <c r="AM9523" s="25">
        <v>596887001.14370322</v>
      </c>
      <c r="AN9523" s="5">
        <v>5.648636511295809</v>
      </c>
    </row>
    <row r="9524" spans="32:40">
      <c r="AF9524" s="25">
        <v>9523</v>
      </c>
      <c r="AG9524" s="25"/>
      <c r="AJ9524" s="25"/>
      <c r="AL9524" s="5">
        <v>9523</v>
      </c>
      <c r="AM9524" s="25">
        <v>-524126276.99667114</v>
      </c>
      <c r="AN9524" s="5">
        <v>-3.6801240211941892</v>
      </c>
    </row>
    <row r="9525" spans="32:40">
      <c r="AF9525" s="25">
        <v>9524</v>
      </c>
      <c r="AG9525" s="25"/>
      <c r="AJ9525" s="25"/>
      <c r="AL9525" s="5">
        <v>9524</v>
      </c>
      <c r="AM9525" s="25">
        <v>1281017519.1458411</v>
      </c>
      <c r="AN9525" s="5">
        <v>8.9736921033172177</v>
      </c>
    </row>
    <row r="9526" spans="32:40">
      <c r="AF9526" s="25">
        <v>9525</v>
      </c>
      <c r="AG9526" s="25"/>
      <c r="AJ9526" s="25"/>
      <c r="AL9526" s="5">
        <v>9525</v>
      </c>
      <c r="AM9526" s="25">
        <v>687890250.89809871</v>
      </c>
      <c r="AN9526" s="5">
        <v>4.5949996921819904</v>
      </c>
    </row>
    <row r="9527" spans="32:40">
      <c r="AF9527" s="25">
        <v>9526</v>
      </c>
      <c r="AG9527" s="25"/>
      <c r="AJ9527" s="25"/>
      <c r="AL9527" s="5">
        <v>9526</v>
      </c>
      <c r="AM9527" s="25">
        <v>249439644.4603022</v>
      </c>
      <c r="AN9527" s="5">
        <v>2.2733061060944477</v>
      </c>
    </row>
    <row r="9528" spans="32:40">
      <c r="AF9528" s="25">
        <v>9527</v>
      </c>
      <c r="AG9528" s="25"/>
      <c r="AJ9528" s="25"/>
      <c r="AL9528" s="5">
        <v>9527</v>
      </c>
      <c r="AM9528" s="25">
        <v>-1177916476.6579113</v>
      </c>
      <c r="AN9528" s="5">
        <v>-3.9540594222790717</v>
      </c>
    </row>
    <row r="9529" spans="32:40">
      <c r="AF9529" s="25">
        <v>9528</v>
      </c>
      <c r="AG9529" s="25"/>
      <c r="AJ9529" s="25"/>
      <c r="AL9529" s="5">
        <v>9528</v>
      </c>
      <c r="AM9529" s="25">
        <v>-1401925859.5143182</v>
      </c>
      <c r="AN9529" s="5">
        <v>-10.599289168428305</v>
      </c>
    </row>
    <row r="9530" spans="32:40">
      <c r="AF9530" s="25">
        <v>9529</v>
      </c>
      <c r="AG9530" s="25"/>
      <c r="AJ9530" s="25"/>
      <c r="AL9530" s="5">
        <v>9529</v>
      </c>
      <c r="AM9530" s="25">
        <v>-831803140.91121364</v>
      </c>
      <c r="AN9530" s="5">
        <v>-4.2491265805059228</v>
      </c>
    </row>
    <row r="9531" spans="32:40">
      <c r="AF9531" s="25">
        <v>9530</v>
      </c>
      <c r="AG9531" s="25"/>
      <c r="AJ9531" s="25"/>
      <c r="AL9531" s="5">
        <v>9530</v>
      </c>
      <c r="AM9531" s="25">
        <v>-1232971676.181375</v>
      </c>
      <c r="AN9531" s="5">
        <v>-6.0461097092878759</v>
      </c>
    </row>
    <row r="9532" spans="32:40">
      <c r="AF9532" s="25">
        <v>9531</v>
      </c>
      <c r="AG9532" s="25"/>
      <c r="AJ9532" s="25"/>
      <c r="AL9532" s="5">
        <v>9531</v>
      </c>
      <c r="AM9532" s="25">
        <v>480776194.20286912</v>
      </c>
      <c r="AN9532" s="5">
        <v>6.2716915601800309</v>
      </c>
    </row>
    <row r="9533" spans="32:40">
      <c r="AF9533" s="25">
        <v>9532</v>
      </c>
      <c r="AG9533" s="25"/>
      <c r="AJ9533" s="25"/>
      <c r="AL9533" s="5">
        <v>9532</v>
      </c>
      <c r="AM9533" s="25">
        <v>314844205.35781419</v>
      </c>
      <c r="AN9533" s="5">
        <v>3.9186089006208018</v>
      </c>
    </row>
    <row r="9534" spans="32:40">
      <c r="AF9534" s="25">
        <v>9533</v>
      </c>
      <c r="AG9534" s="25"/>
      <c r="AJ9534" s="25"/>
      <c r="AL9534" s="5">
        <v>9533</v>
      </c>
      <c r="AM9534" s="25">
        <v>-350065736.20996904</v>
      </c>
      <c r="AN9534" s="5">
        <v>-2.7324522010246612</v>
      </c>
    </row>
    <row r="9535" spans="32:40">
      <c r="AF9535" s="25">
        <v>9534</v>
      </c>
      <c r="AG9535" s="25"/>
      <c r="AJ9535" s="25"/>
      <c r="AL9535" s="5">
        <v>9534</v>
      </c>
      <c r="AM9535" s="25">
        <v>-509123564.78328502</v>
      </c>
      <c r="AN9535" s="5">
        <v>-1.9818529587026827</v>
      </c>
    </row>
    <row r="9536" spans="32:40">
      <c r="AF9536" s="25">
        <v>9535</v>
      </c>
      <c r="AG9536" s="25"/>
      <c r="AJ9536" s="25"/>
      <c r="AL9536" s="5">
        <v>9535</v>
      </c>
      <c r="AM9536" s="25">
        <v>-984883277.1308136</v>
      </c>
      <c r="AN9536" s="5">
        <v>-4.2313637615558504</v>
      </c>
    </row>
    <row r="9537" spans="32:40">
      <c r="AF9537" s="25">
        <v>9536</v>
      </c>
      <c r="AG9537" s="25"/>
      <c r="AJ9537" s="25"/>
      <c r="AL9537" s="5">
        <v>9536</v>
      </c>
      <c r="AM9537" s="25">
        <v>-24906934.667435944</v>
      </c>
      <c r="AN9537" s="5">
        <v>0.89261179147913927</v>
      </c>
    </row>
    <row r="9538" spans="32:40">
      <c r="AF9538" s="25">
        <v>9537</v>
      </c>
      <c r="AG9538" s="25"/>
      <c r="AJ9538" s="25"/>
      <c r="AL9538" s="5">
        <v>9537</v>
      </c>
      <c r="AM9538" s="25">
        <v>1102110126.4220674</v>
      </c>
      <c r="AN9538" s="5">
        <v>5.3153063319083094</v>
      </c>
    </row>
    <row r="9539" spans="32:40">
      <c r="AF9539" s="25">
        <v>9538</v>
      </c>
      <c r="AG9539" s="25"/>
      <c r="AJ9539" s="25"/>
      <c r="AL9539" s="5">
        <v>9538</v>
      </c>
      <c r="AM9539" s="25">
        <v>176039266.83073783</v>
      </c>
      <c r="AN9539" s="5">
        <v>2.1409387963947819</v>
      </c>
    </row>
    <row r="9540" spans="32:40">
      <c r="AF9540" s="25">
        <v>9539</v>
      </c>
      <c r="AG9540" s="25"/>
      <c r="AJ9540" s="25"/>
      <c r="AL9540" s="5">
        <v>9539</v>
      </c>
      <c r="AM9540" s="25">
        <v>-234976301.75585079</v>
      </c>
      <c r="AN9540" s="5">
        <v>0.11282339391143713</v>
      </c>
    </row>
    <row r="9541" spans="32:40">
      <c r="AF9541" s="25">
        <v>9540</v>
      </c>
      <c r="AG9541" s="25"/>
      <c r="AJ9541" s="25"/>
      <c r="AL9541" s="5">
        <v>9540</v>
      </c>
      <c r="AM9541" s="25">
        <v>-526452563.88922381</v>
      </c>
      <c r="AN9541" s="5">
        <v>-1.2494793136083484</v>
      </c>
    </row>
    <row r="9542" spans="32:40">
      <c r="AF9542" s="25">
        <v>9541</v>
      </c>
      <c r="AG9542" s="25"/>
      <c r="AJ9542" s="25"/>
      <c r="AL9542" s="5">
        <v>9541</v>
      </c>
      <c r="AM9542" s="25">
        <v>-485141354.92865694</v>
      </c>
      <c r="AN9542" s="5">
        <v>-2.3722467859949434</v>
      </c>
    </row>
    <row r="9543" spans="32:40">
      <c r="AF9543" s="25">
        <v>9542</v>
      </c>
      <c r="AG9543" s="25"/>
      <c r="AJ9543" s="25"/>
      <c r="AL9543" s="5">
        <v>9542</v>
      </c>
      <c r="AM9543" s="25">
        <v>-505069765.06939995</v>
      </c>
      <c r="AN9543" s="5">
        <v>-3.0577614953820134</v>
      </c>
    </row>
    <row r="9544" spans="32:40">
      <c r="AF9544" s="25">
        <v>9543</v>
      </c>
      <c r="AG9544" s="25"/>
      <c r="AJ9544" s="25"/>
      <c r="AL9544" s="5">
        <v>9543</v>
      </c>
      <c r="AM9544" s="25">
        <v>-515394102.31123233</v>
      </c>
      <c r="AN9544" s="5">
        <v>-0.99732797053748468</v>
      </c>
    </row>
    <row r="9545" spans="32:40">
      <c r="AF9545" s="25">
        <v>9544</v>
      </c>
      <c r="AG9545" s="25"/>
      <c r="AJ9545" s="25"/>
      <c r="AL9545" s="5">
        <v>9544</v>
      </c>
      <c r="AM9545" s="25">
        <v>-439376296.03933394</v>
      </c>
      <c r="AN9545" s="5">
        <v>-4.6003134812244104</v>
      </c>
    </row>
    <row r="9546" spans="32:40">
      <c r="AF9546" s="25">
        <v>9545</v>
      </c>
      <c r="AG9546" s="25"/>
      <c r="AJ9546" s="25"/>
      <c r="AL9546" s="5">
        <v>9545</v>
      </c>
      <c r="AM9546" s="25">
        <v>-401149379.28468412</v>
      </c>
      <c r="AN9546" s="5">
        <v>-0.69685847927549138</v>
      </c>
    </row>
    <row r="9547" spans="32:40">
      <c r="AF9547" s="25">
        <v>9546</v>
      </c>
      <c r="AG9547" s="25"/>
      <c r="AJ9547" s="25"/>
      <c r="AL9547" s="5">
        <v>9546</v>
      </c>
      <c r="AM9547" s="25">
        <v>-358275874.60669833</v>
      </c>
      <c r="AN9547" s="5">
        <v>-1.4737938671953985</v>
      </c>
    </row>
    <row r="9548" spans="32:40">
      <c r="AF9548" s="25">
        <v>9547</v>
      </c>
      <c r="AG9548" s="25"/>
      <c r="AJ9548" s="25"/>
      <c r="AL9548" s="5">
        <v>9547</v>
      </c>
      <c r="AM9548" s="25">
        <v>112218401.84838611</v>
      </c>
      <c r="AN9548" s="5">
        <v>1.7145611810546841</v>
      </c>
    </row>
    <row r="9549" spans="32:40">
      <c r="AF9549" s="25">
        <v>9548</v>
      </c>
      <c r="AG9549" s="25"/>
      <c r="AJ9549" s="25"/>
      <c r="AL9549" s="5">
        <v>9548</v>
      </c>
      <c r="AM9549" s="25">
        <v>-733593083.88580656</v>
      </c>
      <c r="AN9549" s="5">
        <v>-2.0998684308429882</v>
      </c>
    </row>
    <row r="9550" spans="32:40">
      <c r="AF9550" s="25">
        <v>9549</v>
      </c>
      <c r="AG9550" s="25"/>
      <c r="AJ9550" s="25"/>
      <c r="AL9550" s="5">
        <v>9549</v>
      </c>
      <c r="AM9550" s="25">
        <v>209037712.03325856</v>
      </c>
      <c r="AN9550" s="5">
        <v>2.3293385403575595</v>
      </c>
    </row>
    <row r="9551" spans="32:40">
      <c r="AF9551" s="25">
        <v>9550</v>
      </c>
      <c r="AG9551" s="25"/>
      <c r="AJ9551" s="25"/>
      <c r="AL9551" s="5">
        <v>9550</v>
      </c>
      <c r="AM9551" s="25">
        <v>650190261.35653305</v>
      </c>
      <c r="AN9551" s="5">
        <v>3.4776116883115433</v>
      </c>
    </row>
    <row r="9552" spans="32:40">
      <c r="AF9552" s="25">
        <v>9551</v>
      </c>
      <c r="AG9552" s="25"/>
      <c r="AJ9552" s="25"/>
      <c r="AL9552" s="5">
        <v>9551</v>
      </c>
      <c r="AM9552" s="25">
        <v>393460492.41210604</v>
      </c>
      <c r="AN9552" s="5">
        <v>3.3072135423175437</v>
      </c>
    </row>
    <row r="9553" spans="32:40">
      <c r="AF9553" s="25">
        <v>9552</v>
      </c>
      <c r="AG9553" s="25"/>
      <c r="AJ9553" s="25"/>
      <c r="AL9553" s="5">
        <v>9552</v>
      </c>
      <c r="AM9553" s="25">
        <v>-566836614.34687018</v>
      </c>
      <c r="AN9553" s="5">
        <v>-1.3681239252470443</v>
      </c>
    </row>
    <row r="9554" spans="32:40">
      <c r="AF9554" s="25">
        <v>9553</v>
      </c>
      <c r="AG9554" s="25"/>
      <c r="AJ9554" s="25"/>
      <c r="AL9554" s="5">
        <v>9553</v>
      </c>
      <c r="AM9554" s="25">
        <v>-808363627.34065461</v>
      </c>
      <c r="AN9554" s="5">
        <v>-2.3811267117238168</v>
      </c>
    </row>
    <row r="9555" spans="32:40">
      <c r="AF9555" s="25">
        <v>9554</v>
      </c>
      <c r="AG9555" s="25"/>
      <c r="AJ9555" s="25"/>
      <c r="AL9555" s="5">
        <v>9554</v>
      </c>
      <c r="AM9555" s="25">
        <v>1053380307.1414795</v>
      </c>
      <c r="AN9555" s="5">
        <v>5.6267829890979311</v>
      </c>
    </row>
    <row r="9556" spans="32:40">
      <c r="AF9556" s="25">
        <v>9555</v>
      </c>
      <c r="AG9556" s="25"/>
      <c r="AJ9556" s="25"/>
      <c r="AL9556" s="5">
        <v>9555</v>
      </c>
      <c r="AM9556" s="25">
        <v>-4703476.21510005</v>
      </c>
      <c r="AN9556" s="5">
        <v>0.96112639611305095</v>
      </c>
    </row>
    <row r="9557" spans="32:40">
      <c r="AF9557" s="25">
        <v>9556</v>
      </c>
      <c r="AG9557" s="25"/>
      <c r="AJ9557" s="25"/>
      <c r="AL9557" s="5">
        <v>9556</v>
      </c>
      <c r="AM9557" s="25">
        <v>329186061.75921881</v>
      </c>
      <c r="AN9557" s="5">
        <v>3.0084950786066247</v>
      </c>
    </row>
    <row r="9558" spans="32:40">
      <c r="AF9558" s="25">
        <v>9557</v>
      </c>
      <c r="AG9558" s="25"/>
      <c r="AJ9558" s="25"/>
      <c r="AL9558" s="5">
        <v>9557</v>
      </c>
      <c r="AM9558" s="25">
        <v>-1486725346.2654772</v>
      </c>
      <c r="AN9558" s="5">
        <v>-5.4071372734238095</v>
      </c>
    </row>
    <row r="9559" spans="32:40">
      <c r="AF9559" s="25">
        <v>9558</v>
      </c>
      <c r="AG9559" s="25"/>
      <c r="AJ9559" s="25"/>
      <c r="AL9559" s="5">
        <v>9558</v>
      </c>
      <c r="AM9559" s="25">
        <v>215717268.50969362</v>
      </c>
      <c r="AN9559" s="5">
        <v>2.9312039615075762</v>
      </c>
    </row>
    <row r="9560" spans="32:40">
      <c r="AF9560" s="25">
        <v>9559</v>
      </c>
      <c r="AG9560" s="25"/>
      <c r="AJ9560" s="25"/>
      <c r="AL9560" s="5">
        <v>9559</v>
      </c>
      <c r="AM9560" s="25">
        <v>-96867327.012026012</v>
      </c>
      <c r="AN9560" s="5">
        <v>0.48432596061816424</v>
      </c>
    </row>
    <row r="9561" spans="32:40">
      <c r="AF9561" s="25">
        <v>9560</v>
      </c>
      <c r="AG9561" s="25"/>
      <c r="AJ9561" s="25"/>
      <c r="AL9561" s="5">
        <v>9560</v>
      </c>
      <c r="AM9561" s="25">
        <v>-437547703.34374994</v>
      </c>
      <c r="AN9561" s="5">
        <v>-1.0385061282962456</v>
      </c>
    </row>
    <row r="9562" spans="32:40">
      <c r="AF9562" s="25">
        <v>9561</v>
      </c>
      <c r="AG9562" s="25"/>
      <c r="AJ9562" s="25"/>
      <c r="AL9562" s="5">
        <v>9561</v>
      </c>
      <c r="AM9562" s="25">
        <v>364350123.24812627</v>
      </c>
      <c r="AN9562" s="5">
        <v>3.9098831940245051</v>
      </c>
    </row>
    <row r="9563" spans="32:40">
      <c r="AF9563" s="25">
        <v>9562</v>
      </c>
      <c r="AG9563" s="25"/>
      <c r="AJ9563" s="25"/>
      <c r="AL9563" s="5">
        <v>9562</v>
      </c>
      <c r="AM9563" s="25">
        <v>-887845255.93801379</v>
      </c>
      <c r="AN9563" s="5">
        <v>-8.1641928360553138</v>
      </c>
    </row>
    <row r="9564" spans="32:40">
      <c r="AF9564" s="25">
        <v>9563</v>
      </c>
      <c r="AG9564" s="25"/>
      <c r="AJ9564" s="25"/>
      <c r="AL9564" s="5">
        <v>9563</v>
      </c>
      <c r="AM9564" s="25">
        <v>166998867.39228338</v>
      </c>
      <c r="AN9564" s="5">
        <v>1.9714082092650731</v>
      </c>
    </row>
    <row r="9565" spans="32:40">
      <c r="AF9565" s="25">
        <v>9564</v>
      </c>
      <c r="AG9565" s="25"/>
      <c r="AJ9565" s="25"/>
      <c r="AL9565" s="5">
        <v>9564</v>
      </c>
      <c r="AM9565" s="25">
        <v>-695553958.97577107</v>
      </c>
      <c r="AN9565" s="5">
        <v>-2.9518433197040466</v>
      </c>
    </row>
    <row r="9566" spans="32:40">
      <c r="AF9566" s="25">
        <v>9565</v>
      </c>
      <c r="AG9566" s="25"/>
      <c r="AJ9566" s="25"/>
      <c r="AL9566" s="5">
        <v>9565</v>
      </c>
      <c r="AM9566" s="25">
        <v>-1378987762.9495344</v>
      </c>
      <c r="AN9566" s="5">
        <v>-5.861123394585162</v>
      </c>
    </row>
    <row r="9567" spans="32:40">
      <c r="AF9567" s="25">
        <v>9566</v>
      </c>
      <c r="AG9567" s="25"/>
      <c r="AJ9567" s="25"/>
      <c r="AL9567" s="5">
        <v>9566</v>
      </c>
      <c r="AM9567" s="25">
        <v>240768480.44056413</v>
      </c>
      <c r="AN9567" s="5">
        <v>2.8975621715674795</v>
      </c>
    </row>
    <row r="9568" spans="32:40">
      <c r="AF9568" s="25">
        <v>9567</v>
      </c>
      <c r="AG9568" s="25"/>
      <c r="AJ9568" s="25"/>
      <c r="AL9568" s="5">
        <v>9567</v>
      </c>
      <c r="AM9568" s="25">
        <v>-754157540.92555094</v>
      </c>
      <c r="AN9568" s="5">
        <v>-8.319536320105362</v>
      </c>
    </row>
    <row r="9569" spans="32:40">
      <c r="AF9569" s="25">
        <v>9568</v>
      </c>
      <c r="AG9569" s="25"/>
      <c r="AJ9569" s="25"/>
      <c r="AL9569" s="5">
        <v>9568</v>
      </c>
      <c r="AM9569" s="25">
        <v>-634609059.00418305</v>
      </c>
      <c r="AN9569" s="5">
        <v>-4.7332937367995376</v>
      </c>
    </row>
    <row r="9570" spans="32:40">
      <c r="AF9570" s="25">
        <v>9569</v>
      </c>
      <c r="AG9570" s="25"/>
      <c r="AJ9570" s="25"/>
      <c r="AL9570" s="5">
        <v>9569</v>
      </c>
      <c r="AM9570" s="25">
        <v>426442822.75306928</v>
      </c>
      <c r="AN9570" s="5">
        <v>6.3388579753989225</v>
      </c>
    </row>
    <row r="9571" spans="32:40">
      <c r="AF9571" s="25">
        <v>9570</v>
      </c>
      <c r="AG9571" s="25"/>
      <c r="AJ9571" s="25"/>
      <c r="AL9571" s="5">
        <v>9570</v>
      </c>
      <c r="AM9571" s="25">
        <v>-215850864.77177724</v>
      </c>
      <c r="AN9571" s="5">
        <v>-0.19577585839070302</v>
      </c>
    </row>
    <row r="9572" spans="32:40">
      <c r="AF9572" s="25">
        <v>9571</v>
      </c>
      <c r="AG9572" s="25"/>
      <c r="AJ9572" s="25"/>
      <c r="AL9572" s="5">
        <v>9571</v>
      </c>
      <c r="AM9572" s="25">
        <v>-1328362803.7301633</v>
      </c>
      <c r="AN9572" s="5">
        <v>-12.391004363420741</v>
      </c>
    </row>
    <row r="9573" spans="32:40">
      <c r="AF9573" s="25">
        <v>9572</v>
      </c>
      <c r="AG9573" s="25"/>
      <c r="AJ9573" s="25"/>
      <c r="AL9573" s="5">
        <v>9572</v>
      </c>
      <c r="AM9573" s="25">
        <v>-791950597.0985508</v>
      </c>
      <c r="AN9573" s="5">
        <v>-3.0154479076725429</v>
      </c>
    </row>
    <row r="9574" spans="32:40">
      <c r="AF9574" s="25">
        <v>9573</v>
      </c>
      <c r="AG9574" s="25"/>
      <c r="AJ9574" s="25"/>
      <c r="AL9574" s="5">
        <v>9573</v>
      </c>
      <c r="AM9574" s="25">
        <v>-188050616.07381201</v>
      </c>
      <c r="AN9574" s="5">
        <v>-0.68988001710809022</v>
      </c>
    </row>
    <row r="9575" spans="32:40">
      <c r="AF9575" s="25">
        <v>9574</v>
      </c>
      <c r="AG9575" s="25"/>
      <c r="AJ9575" s="25"/>
      <c r="AL9575" s="5">
        <v>9574</v>
      </c>
      <c r="AM9575" s="25">
        <v>-476323682.28080869</v>
      </c>
      <c r="AN9575" s="5">
        <v>-2.7552953770828297</v>
      </c>
    </row>
    <row r="9576" spans="32:40">
      <c r="AF9576" s="25">
        <v>9575</v>
      </c>
      <c r="AG9576" s="25"/>
      <c r="AJ9576" s="25"/>
      <c r="AL9576" s="5">
        <v>9575</v>
      </c>
      <c r="AM9576" s="25">
        <v>984573806.66148186</v>
      </c>
      <c r="AN9576" s="5">
        <v>8.2393499885761088</v>
      </c>
    </row>
    <row r="9577" spans="32:40">
      <c r="AF9577" s="25">
        <v>9576</v>
      </c>
      <c r="AG9577" s="25"/>
      <c r="AJ9577" s="25"/>
      <c r="AL9577" s="5">
        <v>9576</v>
      </c>
      <c r="AM9577" s="25">
        <v>182720227.95833862</v>
      </c>
      <c r="AN9577" s="5">
        <v>1.9448080724192816</v>
      </c>
    </row>
    <row r="9578" spans="32:40">
      <c r="AF9578" s="25">
        <v>9577</v>
      </c>
      <c r="AG9578" s="25"/>
      <c r="AJ9578" s="25"/>
      <c r="AL9578" s="5">
        <v>9577</v>
      </c>
      <c r="AM9578" s="25">
        <v>751693307.78528535</v>
      </c>
      <c r="AN9578" s="5">
        <v>5.6918145028726652</v>
      </c>
    </row>
    <row r="9579" spans="32:40">
      <c r="AF9579" s="25">
        <v>9578</v>
      </c>
      <c r="AG9579" s="25"/>
      <c r="AJ9579" s="25"/>
      <c r="AL9579" s="5">
        <v>9578</v>
      </c>
      <c r="AM9579" s="25">
        <v>-1405855650.9474082</v>
      </c>
      <c r="AN9579" s="5">
        <v>-15.838226450087003</v>
      </c>
    </row>
    <row r="9580" spans="32:40">
      <c r="AF9580" s="25">
        <v>9579</v>
      </c>
      <c r="AG9580" s="25"/>
      <c r="AJ9580" s="25"/>
      <c r="AL9580" s="5">
        <v>9579</v>
      </c>
      <c r="AM9580" s="25">
        <v>502114126.17415434</v>
      </c>
      <c r="AN9580" s="5">
        <v>4.6271045990601012</v>
      </c>
    </row>
    <row r="9581" spans="32:40">
      <c r="AF9581" s="25">
        <v>9580</v>
      </c>
      <c r="AG9581" s="25"/>
      <c r="AJ9581" s="25"/>
      <c r="AL9581" s="5">
        <v>9580</v>
      </c>
      <c r="AM9581" s="25">
        <v>-723967621.67723536</v>
      </c>
      <c r="AN9581" s="5">
        <v>-4.1033241698627405</v>
      </c>
    </row>
    <row r="9582" spans="32:40">
      <c r="AF9582" s="25">
        <v>9581</v>
      </c>
      <c r="AG9582" s="25"/>
      <c r="AJ9582" s="25"/>
      <c r="AL9582" s="5">
        <v>9581</v>
      </c>
      <c r="AM9582" s="25">
        <v>-32764881.469035506</v>
      </c>
      <c r="AN9582" s="5">
        <v>0.84935080918229411</v>
      </c>
    </row>
    <row r="9583" spans="32:40">
      <c r="AF9583" s="25">
        <v>9582</v>
      </c>
      <c r="AG9583" s="25"/>
      <c r="AJ9583" s="25"/>
      <c r="AL9583" s="5">
        <v>9582</v>
      </c>
      <c r="AM9583" s="25">
        <v>214659549.07576311</v>
      </c>
      <c r="AN9583" s="5">
        <v>3.9778072239625142</v>
      </c>
    </row>
    <row r="9584" spans="32:40">
      <c r="AF9584" s="25">
        <v>9583</v>
      </c>
      <c r="AG9584" s="25"/>
      <c r="AJ9584" s="25"/>
      <c r="AL9584" s="5">
        <v>9583</v>
      </c>
      <c r="AM9584" s="25">
        <v>585605885.04136753</v>
      </c>
      <c r="AN9584" s="5">
        <v>8.8056190504585885</v>
      </c>
    </row>
    <row r="9585" spans="32:40">
      <c r="AF9585" s="25">
        <v>9584</v>
      </c>
      <c r="AG9585" s="25"/>
      <c r="AJ9585" s="25"/>
      <c r="AL9585" s="5">
        <v>9584</v>
      </c>
      <c r="AM9585" s="25">
        <v>-810228261.8166188</v>
      </c>
      <c r="AN9585" s="5">
        <v>-6.0288367078287148</v>
      </c>
    </row>
    <row r="9586" spans="32:40">
      <c r="AF9586" s="25">
        <v>9585</v>
      </c>
      <c r="AG9586" s="25"/>
      <c r="AJ9586" s="25"/>
      <c r="AL9586" s="5">
        <v>9585</v>
      </c>
      <c r="AM9586" s="25">
        <v>-429598613.97309858</v>
      </c>
      <c r="AN9586" s="5">
        <v>-0.75538777477127084</v>
      </c>
    </row>
    <row r="9587" spans="32:40">
      <c r="AF9587" s="25">
        <v>9586</v>
      </c>
      <c r="AG9587" s="25"/>
      <c r="AJ9587" s="25"/>
      <c r="AL9587" s="5">
        <v>9586</v>
      </c>
      <c r="AM9587" s="25">
        <v>1547242038.8015492</v>
      </c>
      <c r="AN9587" s="5">
        <v>7.5923188529750441</v>
      </c>
    </row>
    <row r="9588" spans="32:40">
      <c r="AF9588" s="25">
        <v>9587</v>
      </c>
      <c r="AG9588" s="25"/>
      <c r="AJ9588" s="25"/>
      <c r="AL9588" s="5">
        <v>9587</v>
      </c>
      <c r="AM9588" s="25">
        <v>-780753179.55970287</v>
      </c>
      <c r="AN9588" s="5">
        <v>-5.1055325493705759</v>
      </c>
    </row>
    <row r="9589" spans="32:40">
      <c r="AF9589" s="25">
        <v>9588</v>
      </c>
      <c r="AG9589" s="25"/>
      <c r="AJ9589" s="25"/>
      <c r="AL9589" s="5">
        <v>9588</v>
      </c>
      <c r="AM9589" s="25">
        <v>290125168.50938261</v>
      </c>
      <c r="AN9589" s="5">
        <v>2.1358751439412229</v>
      </c>
    </row>
    <row r="9590" spans="32:40">
      <c r="AF9590" s="25">
        <v>9589</v>
      </c>
      <c r="AG9590" s="25"/>
      <c r="AJ9590" s="25"/>
      <c r="AL9590" s="5">
        <v>9589</v>
      </c>
      <c r="AM9590" s="25">
        <v>-817389092.10036111</v>
      </c>
      <c r="AN9590" s="5">
        <v>-7.7567470176634767</v>
      </c>
    </row>
    <row r="9591" spans="32:40">
      <c r="AF9591" s="25">
        <v>9590</v>
      </c>
      <c r="AG9591" s="25"/>
      <c r="AJ9591" s="25"/>
      <c r="AL9591" s="5">
        <v>9590</v>
      </c>
      <c r="AM9591" s="25">
        <v>-178687284.48803174</v>
      </c>
      <c r="AN9591" s="5">
        <v>3.6885341187239712E-2</v>
      </c>
    </row>
    <row r="9592" spans="32:40">
      <c r="AF9592" s="25">
        <v>9591</v>
      </c>
      <c r="AG9592" s="25"/>
      <c r="AJ9592" s="25"/>
      <c r="AL9592" s="5">
        <v>9591</v>
      </c>
      <c r="AM9592" s="25">
        <v>-807965214.18179655</v>
      </c>
      <c r="AN9592" s="5">
        <v>-2.7178920036832293</v>
      </c>
    </row>
    <row r="9593" spans="32:40">
      <c r="AF9593" s="25">
        <v>9592</v>
      </c>
      <c r="AG9593" s="25"/>
      <c r="AJ9593" s="25"/>
      <c r="AL9593" s="5">
        <v>9592</v>
      </c>
      <c r="AM9593" s="25">
        <v>-914884298.96240652</v>
      </c>
      <c r="AN9593" s="5">
        <v>-11.285231475830873</v>
      </c>
    </row>
    <row r="9594" spans="32:40">
      <c r="AF9594" s="25">
        <v>9593</v>
      </c>
      <c r="AG9594" s="25"/>
      <c r="AJ9594" s="25"/>
      <c r="AL9594" s="5">
        <v>9593</v>
      </c>
      <c r="AM9594" s="25">
        <v>-270017928.63483489</v>
      </c>
      <c r="AN9594" s="5">
        <v>-3.4004591949234633</v>
      </c>
    </row>
    <row r="9595" spans="32:40">
      <c r="AF9595" s="25">
        <v>9594</v>
      </c>
      <c r="AG9595" s="25"/>
      <c r="AJ9595" s="25"/>
      <c r="AL9595" s="5">
        <v>9594</v>
      </c>
      <c r="AM9595" s="25">
        <v>930219169.99121571</v>
      </c>
      <c r="AN9595" s="5">
        <v>11.445496429264942</v>
      </c>
    </row>
    <row r="9596" spans="32:40">
      <c r="AF9596" s="25">
        <v>9595</v>
      </c>
      <c r="AG9596" s="25"/>
      <c r="AJ9596" s="25"/>
      <c r="AL9596" s="5">
        <v>9595</v>
      </c>
      <c r="AM9596" s="25">
        <v>-2379355575.4292607</v>
      </c>
      <c r="AN9596" s="5">
        <v>-10.143582395937059</v>
      </c>
    </row>
    <row r="9597" spans="32:40">
      <c r="AF9597" s="25">
        <v>9596</v>
      </c>
      <c r="AG9597" s="25"/>
      <c r="AJ9597" s="25"/>
      <c r="AL9597" s="5">
        <v>9596</v>
      </c>
      <c r="AM9597" s="25">
        <v>840492974.23893547</v>
      </c>
      <c r="AN9597" s="5">
        <v>10.483666717056218</v>
      </c>
    </row>
    <row r="9598" spans="32:40">
      <c r="AF9598" s="25">
        <v>9597</v>
      </c>
      <c r="AG9598" s="25"/>
      <c r="AJ9598" s="25"/>
      <c r="AL9598" s="5">
        <v>9597</v>
      </c>
      <c r="AM9598" s="25">
        <v>-404438229.83432913</v>
      </c>
      <c r="AN9598" s="5">
        <v>-1.010360986354903</v>
      </c>
    </row>
    <row r="9599" spans="32:40">
      <c r="AF9599" s="25">
        <v>9598</v>
      </c>
      <c r="AG9599" s="25"/>
      <c r="AJ9599" s="25"/>
      <c r="AL9599" s="5">
        <v>9598</v>
      </c>
      <c r="AM9599" s="25">
        <v>552569050.88421297</v>
      </c>
      <c r="AN9599" s="5">
        <v>4.0871233711122343</v>
      </c>
    </row>
    <row r="9600" spans="32:40">
      <c r="AF9600" s="25">
        <v>9599</v>
      </c>
      <c r="AG9600" s="25"/>
      <c r="AJ9600" s="25"/>
      <c r="AL9600" s="5">
        <v>9599</v>
      </c>
      <c r="AM9600" s="25">
        <v>792798441.55507565</v>
      </c>
      <c r="AN9600" s="5">
        <v>3.9999387854786095</v>
      </c>
    </row>
    <row r="9601" spans="32:40">
      <c r="AF9601" s="25">
        <v>9600</v>
      </c>
      <c r="AG9601" s="25"/>
      <c r="AJ9601" s="25"/>
      <c r="AL9601" s="5">
        <v>9600</v>
      </c>
      <c r="AM9601" s="25">
        <v>-1062945528.2603346</v>
      </c>
      <c r="AN9601" s="5">
        <v>-9.7091504633439314</v>
      </c>
    </row>
    <row r="9602" spans="32:40">
      <c r="AF9602" s="25">
        <v>9601</v>
      </c>
      <c r="AG9602" s="25"/>
      <c r="AJ9602" s="25"/>
      <c r="AL9602" s="5">
        <v>9601</v>
      </c>
      <c r="AM9602" s="25">
        <v>136338688.62003911</v>
      </c>
      <c r="AN9602" s="5">
        <v>1.8072012063087342</v>
      </c>
    </row>
    <row r="9603" spans="32:40">
      <c r="AF9603" s="25">
        <v>9602</v>
      </c>
      <c r="AG9603" s="25"/>
      <c r="AJ9603" s="25"/>
      <c r="AL9603" s="5">
        <v>9602</v>
      </c>
      <c r="AM9603" s="25">
        <v>-452593693.89231455</v>
      </c>
      <c r="AN9603" s="5">
        <v>-3.5796362501773458</v>
      </c>
    </row>
    <row r="9604" spans="32:40">
      <c r="AF9604" s="25">
        <v>9603</v>
      </c>
      <c r="AG9604" s="25"/>
      <c r="AJ9604" s="25"/>
      <c r="AL9604" s="5">
        <v>9603</v>
      </c>
      <c r="AM9604" s="25">
        <v>-1377515542.4779415</v>
      </c>
      <c r="AN9604" s="5">
        <v>-14.370150069868469</v>
      </c>
    </row>
    <row r="9605" spans="32:40">
      <c r="AF9605" s="25">
        <v>9604</v>
      </c>
      <c r="AG9605" s="25"/>
      <c r="AJ9605" s="25"/>
      <c r="AL9605" s="5">
        <v>9604</v>
      </c>
      <c r="AM9605" s="25">
        <v>-181947317.94452724</v>
      </c>
      <c r="AN9605" s="5">
        <v>0.25161337690707486</v>
      </c>
    </row>
    <row r="9606" spans="32:40">
      <c r="AF9606" s="25">
        <v>9605</v>
      </c>
      <c r="AG9606" s="25"/>
      <c r="AJ9606" s="25"/>
      <c r="AL9606" s="5">
        <v>9605</v>
      </c>
      <c r="AM9606" s="25">
        <v>481183966.20988375</v>
      </c>
      <c r="AN9606" s="5">
        <v>4.7193766834992932</v>
      </c>
    </row>
    <row r="9607" spans="32:40">
      <c r="AF9607" s="25">
        <v>9606</v>
      </c>
      <c r="AG9607" s="25"/>
      <c r="AJ9607" s="25"/>
      <c r="AL9607" s="5">
        <v>9606</v>
      </c>
      <c r="AM9607" s="25">
        <v>-939262576.71609581</v>
      </c>
      <c r="AN9607" s="5">
        <v>-3.8702136838818881</v>
      </c>
    </row>
    <row r="9608" spans="32:40">
      <c r="AF9608" s="25">
        <v>9607</v>
      </c>
      <c r="AG9608" s="25"/>
      <c r="AJ9608" s="25"/>
      <c r="AL9608" s="5">
        <v>9607</v>
      </c>
      <c r="AM9608" s="25">
        <v>411668049.42147195</v>
      </c>
      <c r="AN9608" s="5">
        <v>2.684030579656155</v>
      </c>
    </row>
    <row r="9609" spans="32:40">
      <c r="AF9609" s="25">
        <v>9608</v>
      </c>
      <c r="AG9609" s="25"/>
      <c r="AJ9609" s="25"/>
      <c r="AL9609" s="5">
        <v>9608</v>
      </c>
      <c r="AM9609" s="25">
        <v>69057095.151814461</v>
      </c>
      <c r="AN9609" s="5">
        <v>1.3553846855193421</v>
      </c>
    </row>
    <row r="9610" spans="32:40">
      <c r="AF9610" s="25">
        <v>9609</v>
      </c>
      <c r="AG9610" s="25"/>
      <c r="AJ9610" s="25"/>
      <c r="AL9610" s="5">
        <v>9609</v>
      </c>
      <c r="AM9610" s="25">
        <v>-400082061.59313285</v>
      </c>
      <c r="AN9610" s="5">
        <v>-0.63443608284350383</v>
      </c>
    </row>
    <row r="9611" spans="32:40">
      <c r="AF9611" s="25">
        <v>9610</v>
      </c>
      <c r="AG9611" s="25"/>
      <c r="AJ9611" s="25"/>
      <c r="AL9611" s="5">
        <v>9610</v>
      </c>
      <c r="AM9611" s="25">
        <v>103245759.99053365</v>
      </c>
      <c r="AN9611" s="5">
        <v>1.4769125932871203</v>
      </c>
    </row>
    <row r="9612" spans="32:40">
      <c r="AF9612" s="25">
        <v>9611</v>
      </c>
      <c r="AG9612" s="25"/>
      <c r="AJ9612" s="25"/>
      <c r="AL9612" s="5">
        <v>9611</v>
      </c>
      <c r="AM9612" s="25">
        <v>1093902276.1615679</v>
      </c>
      <c r="AN9612" s="5">
        <v>7.2636842485289428</v>
      </c>
    </row>
    <row r="9613" spans="32:40">
      <c r="AF9613" s="25">
        <v>9612</v>
      </c>
      <c r="AG9613" s="25"/>
      <c r="AJ9613" s="25"/>
      <c r="AL9613" s="5">
        <v>9612</v>
      </c>
      <c r="AM9613" s="25">
        <v>-591681205.14235497</v>
      </c>
      <c r="AN9613" s="5">
        <v>-2.7745801358211217</v>
      </c>
    </row>
    <row r="9614" spans="32:40">
      <c r="AF9614" s="25">
        <v>9613</v>
      </c>
      <c r="AG9614" s="25"/>
      <c r="AJ9614" s="25"/>
      <c r="AL9614" s="5">
        <v>9613</v>
      </c>
      <c r="AM9614" s="25">
        <v>327280382.25288808</v>
      </c>
      <c r="AN9614" s="5">
        <v>2.2993349802453453</v>
      </c>
    </row>
    <row r="9615" spans="32:40">
      <c r="AF9615" s="25">
        <v>9614</v>
      </c>
      <c r="AG9615" s="25"/>
      <c r="AJ9615" s="25"/>
      <c r="AL9615" s="5">
        <v>9614</v>
      </c>
      <c r="AM9615" s="25">
        <v>-16874021.06997484</v>
      </c>
      <c r="AN9615" s="5">
        <v>0.93498164005821238</v>
      </c>
    </row>
    <row r="9616" spans="32:40">
      <c r="AF9616" s="25">
        <v>9615</v>
      </c>
      <c r="AG9616" s="25"/>
      <c r="AJ9616" s="25"/>
      <c r="AL9616" s="5">
        <v>9615</v>
      </c>
      <c r="AM9616" s="25">
        <v>-554382902.56698287</v>
      </c>
      <c r="AN9616" s="5">
        <v>-1.3314829210631087</v>
      </c>
    </row>
    <row r="9617" spans="32:40">
      <c r="AF9617" s="25">
        <v>9616</v>
      </c>
      <c r="AG9617" s="25"/>
      <c r="AJ9617" s="25"/>
      <c r="AL9617" s="5">
        <v>9616</v>
      </c>
      <c r="AM9617" s="25">
        <v>790945727.26024342</v>
      </c>
      <c r="AN9617" s="5">
        <v>4.8951167862967111</v>
      </c>
    </row>
    <row r="9618" spans="32:40">
      <c r="AF9618" s="25">
        <v>9617</v>
      </c>
      <c r="AG9618" s="25"/>
      <c r="AJ9618" s="25"/>
      <c r="AL9618" s="5">
        <v>9617</v>
      </c>
      <c r="AM9618" s="25">
        <v>1083461769.1039979</v>
      </c>
      <c r="AN9618" s="5">
        <v>10.451836399503193</v>
      </c>
    </row>
    <row r="9619" spans="32:40">
      <c r="AF9619" s="25">
        <v>9618</v>
      </c>
      <c r="AG9619" s="25"/>
      <c r="AJ9619" s="25"/>
      <c r="AL9619" s="5">
        <v>9618</v>
      </c>
      <c r="AM9619" s="25">
        <v>-1125473221.1188686</v>
      </c>
      <c r="AN9619" s="5">
        <v>-7.2833524790500901</v>
      </c>
    </row>
    <row r="9620" spans="32:40">
      <c r="AF9620" s="25">
        <v>9619</v>
      </c>
      <c r="AG9620" s="25"/>
      <c r="AJ9620" s="25"/>
      <c r="AL9620" s="5">
        <v>9619</v>
      </c>
      <c r="AM9620" s="25">
        <v>342197120.16455126</v>
      </c>
      <c r="AN9620" s="5">
        <v>2.5934076138227184</v>
      </c>
    </row>
    <row r="9621" spans="32:40">
      <c r="AF9621" s="25">
        <v>9620</v>
      </c>
      <c r="AG9621" s="25"/>
      <c r="AJ9621" s="25"/>
      <c r="AL9621" s="5">
        <v>9620</v>
      </c>
      <c r="AM9621" s="25">
        <v>2330478287.0576243</v>
      </c>
      <c r="AN9621" s="5">
        <v>18.150272315603463</v>
      </c>
    </row>
    <row r="9622" spans="32:40">
      <c r="AF9622" s="25">
        <v>9621</v>
      </c>
      <c r="AG9622" s="25"/>
      <c r="AJ9622" s="25"/>
      <c r="AL9622" s="5">
        <v>9621</v>
      </c>
      <c r="AM9622" s="25">
        <v>-941062201.83131301</v>
      </c>
      <c r="AN9622" s="5">
        <v>-3.4749362705035804</v>
      </c>
    </row>
    <row r="9623" spans="32:40">
      <c r="AF9623" s="25">
        <v>9622</v>
      </c>
      <c r="AG9623" s="25"/>
      <c r="AJ9623" s="25"/>
      <c r="AL9623" s="5">
        <v>9622</v>
      </c>
      <c r="AM9623" s="25">
        <v>453730601.97761285</v>
      </c>
      <c r="AN9623" s="5">
        <v>2.9695560050427336</v>
      </c>
    </row>
    <row r="9624" spans="32:40">
      <c r="AF9624" s="25">
        <v>9623</v>
      </c>
      <c r="AG9624" s="25"/>
      <c r="AJ9624" s="25"/>
      <c r="AL9624" s="5">
        <v>9623</v>
      </c>
      <c r="AM9624" s="25">
        <v>-401759708.32942325</v>
      </c>
      <c r="AN9624" s="5">
        <v>-1.1652000153302091</v>
      </c>
    </row>
    <row r="9625" spans="32:40">
      <c r="AF9625" s="25">
        <v>9624</v>
      </c>
      <c r="AG9625" s="25"/>
      <c r="AJ9625" s="25"/>
      <c r="AL9625" s="5">
        <v>9624</v>
      </c>
      <c r="AM9625" s="25">
        <v>-23836060.275666445</v>
      </c>
      <c r="AN9625" s="5">
        <v>0.84623615320692458</v>
      </c>
    </row>
    <row r="9626" spans="32:40">
      <c r="AF9626" s="25">
        <v>9625</v>
      </c>
      <c r="AG9626" s="25"/>
      <c r="AJ9626" s="25"/>
      <c r="AL9626" s="5">
        <v>9625</v>
      </c>
      <c r="AM9626" s="25">
        <v>-426703171.9878853</v>
      </c>
      <c r="AN9626" s="5">
        <v>-1.0171615875270934</v>
      </c>
    </row>
    <row r="9627" spans="32:40">
      <c r="AF9627" s="25">
        <v>9626</v>
      </c>
      <c r="AG9627" s="25"/>
      <c r="AJ9627" s="25"/>
      <c r="AL9627" s="5">
        <v>9626</v>
      </c>
      <c r="AM9627" s="25">
        <v>-1002724095.9723061</v>
      </c>
      <c r="AN9627" s="5">
        <v>-4.616965578539511</v>
      </c>
    </row>
    <row r="9628" spans="32:40">
      <c r="AF9628" s="25">
        <v>9627</v>
      </c>
      <c r="AG9628" s="25"/>
      <c r="AJ9628" s="25"/>
      <c r="AL9628" s="5">
        <v>9627</v>
      </c>
      <c r="AM9628" s="25">
        <v>-671119622.56444216</v>
      </c>
      <c r="AN9628" s="5">
        <v>-6.2996549073470689</v>
      </c>
    </row>
    <row r="9629" spans="32:40">
      <c r="AF9629" s="25">
        <v>9628</v>
      </c>
      <c r="AG9629" s="25"/>
      <c r="AJ9629" s="25"/>
      <c r="AL9629" s="5">
        <v>9628</v>
      </c>
      <c r="AM9629" s="25">
        <v>849664881.00390458</v>
      </c>
      <c r="AN9629" s="5">
        <v>4.6890576774606183</v>
      </c>
    </row>
    <row r="9630" spans="32:40">
      <c r="AF9630" s="25">
        <v>9629</v>
      </c>
      <c r="AG9630" s="25"/>
      <c r="AJ9630" s="25"/>
      <c r="AL9630" s="5">
        <v>9629</v>
      </c>
      <c r="AM9630" s="25">
        <v>-1015447138.6836113</v>
      </c>
      <c r="AN9630" s="5">
        <v>-14.160299049912474</v>
      </c>
    </row>
    <row r="9631" spans="32:40">
      <c r="AF9631" s="25">
        <v>9630</v>
      </c>
      <c r="AG9631" s="25"/>
      <c r="AJ9631" s="25"/>
      <c r="AL9631" s="5">
        <v>9630</v>
      </c>
      <c r="AM9631" s="25">
        <v>290234529.80732518</v>
      </c>
      <c r="AN9631" s="5">
        <v>2.4481671022838949</v>
      </c>
    </row>
    <row r="9632" spans="32:40">
      <c r="AF9632" s="25">
        <v>9631</v>
      </c>
      <c r="AG9632" s="25"/>
      <c r="AJ9632" s="25"/>
      <c r="AL9632" s="5">
        <v>9631</v>
      </c>
      <c r="AM9632" s="25">
        <v>-171278500.38737512</v>
      </c>
      <c r="AN9632" s="5">
        <v>-1.1429939853883033</v>
      </c>
    </row>
    <row r="9633" spans="32:40">
      <c r="AF9633" s="25">
        <v>9632</v>
      </c>
      <c r="AG9633" s="25"/>
      <c r="AJ9633" s="25"/>
      <c r="AL9633" s="5">
        <v>9632</v>
      </c>
      <c r="AM9633" s="25">
        <v>-568565214.07918012</v>
      </c>
      <c r="AN9633" s="5">
        <v>-2.038688830246969</v>
      </c>
    </row>
    <row r="9634" spans="32:40">
      <c r="AF9634" s="25">
        <v>9633</v>
      </c>
      <c r="AG9634" s="25"/>
      <c r="AJ9634" s="25"/>
      <c r="AL9634" s="5">
        <v>9633</v>
      </c>
      <c r="AM9634" s="25">
        <v>1232415274.9036243</v>
      </c>
      <c r="AN9634" s="5">
        <v>7.2718770869294644</v>
      </c>
    </row>
    <row r="9635" spans="32:40">
      <c r="AF9635" s="25">
        <v>9634</v>
      </c>
      <c r="AG9635" s="25"/>
      <c r="AJ9635" s="25"/>
      <c r="AL9635" s="5">
        <v>9634</v>
      </c>
      <c r="AM9635" s="25">
        <v>-815276465.37049937</v>
      </c>
      <c r="AN9635" s="5">
        <v>-2.1751107035686106</v>
      </c>
    </row>
    <row r="9636" spans="32:40">
      <c r="AF9636" s="25">
        <v>9635</v>
      </c>
      <c r="AG9636" s="25"/>
      <c r="AJ9636" s="25"/>
      <c r="AL9636" s="5">
        <v>9635</v>
      </c>
      <c r="AM9636" s="25">
        <v>-292966063.08429909</v>
      </c>
      <c r="AN9636" s="5">
        <v>-0.36977707128271431</v>
      </c>
    </row>
    <row r="9637" spans="32:40">
      <c r="AF9637" s="25">
        <v>9636</v>
      </c>
      <c r="AG9637" s="25"/>
      <c r="AJ9637" s="25"/>
      <c r="AL9637" s="5">
        <v>9636</v>
      </c>
      <c r="AM9637" s="25">
        <v>-414128438.91993427</v>
      </c>
      <c r="AN9637" s="5">
        <v>-1.0462565799229435</v>
      </c>
    </row>
    <row r="9638" spans="32:40">
      <c r="AF9638" s="25">
        <v>9637</v>
      </c>
      <c r="AG9638" s="25"/>
      <c r="AJ9638" s="25"/>
      <c r="AL9638" s="5">
        <v>9637</v>
      </c>
      <c r="AM9638" s="25">
        <v>-839467577.89028394</v>
      </c>
      <c r="AN9638" s="5">
        <v>-5.3341103236758443</v>
      </c>
    </row>
    <row r="9639" spans="32:40">
      <c r="AF9639" s="25">
        <v>9638</v>
      </c>
      <c r="AG9639" s="25"/>
      <c r="AJ9639" s="25"/>
      <c r="AL9639" s="5">
        <v>9638</v>
      </c>
      <c r="AM9639" s="25">
        <v>-400085418.45827007</v>
      </c>
      <c r="AN9639" s="5">
        <v>-3.1826299202950676</v>
      </c>
    </row>
    <row r="9640" spans="32:40">
      <c r="AF9640" s="25">
        <v>9639</v>
      </c>
      <c r="AG9640" s="25"/>
      <c r="AJ9640" s="25"/>
      <c r="AL9640" s="5">
        <v>9639</v>
      </c>
      <c r="AM9640" s="25">
        <v>499877174.01848423</v>
      </c>
      <c r="AN9640" s="5">
        <v>7.4410487366115161</v>
      </c>
    </row>
    <row r="9641" spans="32:40">
      <c r="AF9641" s="25">
        <v>9640</v>
      </c>
      <c r="AG9641" s="25"/>
      <c r="AJ9641" s="25"/>
      <c r="AL9641" s="5">
        <v>9640</v>
      </c>
      <c r="AM9641" s="25">
        <v>79470022.830426872</v>
      </c>
      <c r="AN9641" s="5">
        <v>1.3424871368366365</v>
      </c>
    </row>
    <row r="9642" spans="32:40">
      <c r="AF9642" s="25">
        <v>9641</v>
      </c>
      <c r="AG9642" s="25"/>
      <c r="AJ9642" s="25"/>
      <c r="AL9642" s="5">
        <v>9641</v>
      </c>
      <c r="AM9642" s="25">
        <v>-431984750.13051558</v>
      </c>
      <c r="AN9642" s="5">
        <v>-0.95055501290607258</v>
      </c>
    </row>
    <row r="9643" spans="32:40">
      <c r="AF9643" s="25">
        <v>9642</v>
      </c>
      <c r="AG9643" s="25"/>
      <c r="AJ9643" s="25"/>
      <c r="AL9643" s="5">
        <v>9642</v>
      </c>
      <c r="AM9643" s="25">
        <v>-895517248.14403486</v>
      </c>
      <c r="AN9643" s="5">
        <v>-5.4035220772542383</v>
      </c>
    </row>
    <row r="9644" spans="32:40">
      <c r="AF9644" s="25">
        <v>9643</v>
      </c>
      <c r="AG9644" s="25"/>
      <c r="AJ9644" s="25"/>
      <c r="AL9644" s="5">
        <v>9643</v>
      </c>
      <c r="AM9644" s="25">
        <v>129321771.79274094</v>
      </c>
      <c r="AN9644" s="5">
        <v>1.5874574536612607</v>
      </c>
    </row>
    <row r="9645" spans="32:40">
      <c r="AF9645" s="25">
        <v>9644</v>
      </c>
      <c r="AG9645" s="25"/>
      <c r="AJ9645" s="25"/>
      <c r="AL9645" s="5">
        <v>9644</v>
      </c>
      <c r="AM9645" s="25">
        <v>-623415988.39252961</v>
      </c>
      <c r="AN9645" s="5">
        <v>-2.505796441379307</v>
      </c>
    </row>
    <row r="9646" spans="32:40">
      <c r="AF9646" s="25">
        <v>9645</v>
      </c>
      <c r="AG9646" s="25"/>
      <c r="AJ9646" s="25"/>
      <c r="AL9646" s="5">
        <v>9645</v>
      </c>
      <c r="AM9646" s="25">
        <v>-331345736.93470633</v>
      </c>
      <c r="AN9646" s="5">
        <v>-3.7565033094405398</v>
      </c>
    </row>
    <row r="9647" spans="32:40">
      <c r="AF9647" s="25">
        <v>9646</v>
      </c>
      <c r="AG9647" s="25"/>
      <c r="AJ9647" s="25"/>
      <c r="AL9647" s="5">
        <v>9646</v>
      </c>
      <c r="AM9647" s="25">
        <v>234800894.00674003</v>
      </c>
      <c r="AN9647" s="5">
        <v>2.2013695868059053</v>
      </c>
    </row>
    <row r="9648" spans="32:40">
      <c r="AF9648" s="25">
        <v>9647</v>
      </c>
      <c r="AG9648" s="25"/>
      <c r="AJ9648" s="25"/>
      <c r="AL9648" s="5">
        <v>9647</v>
      </c>
      <c r="AM9648" s="25">
        <v>-586749627.92266631</v>
      </c>
      <c r="AN9648" s="5">
        <v>-3.9509319125695055</v>
      </c>
    </row>
    <row r="9649" spans="32:40">
      <c r="AF9649" s="25">
        <v>9648</v>
      </c>
      <c r="AG9649" s="25"/>
      <c r="AJ9649" s="25"/>
      <c r="AL9649" s="5">
        <v>9648</v>
      </c>
      <c r="AM9649" s="25">
        <v>476556464.26338732</v>
      </c>
      <c r="AN9649" s="5">
        <v>3.1362822485322583</v>
      </c>
    </row>
    <row r="9650" spans="32:40">
      <c r="AF9650" s="25">
        <v>9649</v>
      </c>
      <c r="AG9650" s="25"/>
      <c r="AJ9650" s="25"/>
      <c r="AL9650" s="5">
        <v>9649</v>
      </c>
      <c r="AM9650" s="25">
        <v>828265901.57596505</v>
      </c>
      <c r="AN9650" s="5">
        <v>7.6376360133281622</v>
      </c>
    </row>
    <row r="9651" spans="32:40">
      <c r="AF9651" s="25">
        <v>9650</v>
      </c>
      <c r="AG9651" s="25"/>
      <c r="AJ9651" s="25"/>
      <c r="AL9651" s="5">
        <v>9650</v>
      </c>
      <c r="AM9651" s="25">
        <v>443165876.86176866</v>
      </c>
      <c r="AN9651" s="5">
        <v>3.9968697703058425</v>
      </c>
    </row>
    <row r="9652" spans="32:40">
      <c r="AF9652" s="25">
        <v>9651</v>
      </c>
      <c r="AG9652" s="25"/>
      <c r="AJ9652" s="25"/>
      <c r="AL9652" s="5">
        <v>9651</v>
      </c>
      <c r="AM9652" s="25">
        <v>-779166564.5026629</v>
      </c>
      <c r="AN9652" s="5">
        <v>-2.2370953690994684</v>
      </c>
    </row>
    <row r="9653" spans="32:40">
      <c r="AF9653" s="25">
        <v>9652</v>
      </c>
      <c r="AG9653" s="25"/>
      <c r="AJ9653" s="25"/>
      <c r="AL9653" s="5">
        <v>9652</v>
      </c>
      <c r="AM9653" s="25">
        <v>-559754306.57492042</v>
      </c>
      <c r="AN9653" s="5">
        <v>-3.0556424420687023</v>
      </c>
    </row>
    <row r="9654" spans="32:40">
      <c r="AF9654" s="25">
        <v>9653</v>
      </c>
      <c r="AG9654" s="25"/>
      <c r="AJ9654" s="25"/>
      <c r="AL9654" s="5">
        <v>9653</v>
      </c>
      <c r="AM9654" s="25">
        <v>211249549.75697094</v>
      </c>
      <c r="AN9654" s="5">
        <v>3.7016711387429746</v>
      </c>
    </row>
    <row r="9655" spans="32:40">
      <c r="AF9655" s="25">
        <v>9654</v>
      </c>
      <c r="AG9655" s="25"/>
      <c r="AJ9655" s="25"/>
      <c r="AL9655" s="5">
        <v>9654</v>
      </c>
      <c r="AM9655" s="25">
        <v>-126261854.84896316</v>
      </c>
      <c r="AN9655" s="5">
        <v>6.6679890506907615E-3</v>
      </c>
    </row>
    <row r="9656" spans="32:40">
      <c r="AF9656" s="25">
        <v>9655</v>
      </c>
      <c r="AG9656" s="25"/>
      <c r="AJ9656" s="25"/>
      <c r="AL9656" s="5">
        <v>9655</v>
      </c>
      <c r="AM9656" s="25">
        <v>167571438.75153834</v>
      </c>
      <c r="AN9656" s="5">
        <v>2.5202612348142259</v>
      </c>
    </row>
    <row r="9657" spans="32:40">
      <c r="AF9657" s="25">
        <v>9656</v>
      </c>
      <c r="AG9657" s="25"/>
      <c r="AJ9657" s="25"/>
      <c r="AL9657" s="5">
        <v>9656</v>
      </c>
      <c r="AM9657" s="25">
        <v>489713701.32301772</v>
      </c>
      <c r="AN9657" s="5">
        <v>7.9974150851482486</v>
      </c>
    </row>
    <row r="9658" spans="32:40">
      <c r="AF9658" s="25">
        <v>9657</v>
      </c>
      <c r="AG9658" s="25"/>
      <c r="AJ9658" s="25"/>
      <c r="AL9658" s="5">
        <v>9657</v>
      </c>
      <c r="AM9658" s="25">
        <v>-364346449.09106487</v>
      </c>
      <c r="AN9658" s="5">
        <v>-1.1280905557223209</v>
      </c>
    </row>
    <row r="9659" spans="32:40">
      <c r="AF9659" s="25">
        <v>9658</v>
      </c>
      <c r="AG9659" s="25"/>
      <c r="AJ9659" s="25"/>
      <c r="AL9659" s="5">
        <v>9658</v>
      </c>
      <c r="AM9659" s="25">
        <v>-971302457.4654814</v>
      </c>
      <c r="AN9659" s="5">
        <v>-2.9418727270776994</v>
      </c>
    </row>
    <row r="9660" spans="32:40">
      <c r="AF9660" s="25">
        <v>9659</v>
      </c>
      <c r="AG9660" s="25"/>
      <c r="AJ9660" s="25"/>
      <c r="AL9660" s="5">
        <v>9659</v>
      </c>
      <c r="AM9660" s="25">
        <v>-515246731.47145724</v>
      </c>
      <c r="AN9660" s="5">
        <v>-3.692581496975778</v>
      </c>
    </row>
    <row r="9661" spans="32:40">
      <c r="AF9661" s="25">
        <v>9660</v>
      </c>
      <c r="AG9661" s="25"/>
      <c r="AJ9661" s="25"/>
      <c r="AL9661" s="5">
        <v>9660</v>
      </c>
      <c r="AM9661" s="25">
        <v>-437528775.83833212</v>
      </c>
      <c r="AN9661" s="5">
        <v>-1.7561223795818683</v>
      </c>
    </row>
    <row r="9662" spans="32:40">
      <c r="AF9662" s="25">
        <v>9661</v>
      </c>
      <c r="AG9662" s="25"/>
      <c r="AJ9662" s="25"/>
      <c r="AL9662" s="5">
        <v>9661</v>
      </c>
      <c r="AM9662" s="25">
        <v>-819856621.82800448</v>
      </c>
      <c r="AN9662" s="5">
        <v>-3.2252725178020949</v>
      </c>
    </row>
    <row r="9663" spans="32:40">
      <c r="AF9663" s="25">
        <v>9662</v>
      </c>
      <c r="AG9663" s="25"/>
      <c r="AJ9663" s="25"/>
      <c r="AL9663" s="5">
        <v>9662</v>
      </c>
      <c r="AM9663" s="25">
        <v>263955827.16060829</v>
      </c>
      <c r="AN9663" s="5">
        <v>2.4970706828114722</v>
      </c>
    </row>
    <row r="9664" spans="32:40">
      <c r="AF9664" s="25">
        <v>9663</v>
      </c>
      <c r="AG9664" s="25"/>
      <c r="AJ9664" s="25"/>
      <c r="AL9664" s="5">
        <v>9663</v>
      </c>
      <c r="AM9664" s="25">
        <v>-1046272178.2694187</v>
      </c>
      <c r="AN9664" s="5">
        <v>-4.6081680564386476</v>
      </c>
    </row>
    <row r="9665" spans="32:40">
      <c r="AF9665" s="25">
        <v>9664</v>
      </c>
      <c r="AG9665" s="25"/>
      <c r="AJ9665" s="25"/>
      <c r="AL9665" s="5">
        <v>9664</v>
      </c>
      <c r="AM9665" s="25">
        <v>-455296733.29144901</v>
      </c>
      <c r="AN9665" s="5">
        <v>-1.5938019032614179</v>
      </c>
    </row>
    <row r="9666" spans="32:40">
      <c r="AF9666" s="25">
        <v>9665</v>
      </c>
      <c r="AG9666" s="25"/>
      <c r="AJ9666" s="25"/>
      <c r="AL9666" s="5">
        <v>9665</v>
      </c>
      <c r="AM9666" s="25">
        <v>161461877.57558689</v>
      </c>
      <c r="AN9666" s="5">
        <v>1.8943124628663723</v>
      </c>
    </row>
    <row r="9667" spans="32:40">
      <c r="AF9667" s="25">
        <v>9666</v>
      </c>
      <c r="AG9667" s="25"/>
      <c r="AJ9667" s="25"/>
      <c r="AL9667" s="5">
        <v>9666</v>
      </c>
      <c r="AM9667" s="25">
        <v>116862500.66632101</v>
      </c>
      <c r="AN9667" s="5">
        <v>1.6951104101390717</v>
      </c>
    </row>
    <row r="9668" spans="32:40">
      <c r="AF9668" s="25">
        <v>9667</v>
      </c>
      <c r="AG9668" s="25"/>
      <c r="AJ9668" s="25"/>
      <c r="AL9668" s="5">
        <v>9667</v>
      </c>
      <c r="AM9668" s="25">
        <v>11432558.077866778</v>
      </c>
      <c r="AN9668" s="5">
        <v>1.1489546624482281</v>
      </c>
    </row>
    <row r="9669" spans="32:40">
      <c r="AF9669" s="25">
        <v>9668</v>
      </c>
      <c r="AG9669" s="25"/>
      <c r="AJ9669" s="25"/>
      <c r="AL9669" s="5">
        <v>9668</v>
      </c>
      <c r="AM9669" s="25">
        <v>-435692344.0948137</v>
      </c>
      <c r="AN9669" s="5">
        <v>-0.73410981294797317</v>
      </c>
    </row>
    <row r="9670" spans="32:40">
      <c r="AF9670" s="25">
        <v>9669</v>
      </c>
      <c r="AG9670" s="25"/>
      <c r="AJ9670" s="25"/>
      <c r="AL9670" s="5">
        <v>9669</v>
      </c>
      <c r="AM9670" s="25">
        <v>-1626897363.2573853</v>
      </c>
      <c r="AN9670" s="5">
        <v>-8.4588523808446556</v>
      </c>
    </row>
    <row r="9671" spans="32:40">
      <c r="AF9671" s="25">
        <v>9670</v>
      </c>
      <c r="AG9671" s="25"/>
      <c r="AJ9671" s="25"/>
      <c r="AL9671" s="5">
        <v>9670</v>
      </c>
      <c r="AM9671" s="25">
        <v>-20319100.006334275</v>
      </c>
      <c r="AN9671" s="5">
        <v>0.91160534021316664</v>
      </c>
    </row>
    <row r="9672" spans="32:40">
      <c r="AF9672" s="25">
        <v>9671</v>
      </c>
      <c r="AG9672" s="25"/>
      <c r="AJ9672" s="25"/>
      <c r="AL9672" s="5">
        <v>9671</v>
      </c>
      <c r="AM9672" s="25">
        <v>-200097967.18973041</v>
      </c>
      <c r="AN9672" s="5">
        <v>-1.0414678712432752</v>
      </c>
    </row>
    <row r="9673" spans="32:40">
      <c r="AF9673" s="25">
        <v>9672</v>
      </c>
      <c r="AG9673" s="25"/>
      <c r="AJ9673" s="25"/>
      <c r="AL9673" s="5">
        <v>9672</v>
      </c>
      <c r="AM9673" s="25">
        <v>-794348663.12253284</v>
      </c>
      <c r="AN9673" s="5">
        <v>-2.0641946572954684</v>
      </c>
    </row>
    <row r="9674" spans="32:40">
      <c r="AF9674" s="25">
        <v>9673</v>
      </c>
      <c r="AG9674" s="25"/>
      <c r="AJ9674" s="25"/>
      <c r="AL9674" s="5">
        <v>9673</v>
      </c>
      <c r="AM9674" s="25">
        <v>102814740.80504856</v>
      </c>
      <c r="AN9674" s="5">
        <v>1.7962698810681001</v>
      </c>
    </row>
    <row r="9675" spans="32:40">
      <c r="AF9675" s="25">
        <v>9674</v>
      </c>
      <c r="AG9675" s="25"/>
      <c r="AJ9675" s="25"/>
      <c r="AL9675" s="5">
        <v>9674</v>
      </c>
      <c r="AM9675" s="25">
        <v>-1508963000.6106534</v>
      </c>
      <c r="AN9675" s="5">
        <v>-19.06042371157794</v>
      </c>
    </row>
    <row r="9676" spans="32:40">
      <c r="AF9676" s="25">
        <v>9675</v>
      </c>
      <c r="AG9676" s="25"/>
      <c r="AJ9676" s="25"/>
      <c r="AL9676" s="5">
        <v>9675</v>
      </c>
      <c r="AM9676" s="25">
        <v>-45241651.02764535</v>
      </c>
      <c r="AN9676" s="5">
        <v>0.6422086861014169</v>
      </c>
    </row>
    <row r="9677" spans="32:40">
      <c r="AF9677" s="25">
        <v>9676</v>
      </c>
      <c r="AG9677" s="25"/>
      <c r="AJ9677" s="25"/>
      <c r="AL9677" s="5">
        <v>9676</v>
      </c>
      <c r="AM9677" s="25">
        <v>1226233922.6682677</v>
      </c>
      <c r="AN9677" s="5">
        <v>6.2877439131785424</v>
      </c>
    </row>
    <row r="9678" spans="32:40">
      <c r="AF9678" s="25">
        <v>9677</v>
      </c>
      <c r="AG9678" s="25"/>
      <c r="AJ9678" s="25"/>
      <c r="AL9678" s="5">
        <v>9677</v>
      </c>
      <c r="AM9678" s="25">
        <v>1078514439.0745096</v>
      </c>
      <c r="AN9678" s="5">
        <v>10.123325774820721</v>
      </c>
    </row>
    <row r="9679" spans="32:40">
      <c r="AF9679" s="25">
        <v>9678</v>
      </c>
      <c r="AG9679" s="25"/>
      <c r="AJ9679" s="25"/>
      <c r="AL9679" s="5">
        <v>9678</v>
      </c>
      <c r="AM9679" s="25">
        <v>-291480342.17268121</v>
      </c>
      <c r="AN9679" s="5">
        <v>-1.2948222009469101</v>
      </c>
    </row>
    <row r="9680" spans="32:40">
      <c r="AF9680" s="25">
        <v>9679</v>
      </c>
      <c r="AG9680" s="25"/>
      <c r="AJ9680" s="25"/>
      <c r="AL9680" s="5">
        <v>9679</v>
      </c>
      <c r="AM9680" s="25">
        <v>-515945173.27713412</v>
      </c>
      <c r="AN9680" s="5">
        <v>-6.2209186480086291</v>
      </c>
    </row>
    <row r="9681" spans="32:40">
      <c r="AF9681" s="25">
        <v>9680</v>
      </c>
      <c r="AG9681" s="25"/>
      <c r="AJ9681" s="25"/>
      <c r="AL9681" s="5">
        <v>9680</v>
      </c>
      <c r="AM9681" s="25">
        <v>-483707930.03294414</v>
      </c>
      <c r="AN9681" s="5">
        <v>-2.0222888362723559</v>
      </c>
    </row>
    <row r="9682" spans="32:40">
      <c r="AF9682" s="25">
        <v>9681</v>
      </c>
      <c r="AG9682" s="25"/>
      <c r="AJ9682" s="25"/>
      <c r="AL9682" s="5">
        <v>9681</v>
      </c>
      <c r="AM9682" s="25">
        <v>-1921115431.1052511</v>
      </c>
      <c r="AN9682" s="5">
        <v>-8.6747333910859066</v>
      </c>
    </row>
    <row r="9683" spans="32:40">
      <c r="AF9683" s="25">
        <v>9682</v>
      </c>
      <c r="AG9683" s="25"/>
      <c r="AJ9683" s="25"/>
      <c r="AL9683" s="5">
        <v>9682</v>
      </c>
      <c r="AM9683" s="25">
        <v>-1120658053.878932</v>
      </c>
      <c r="AN9683" s="5">
        <v>-6.4031224642627445</v>
      </c>
    </row>
    <row r="9684" spans="32:40">
      <c r="AF9684" s="25">
        <v>9683</v>
      </c>
      <c r="AG9684" s="25"/>
      <c r="AJ9684" s="25"/>
      <c r="AL9684" s="5">
        <v>9683</v>
      </c>
      <c r="AM9684" s="25">
        <v>-702967766.1294539</v>
      </c>
      <c r="AN9684" s="5">
        <v>-1.921464739948235</v>
      </c>
    </row>
    <row r="9685" spans="32:40">
      <c r="AF9685" s="25">
        <v>9684</v>
      </c>
      <c r="AG9685" s="25"/>
      <c r="AJ9685" s="25"/>
      <c r="AL9685" s="5">
        <v>9684</v>
      </c>
      <c r="AM9685" s="25">
        <v>947956501.49291396</v>
      </c>
      <c r="AN9685" s="5">
        <v>10.468588306269774</v>
      </c>
    </row>
    <row r="9686" spans="32:40">
      <c r="AF9686" s="25">
        <v>9685</v>
      </c>
      <c r="AG9686" s="25"/>
      <c r="AJ9686" s="25"/>
      <c r="AL9686" s="5">
        <v>9685</v>
      </c>
      <c r="AM9686" s="25">
        <v>-596112939.1673218</v>
      </c>
      <c r="AN9686" s="5">
        <v>-5.3497493631702087</v>
      </c>
    </row>
    <row r="9687" spans="32:40">
      <c r="AF9687" s="25">
        <v>9686</v>
      </c>
      <c r="AG9687" s="25"/>
      <c r="AJ9687" s="25"/>
      <c r="AL9687" s="5">
        <v>9686</v>
      </c>
      <c r="AM9687" s="25">
        <v>-730839683.24108648</v>
      </c>
      <c r="AN9687" s="5">
        <v>-2.4164351697350326</v>
      </c>
    </row>
    <row r="9688" spans="32:40">
      <c r="AF9688" s="25">
        <v>9687</v>
      </c>
      <c r="AG9688" s="25"/>
      <c r="AJ9688" s="25"/>
      <c r="AL9688" s="5">
        <v>9687</v>
      </c>
      <c r="AM9688" s="25">
        <v>852079340.56090641</v>
      </c>
      <c r="AN9688" s="5">
        <v>4.4839212538245805</v>
      </c>
    </row>
    <row r="9689" spans="32:40">
      <c r="AF9689" s="25">
        <v>9688</v>
      </c>
      <c r="AG9689" s="25"/>
      <c r="AJ9689" s="25"/>
      <c r="AL9689" s="5">
        <v>9688</v>
      </c>
      <c r="AM9689" s="25">
        <v>-1094694672.6781936</v>
      </c>
      <c r="AN9689" s="5">
        <v>-4.5609111576445427</v>
      </c>
    </row>
    <row r="9690" spans="32:40">
      <c r="AF9690" s="25">
        <v>9689</v>
      </c>
      <c r="AG9690" s="25"/>
      <c r="AJ9690" s="25"/>
      <c r="AL9690" s="5">
        <v>9689</v>
      </c>
      <c r="AM9690" s="25">
        <v>-2010823826.5988922</v>
      </c>
      <c r="AN9690" s="5">
        <v>-6.7315375034715679</v>
      </c>
    </row>
    <row r="9691" spans="32:40">
      <c r="AF9691" s="25">
        <v>9690</v>
      </c>
      <c r="AG9691" s="25"/>
      <c r="AJ9691" s="25"/>
      <c r="AL9691" s="5">
        <v>9690</v>
      </c>
      <c r="AM9691" s="25">
        <v>781277245.13062501</v>
      </c>
      <c r="AN9691" s="5">
        <v>5.6761483331558624</v>
      </c>
    </row>
    <row r="9692" spans="32:40">
      <c r="AF9692" s="25">
        <v>9691</v>
      </c>
      <c r="AG9692" s="25"/>
      <c r="AJ9692" s="25"/>
      <c r="AL9692" s="5">
        <v>9691</v>
      </c>
      <c r="AM9692" s="25">
        <v>-33056420.820553303</v>
      </c>
      <c r="AN9692" s="5">
        <v>0.66149017754112249</v>
      </c>
    </row>
    <row r="9693" spans="32:40">
      <c r="AF9693" s="25">
        <v>9692</v>
      </c>
      <c r="AG9693" s="25"/>
      <c r="AJ9693" s="25"/>
      <c r="AL9693" s="5">
        <v>9692</v>
      </c>
      <c r="AM9693" s="25">
        <v>-886966207.83650851</v>
      </c>
      <c r="AN9693" s="5">
        <v>-2.6756471571078873</v>
      </c>
    </row>
    <row r="9694" spans="32:40">
      <c r="AF9694" s="25">
        <v>9693</v>
      </c>
      <c r="AG9694" s="25"/>
      <c r="AJ9694" s="25"/>
      <c r="AL9694" s="5">
        <v>9693</v>
      </c>
      <c r="AM9694" s="25">
        <v>-821037020.25080991</v>
      </c>
      <c r="AN9694" s="5">
        <v>-8.7443393258750763</v>
      </c>
    </row>
    <row r="9695" spans="32:40">
      <c r="AF9695" s="25">
        <v>9694</v>
      </c>
      <c r="AG9695" s="25"/>
      <c r="AJ9695" s="25"/>
      <c r="AL9695" s="5">
        <v>9694</v>
      </c>
      <c r="AM9695" s="25">
        <v>-881474614.09469497</v>
      </c>
      <c r="AN9695" s="5">
        <v>-11.076941103558767</v>
      </c>
    </row>
    <row r="9696" spans="32:40">
      <c r="AF9696" s="25">
        <v>9695</v>
      </c>
      <c r="AG9696" s="25"/>
      <c r="AJ9696" s="25"/>
      <c r="AL9696" s="5">
        <v>9695</v>
      </c>
      <c r="AM9696" s="25">
        <v>-1429558971.5590951</v>
      </c>
      <c r="AN9696" s="5">
        <v>-16.225284006400344</v>
      </c>
    </row>
    <row r="9697" spans="32:40">
      <c r="AF9697" s="25">
        <v>9696</v>
      </c>
      <c r="AG9697" s="25"/>
      <c r="AJ9697" s="25"/>
      <c r="AL9697" s="5">
        <v>9696</v>
      </c>
      <c r="AM9697" s="25">
        <v>-1218665928.1197567</v>
      </c>
      <c r="AN9697" s="5">
        <v>-4.4569115630945815</v>
      </c>
    </row>
    <row r="9698" spans="32:40">
      <c r="AF9698" s="25">
        <v>9697</v>
      </c>
      <c r="AG9698" s="25"/>
      <c r="AJ9698" s="25"/>
      <c r="AL9698" s="5">
        <v>9697</v>
      </c>
      <c r="AM9698" s="25">
        <v>-896190564.36376095</v>
      </c>
      <c r="AN9698" s="5">
        <v>-3.8447952584781504</v>
      </c>
    </row>
    <row r="9699" spans="32:40">
      <c r="AF9699" s="25">
        <v>9698</v>
      </c>
      <c r="AG9699" s="25"/>
      <c r="AJ9699" s="25"/>
      <c r="AL9699" s="5">
        <v>9698</v>
      </c>
      <c r="AM9699" s="25">
        <v>-390907305.46709061</v>
      </c>
      <c r="AN9699" s="5">
        <v>-1.5691304189706901</v>
      </c>
    </row>
    <row r="9700" spans="32:40">
      <c r="AF9700" s="25">
        <v>9699</v>
      </c>
      <c r="AG9700" s="25"/>
      <c r="AJ9700" s="25"/>
      <c r="AL9700" s="5">
        <v>9699</v>
      </c>
      <c r="AM9700" s="25">
        <v>736097999.53767657</v>
      </c>
      <c r="AN9700" s="5">
        <v>3.908198305981768</v>
      </c>
    </row>
    <row r="9701" spans="32:40">
      <c r="AF9701" s="25">
        <v>9700</v>
      </c>
      <c r="AG9701" s="25"/>
      <c r="AJ9701" s="25"/>
      <c r="AL9701" s="5">
        <v>9700</v>
      </c>
      <c r="AM9701" s="25">
        <v>514978694.873873</v>
      </c>
      <c r="AN9701" s="5">
        <v>5.3245798915766649</v>
      </c>
    </row>
    <row r="9702" spans="32:40">
      <c r="AF9702" s="25">
        <v>9701</v>
      </c>
      <c r="AG9702" s="25"/>
      <c r="AJ9702" s="25"/>
      <c r="AL9702" s="5">
        <v>9701</v>
      </c>
      <c r="AM9702" s="25">
        <v>-399294347.19472688</v>
      </c>
      <c r="AN9702" s="5">
        <v>-1.1085102684468298</v>
      </c>
    </row>
    <row r="9703" spans="32:40">
      <c r="AF9703" s="25">
        <v>9702</v>
      </c>
      <c r="AG9703" s="25"/>
      <c r="AJ9703" s="25"/>
      <c r="AL9703" s="5">
        <v>9702</v>
      </c>
      <c r="AM9703" s="25">
        <v>-275816791.8350904</v>
      </c>
      <c r="AN9703" s="5">
        <v>-0.34848450506279294</v>
      </c>
    </row>
    <row r="9704" spans="32:40">
      <c r="AF9704" s="25">
        <v>9703</v>
      </c>
      <c r="AG9704" s="25"/>
      <c r="AJ9704" s="25"/>
      <c r="AL9704" s="5">
        <v>9703</v>
      </c>
      <c r="AM9704" s="25">
        <v>618638390.45795023</v>
      </c>
      <c r="AN9704" s="5">
        <v>5.3807412115571243</v>
      </c>
    </row>
    <row r="9705" spans="32:40">
      <c r="AF9705" s="25">
        <v>9704</v>
      </c>
      <c r="AG9705" s="25"/>
      <c r="AJ9705" s="25"/>
      <c r="AL9705" s="5">
        <v>9704</v>
      </c>
      <c r="AM9705" s="25">
        <v>-239430780.02874461</v>
      </c>
      <c r="AN9705" s="5">
        <v>-0.35248729466512407</v>
      </c>
    </row>
    <row r="9706" spans="32:40">
      <c r="AF9706" s="25">
        <v>9705</v>
      </c>
      <c r="AG9706" s="25"/>
      <c r="AJ9706" s="25"/>
      <c r="AL9706" s="5">
        <v>9705</v>
      </c>
      <c r="AM9706" s="25">
        <v>239511533.82598478</v>
      </c>
      <c r="AN9706" s="5">
        <v>1.981168422158339</v>
      </c>
    </row>
    <row r="9707" spans="32:40">
      <c r="AF9707" s="25">
        <v>9706</v>
      </c>
      <c r="AG9707" s="25"/>
      <c r="AJ9707" s="25"/>
      <c r="AL9707" s="5">
        <v>9706</v>
      </c>
      <c r="AM9707" s="25">
        <v>-627128418.36085808</v>
      </c>
      <c r="AN9707" s="5">
        <v>-2.6257261669094785</v>
      </c>
    </row>
    <row r="9708" spans="32:40">
      <c r="AF9708" s="25">
        <v>9707</v>
      </c>
      <c r="AG9708" s="25"/>
      <c r="AJ9708" s="25"/>
      <c r="AL9708" s="5">
        <v>9707</v>
      </c>
      <c r="AM9708" s="25">
        <v>-352229783.971008</v>
      </c>
      <c r="AN9708" s="5">
        <v>-1.1913747937800907</v>
      </c>
    </row>
    <row r="9709" spans="32:40">
      <c r="AF9709" s="25">
        <v>9708</v>
      </c>
      <c r="AG9709" s="25"/>
      <c r="AJ9709" s="25"/>
      <c r="AL9709" s="5">
        <v>9708</v>
      </c>
      <c r="AM9709" s="25">
        <v>-403106243.77963775</v>
      </c>
      <c r="AN9709" s="5">
        <v>-2.2757168447713663</v>
      </c>
    </row>
    <row r="9710" spans="32:40">
      <c r="AF9710" s="25">
        <v>9709</v>
      </c>
      <c r="AG9710" s="25"/>
      <c r="AJ9710" s="25"/>
      <c r="AL9710" s="5">
        <v>9709</v>
      </c>
      <c r="AM9710" s="25">
        <v>-1256375871.403971</v>
      </c>
      <c r="AN9710" s="5">
        <v>-4.7847170890042916</v>
      </c>
    </row>
    <row r="9711" spans="32:40">
      <c r="AF9711" s="25">
        <v>9710</v>
      </c>
      <c r="AG9711" s="25"/>
      <c r="AJ9711" s="25"/>
      <c r="AL9711" s="5">
        <v>9710</v>
      </c>
      <c r="AM9711" s="25">
        <v>-423155209.71953797</v>
      </c>
      <c r="AN9711" s="5">
        <v>-0.93738105873859434</v>
      </c>
    </row>
    <row r="9712" spans="32:40">
      <c r="AF9712" s="25">
        <v>9711</v>
      </c>
      <c r="AG9712" s="25"/>
      <c r="AJ9712" s="25"/>
      <c r="AL9712" s="5">
        <v>9711</v>
      </c>
      <c r="AM9712" s="25">
        <v>-647717365.71107304</v>
      </c>
      <c r="AN9712" s="5">
        <v>-1.7778395683021775</v>
      </c>
    </row>
    <row r="9713" spans="32:40">
      <c r="AF9713" s="25">
        <v>9712</v>
      </c>
      <c r="AG9713" s="25"/>
      <c r="AJ9713" s="25"/>
      <c r="AL9713" s="5">
        <v>9712</v>
      </c>
      <c r="AM9713" s="25">
        <v>192048651.53125694</v>
      </c>
      <c r="AN9713" s="5">
        <v>2.961225906134628</v>
      </c>
    </row>
    <row r="9714" spans="32:40">
      <c r="AF9714" s="25">
        <v>9713</v>
      </c>
      <c r="AG9714" s="25"/>
      <c r="AJ9714" s="25"/>
      <c r="AL9714" s="5">
        <v>9713</v>
      </c>
      <c r="AM9714" s="25">
        <v>-1834587952.9949417</v>
      </c>
      <c r="AN9714" s="5">
        <v>-6.7733078630065897</v>
      </c>
    </row>
    <row r="9715" spans="32:40">
      <c r="AF9715" s="25">
        <v>9714</v>
      </c>
      <c r="AG9715" s="25"/>
      <c r="AJ9715" s="25"/>
      <c r="AL9715" s="5">
        <v>9714</v>
      </c>
      <c r="AM9715" s="25">
        <v>-401862359.22006029</v>
      </c>
      <c r="AN9715" s="5">
        <v>-4.548300458359658</v>
      </c>
    </row>
    <row r="9716" spans="32:40">
      <c r="AF9716" s="25">
        <v>9715</v>
      </c>
      <c r="AG9716" s="25"/>
      <c r="AJ9716" s="25"/>
      <c r="AL9716" s="5">
        <v>9715</v>
      </c>
      <c r="AM9716" s="25">
        <v>-817720519.64837694</v>
      </c>
      <c r="AN9716" s="5">
        <v>-2.1668242120258538</v>
      </c>
    </row>
    <row r="9717" spans="32:40">
      <c r="AF9717" s="25">
        <v>9716</v>
      </c>
      <c r="AG9717" s="25"/>
      <c r="AJ9717" s="25"/>
      <c r="AL9717" s="5">
        <v>9716</v>
      </c>
      <c r="AM9717" s="25">
        <v>-1024163866.6608912</v>
      </c>
      <c r="AN9717" s="5">
        <v>-2.9624998009235357</v>
      </c>
    </row>
    <row r="9718" spans="32:40">
      <c r="AF9718" s="25">
        <v>9717</v>
      </c>
      <c r="AG9718" s="25"/>
      <c r="AJ9718" s="25"/>
      <c r="AL9718" s="5">
        <v>9717</v>
      </c>
      <c r="AM9718" s="25">
        <v>522487070.00225782</v>
      </c>
      <c r="AN9718" s="5">
        <v>4.1703760233461997</v>
      </c>
    </row>
    <row r="9719" spans="32:40">
      <c r="AF9719" s="25">
        <v>9718</v>
      </c>
      <c r="AG9719" s="25"/>
      <c r="AJ9719" s="25"/>
      <c r="AL9719" s="5">
        <v>9718</v>
      </c>
      <c r="AM9719" s="25">
        <v>-740799374.09725535</v>
      </c>
      <c r="AN9719" s="5">
        <v>-7.212787781216667</v>
      </c>
    </row>
    <row r="9720" spans="32:40">
      <c r="AF9720" s="25">
        <v>9719</v>
      </c>
      <c r="AG9720" s="25"/>
      <c r="AJ9720" s="25"/>
      <c r="AL9720" s="5">
        <v>9719</v>
      </c>
      <c r="AM9720" s="25">
        <v>-168439852.92251593</v>
      </c>
      <c r="AN9720" s="5">
        <v>-0.18338286642746798</v>
      </c>
    </row>
    <row r="9721" spans="32:40">
      <c r="AF9721" s="25">
        <v>9720</v>
      </c>
      <c r="AG9721" s="25"/>
      <c r="AJ9721" s="25"/>
      <c r="AL9721" s="5">
        <v>9720</v>
      </c>
      <c r="AM9721" s="25">
        <v>-1378606561.5446825</v>
      </c>
      <c r="AN9721" s="5">
        <v>-14.712146585921007</v>
      </c>
    </row>
    <row r="9722" spans="32:40">
      <c r="AF9722" s="25">
        <v>9721</v>
      </c>
      <c r="AG9722" s="25"/>
      <c r="AJ9722" s="25"/>
      <c r="AL9722" s="5">
        <v>9721</v>
      </c>
      <c r="AM9722" s="25">
        <v>-129853209.42601773</v>
      </c>
      <c r="AN9722" s="5">
        <v>8.3624059522164618E-2</v>
      </c>
    </row>
    <row r="9723" spans="32:40">
      <c r="AF9723" s="25">
        <v>9722</v>
      </c>
      <c r="AG9723" s="25"/>
      <c r="AJ9723" s="25"/>
      <c r="AL9723" s="5">
        <v>9722</v>
      </c>
      <c r="AM9723" s="25">
        <v>-790981743.61847293</v>
      </c>
      <c r="AN9723" s="5">
        <v>-3.0657848190948478</v>
      </c>
    </row>
    <row r="9724" spans="32:40">
      <c r="AF9724" s="25">
        <v>9723</v>
      </c>
      <c r="AG9724" s="25"/>
      <c r="AJ9724" s="25"/>
      <c r="AL9724" s="5">
        <v>9723</v>
      </c>
      <c r="AM9724" s="25">
        <v>-1561076946.8455925</v>
      </c>
      <c r="AN9724" s="5">
        <v>-7.8026616646157612</v>
      </c>
    </row>
    <row r="9725" spans="32:40">
      <c r="AF9725" s="25">
        <v>9724</v>
      </c>
      <c r="AG9725" s="25"/>
      <c r="AJ9725" s="25"/>
      <c r="AL9725" s="5">
        <v>9724</v>
      </c>
      <c r="AM9725" s="25">
        <v>-86199200.168181747</v>
      </c>
      <c r="AN9725" s="5">
        <v>0.3459021284214906</v>
      </c>
    </row>
    <row r="9726" spans="32:40">
      <c r="AF9726" s="25">
        <v>9725</v>
      </c>
      <c r="AG9726" s="25"/>
      <c r="AJ9726" s="25"/>
      <c r="AL9726" s="5">
        <v>9725</v>
      </c>
      <c r="AM9726" s="25">
        <v>783088274.43547952</v>
      </c>
      <c r="AN9726" s="5">
        <v>12.005425055898733</v>
      </c>
    </row>
    <row r="9727" spans="32:40">
      <c r="AF9727" s="25">
        <v>9726</v>
      </c>
      <c r="AG9727" s="25"/>
      <c r="AJ9727" s="25"/>
      <c r="AL9727" s="5">
        <v>9726</v>
      </c>
      <c r="AM9727" s="25">
        <v>-880409918.74913287</v>
      </c>
      <c r="AN9727" s="5">
        <v>-4.0288582111237394</v>
      </c>
    </row>
    <row r="9728" spans="32:40">
      <c r="AF9728" s="25">
        <v>9727</v>
      </c>
      <c r="AG9728" s="25"/>
      <c r="AJ9728" s="25"/>
      <c r="AL9728" s="5">
        <v>9727</v>
      </c>
      <c r="AM9728" s="25">
        <v>-1415215549.7667913</v>
      </c>
      <c r="AN9728" s="5">
        <v>-10.21831859847167</v>
      </c>
    </row>
    <row r="9729" spans="32:40">
      <c r="AF9729" s="25">
        <v>9728</v>
      </c>
      <c r="AG9729" s="25"/>
      <c r="AJ9729" s="25"/>
      <c r="AL9729" s="5">
        <v>9728</v>
      </c>
      <c r="AM9729" s="25">
        <v>762773051.22361767</v>
      </c>
      <c r="AN9729" s="5">
        <v>4.7708893185836061</v>
      </c>
    </row>
    <row r="9730" spans="32:40">
      <c r="AF9730" s="25">
        <v>9729</v>
      </c>
      <c r="AG9730" s="25"/>
      <c r="AJ9730" s="25"/>
      <c r="AL9730" s="5">
        <v>9729</v>
      </c>
      <c r="AM9730" s="25">
        <v>422484664.75700122</v>
      </c>
      <c r="AN9730" s="5">
        <v>7.0397086641848698</v>
      </c>
    </row>
    <row r="9731" spans="32:40">
      <c r="AF9731" s="25">
        <v>9730</v>
      </c>
      <c r="AG9731" s="25"/>
      <c r="AJ9731" s="25"/>
      <c r="AL9731" s="5">
        <v>9730</v>
      </c>
      <c r="AM9731" s="25">
        <v>423147683.0760811</v>
      </c>
      <c r="AN9731" s="5">
        <v>3.8921309475013386</v>
      </c>
    </row>
    <row r="9732" spans="32:40">
      <c r="AF9732" s="25">
        <v>9731</v>
      </c>
      <c r="AG9732" s="25"/>
      <c r="AJ9732" s="25"/>
      <c r="AL9732" s="5">
        <v>9731</v>
      </c>
      <c r="AM9732" s="25">
        <v>-214323027.17416069</v>
      </c>
      <c r="AN9732" s="5">
        <v>9.9328891460504276E-2</v>
      </c>
    </row>
    <row r="9733" spans="32:40">
      <c r="AF9733" s="25">
        <v>9732</v>
      </c>
      <c r="AG9733" s="25"/>
      <c r="AJ9733" s="25"/>
      <c r="AL9733" s="5">
        <v>9732</v>
      </c>
      <c r="AM9733" s="25">
        <v>-1384635183.1609073</v>
      </c>
      <c r="AN9733" s="5">
        <v>-10.656264193776947</v>
      </c>
    </row>
    <row r="9734" spans="32:40">
      <c r="AF9734" s="25">
        <v>9733</v>
      </c>
      <c r="AG9734" s="25"/>
      <c r="AJ9734" s="25"/>
      <c r="AL9734" s="5">
        <v>9733</v>
      </c>
      <c r="AM9734" s="25">
        <v>-398053488.79091835</v>
      </c>
      <c r="AN9734" s="5">
        <v>-1.8453382860709286</v>
      </c>
    </row>
    <row r="9735" spans="32:40">
      <c r="AF9735" s="25">
        <v>9734</v>
      </c>
      <c r="AG9735" s="25"/>
      <c r="AJ9735" s="25"/>
      <c r="AL9735" s="5">
        <v>9734</v>
      </c>
      <c r="AM9735" s="25">
        <v>-527765420.77402341</v>
      </c>
      <c r="AN9735" s="5">
        <v>-1.1077096594394698</v>
      </c>
    </row>
    <row r="9736" spans="32:40">
      <c r="AF9736" s="25">
        <v>9735</v>
      </c>
      <c r="AG9736" s="25"/>
      <c r="AJ9736" s="25"/>
      <c r="AL9736" s="5">
        <v>9735</v>
      </c>
      <c r="AM9736" s="25">
        <v>-1125774782.1179509</v>
      </c>
      <c r="AN9736" s="5">
        <v>-3.4463633131360751</v>
      </c>
    </row>
    <row r="9737" spans="32:40">
      <c r="AF9737" s="25">
        <v>9736</v>
      </c>
      <c r="AG9737" s="25"/>
      <c r="AJ9737" s="25"/>
      <c r="AL9737" s="5">
        <v>9736</v>
      </c>
      <c r="AM9737" s="25">
        <v>1118801487.8714852</v>
      </c>
      <c r="AN9737" s="5">
        <v>9.9980749815300083</v>
      </c>
    </row>
    <row r="9738" spans="32:40">
      <c r="AF9738" s="25">
        <v>9737</v>
      </c>
      <c r="AG9738" s="25"/>
      <c r="AJ9738" s="25"/>
      <c r="AL9738" s="5">
        <v>9737</v>
      </c>
      <c r="AM9738" s="25">
        <v>450646832.36971569</v>
      </c>
      <c r="AN9738" s="5">
        <v>3.6516116213252765</v>
      </c>
    </row>
    <row r="9739" spans="32:40">
      <c r="AF9739" s="25">
        <v>9738</v>
      </c>
      <c r="AG9739" s="25"/>
      <c r="AJ9739" s="25"/>
      <c r="AL9739" s="5">
        <v>9738</v>
      </c>
      <c r="AM9739" s="25">
        <v>580949442.74448133</v>
      </c>
      <c r="AN9739" s="5">
        <v>3.3432668015246252</v>
      </c>
    </row>
    <row r="9740" spans="32:40">
      <c r="AF9740" s="25">
        <v>9739</v>
      </c>
      <c r="AG9740" s="25"/>
      <c r="AJ9740" s="25"/>
      <c r="AL9740" s="5">
        <v>9739</v>
      </c>
      <c r="AM9740" s="25">
        <v>477466212.0234856</v>
      </c>
      <c r="AN9740" s="5">
        <v>4.6177802951289513</v>
      </c>
    </row>
    <row r="9741" spans="32:40">
      <c r="AF9741" s="25">
        <v>9740</v>
      </c>
      <c r="AG9741" s="25"/>
      <c r="AJ9741" s="25"/>
      <c r="AL9741" s="5">
        <v>9740</v>
      </c>
      <c r="AM9741" s="25">
        <v>-1367936251.0918519</v>
      </c>
      <c r="AN9741" s="5">
        <v>-10.104842677476768</v>
      </c>
    </row>
    <row r="9742" spans="32:40">
      <c r="AF9742" s="25">
        <v>9741</v>
      </c>
      <c r="AG9742" s="25"/>
      <c r="AJ9742" s="25"/>
      <c r="AL9742" s="5">
        <v>9741</v>
      </c>
      <c r="AM9742" s="25">
        <v>-1301814115.1645324</v>
      </c>
      <c r="AN9742" s="5">
        <v>-4.1997816826901202</v>
      </c>
    </row>
    <row r="9743" spans="32:40">
      <c r="AF9743" s="25">
        <v>9742</v>
      </c>
      <c r="AG9743" s="25"/>
      <c r="AJ9743" s="25"/>
      <c r="AL9743" s="5">
        <v>9742</v>
      </c>
      <c r="AM9743" s="25">
        <v>-12589957.113531202</v>
      </c>
      <c r="AN9743" s="5">
        <v>0.93161312043218136</v>
      </c>
    </row>
    <row r="9744" spans="32:40">
      <c r="AF9744" s="25">
        <v>9743</v>
      </c>
      <c r="AG9744" s="25"/>
      <c r="AJ9744" s="25"/>
      <c r="AL9744" s="5">
        <v>9743</v>
      </c>
      <c r="AM9744" s="25">
        <v>-370238755.40799171</v>
      </c>
      <c r="AN9744" s="5">
        <v>-0.81940900172857234</v>
      </c>
    </row>
    <row r="9745" spans="32:40">
      <c r="AF9745" s="25">
        <v>9744</v>
      </c>
      <c r="AG9745" s="25"/>
      <c r="AJ9745" s="25"/>
      <c r="AL9745" s="5">
        <v>9744</v>
      </c>
      <c r="AM9745" s="25">
        <v>-35121389.220250666</v>
      </c>
      <c r="AN9745" s="5">
        <v>0.83871088971123775</v>
      </c>
    </row>
    <row r="9746" spans="32:40">
      <c r="AF9746" s="25">
        <v>9745</v>
      </c>
      <c r="AG9746" s="25"/>
      <c r="AJ9746" s="25"/>
      <c r="AL9746" s="5">
        <v>9745</v>
      </c>
      <c r="AM9746" s="25">
        <v>-421709065.09536934</v>
      </c>
      <c r="AN9746" s="5">
        <v>-1.5941744532555067</v>
      </c>
    </row>
    <row r="9747" spans="32:40">
      <c r="AF9747" s="25">
        <v>9746</v>
      </c>
      <c r="AG9747" s="25"/>
      <c r="AJ9747" s="25"/>
      <c r="AL9747" s="5">
        <v>9746</v>
      </c>
      <c r="AM9747" s="25">
        <v>-1022137087.3394713</v>
      </c>
      <c r="AN9747" s="5">
        <v>-6.6927629653573613</v>
      </c>
    </row>
    <row r="9748" spans="32:40">
      <c r="AF9748" s="25">
        <v>9747</v>
      </c>
      <c r="AG9748" s="25"/>
      <c r="AJ9748" s="25"/>
      <c r="AL9748" s="5">
        <v>9747</v>
      </c>
      <c r="AM9748" s="25">
        <v>-502577646.70816541</v>
      </c>
      <c r="AN9748" s="5">
        <v>-1.5622979466499438</v>
      </c>
    </row>
    <row r="9749" spans="32:40">
      <c r="AF9749" s="25">
        <v>9748</v>
      </c>
      <c r="AG9749" s="25"/>
      <c r="AJ9749" s="25"/>
      <c r="AL9749" s="5">
        <v>9748</v>
      </c>
      <c r="AM9749" s="25">
        <v>-854990824.48220682</v>
      </c>
      <c r="AN9749" s="5">
        <v>-4.0484986038857684</v>
      </c>
    </row>
    <row r="9750" spans="32:40">
      <c r="AF9750" s="25">
        <v>9749</v>
      </c>
      <c r="AG9750" s="25"/>
      <c r="AJ9750" s="25"/>
      <c r="AL9750" s="5">
        <v>9749</v>
      </c>
      <c r="AM9750" s="25">
        <v>-652791754.11772346</v>
      </c>
      <c r="AN9750" s="5">
        <v>-2.2541750720659821</v>
      </c>
    </row>
    <row r="9751" spans="32:40">
      <c r="AF9751" s="25">
        <v>9750</v>
      </c>
      <c r="AG9751" s="25"/>
      <c r="AJ9751" s="25"/>
      <c r="AL9751" s="5">
        <v>9750</v>
      </c>
      <c r="AM9751" s="25">
        <v>-691544473.09503531</v>
      </c>
      <c r="AN9751" s="5">
        <v>-1.8590535232094056</v>
      </c>
    </row>
    <row r="9752" spans="32:40">
      <c r="AF9752" s="25">
        <v>9751</v>
      </c>
      <c r="AG9752" s="25"/>
      <c r="AJ9752" s="25"/>
      <c r="AL9752" s="5">
        <v>9751</v>
      </c>
      <c r="AM9752" s="25">
        <v>-372418034.36576784</v>
      </c>
      <c r="AN9752" s="5">
        <v>-0.70394405347476363</v>
      </c>
    </row>
    <row r="9753" spans="32:40">
      <c r="AF9753" s="25">
        <v>9752</v>
      </c>
      <c r="AG9753" s="25"/>
      <c r="AJ9753" s="25"/>
      <c r="AL9753" s="5">
        <v>9752</v>
      </c>
      <c r="AM9753" s="25">
        <v>-871070786.1577282</v>
      </c>
      <c r="AN9753" s="5">
        <v>-10.854970533349842</v>
      </c>
    </row>
    <row r="9754" spans="32:40">
      <c r="AF9754" s="25">
        <v>9753</v>
      </c>
      <c r="AG9754" s="25"/>
      <c r="AJ9754" s="25"/>
      <c r="AL9754" s="5">
        <v>9753</v>
      </c>
      <c r="AM9754" s="25">
        <v>46361652.726618201</v>
      </c>
      <c r="AN9754" s="5">
        <v>1.3233718553406164</v>
      </c>
    </row>
    <row r="9755" spans="32:40">
      <c r="AF9755" s="25">
        <v>9754</v>
      </c>
      <c r="AG9755" s="25"/>
      <c r="AJ9755" s="25"/>
      <c r="AL9755" s="5">
        <v>9754</v>
      </c>
      <c r="AM9755" s="25">
        <v>13987908.242265016</v>
      </c>
      <c r="AN9755" s="5">
        <v>1.1287342926331092</v>
      </c>
    </row>
    <row r="9756" spans="32:40">
      <c r="AF9756" s="25">
        <v>9755</v>
      </c>
      <c r="AG9756" s="25"/>
      <c r="AJ9756" s="25"/>
      <c r="AL9756" s="5">
        <v>9755</v>
      </c>
      <c r="AM9756" s="25">
        <v>1031635392.3945676</v>
      </c>
      <c r="AN9756" s="5">
        <v>15.221188209720449</v>
      </c>
    </row>
    <row r="9757" spans="32:40">
      <c r="AF9757" s="25">
        <v>9756</v>
      </c>
      <c r="AG9757" s="25"/>
      <c r="AJ9757" s="25"/>
      <c r="AL9757" s="5">
        <v>9756</v>
      </c>
      <c r="AM9757" s="25">
        <v>-262446935.63639107</v>
      </c>
      <c r="AN9757" s="5">
        <v>-1.2583544924535823</v>
      </c>
    </row>
    <row r="9758" spans="32:40">
      <c r="AF9758" s="25">
        <v>9757</v>
      </c>
      <c r="AG9758" s="25"/>
      <c r="AJ9758" s="25"/>
      <c r="AL9758" s="5">
        <v>9757</v>
      </c>
      <c r="AM9758" s="25">
        <v>-7082076.1471469998</v>
      </c>
      <c r="AN9758" s="5">
        <v>0.97188537627361549</v>
      </c>
    </row>
    <row r="9759" spans="32:40">
      <c r="AF9759" s="25">
        <v>9758</v>
      </c>
      <c r="AG9759" s="25"/>
      <c r="AJ9759" s="25"/>
      <c r="AL9759" s="5">
        <v>9758</v>
      </c>
      <c r="AM9759" s="25">
        <v>-1009106239.963744</v>
      </c>
      <c r="AN9759" s="5">
        <v>-5.5080670042223101</v>
      </c>
    </row>
    <row r="9760" spans="32:40">
      <c r="AF9760" s="25">
        <v>9759</v>
      </c>
      <c r="AG9760" s="25"/>
      <c r="AJ9760" s="25"/>
      <c r="AL9760" s="5">
        <v>9759</v>
      </c>
      <c r="AM9760" s="25">
        <v>-495944953.43767393</v>
      </c>
      <c r="AN9760" s="5">
        <v>-1.1195985107982291</v>
      </c>
    </row>
    <row r="9761" spans="32:40">
      <c r="AF9761" s="25">
        <v>9760</v>
      </c>
      <c r="AG9761" s="25"/>
      <c r="AJ9761" s="25"/>
      <c r="AL9761" s="5">
        <v>9760</v>
      </c>
      <c r="AM9761" s="25">
        <v>-350975330.72132981</v>
      </c>
      <c r="AN9761" s="5">
        <v>-3.5935384925592095</v>
      </c>
    </row>
    <row r="9762" spans="32:40">
      <c r="AF9762" s="25">
        <v>9761</v>
      </c>
      <c r="AG9762" s="25"/>
      <c r="AJ9762" s="25"/>
      <c r="AL9762" s="5">
        <v>9761</v>
      </c>
      <c r="AM9762" s="25">
        <v>-1230385023.2289231</v>
      </c>
      <c r="AN9762" s="5">
        <v>-9.1865525108808157</v>
      </c>
    </row>
    <row r="9763" spans="32:40">
      <c r="AF9763" s="25">
        <v>9762</v>
      </c>
      <c r="AG9763" s="25"/>
      <c r="AJ9763" s="25"/>
      <c r="AL9763" s="5">
        <v>9762</v>
      </c>
      <c r="AM9763" s="25">
        <v>130617540.07328403</v>
      </c>
      <c r="AN9763" s="5">
        <v>1.8971901922340224</v>
      </c>
    </row>
    <row r="9764" spans="32:40">
      <c r="AF9764" s="25">
        <v>9763</v>
      </c>
      <c r="AG9764" s="25"/>
      <c r="AJ9764" s="25"/>
      <c r="AL9764" s="5">
        <v>9763</v>
      </c>
      <c r="AM9764" s="25">
        <v>-577953948.63335204</v>
      </c>
      <c r="AN9764" s="5">
        <v>-1.4310252666430994</v>
      </c>
    </row>
    <row r="9765" spans="32:40">
      <c r="AF9765" s="25">
        <v>9764</v>
      </c>
      <c r="AG9765" s="25"/>
      <c r="AJ9765" s="25"/>
      <c r="AL9765" s="5">
        <v>9764</v>
      </c>
      <c r="AM9765" s="25">
        <v>-1211260920.3090982</v>
      </c>
      <c r="AN9765" s="5">
        <v>-5.2828045251759388</v>
      </c>
    </row>
    <row r="9766" spans="32:40">
      <c r="AF9766" s="25">
        <v>9765</v>
      </c>
      <c r="AG9766" s="25"/>
      <c r="AJ9766" s="25"/>
      <c r="AL9766" s="5">
        <v>9765</v>
      </c>
      <c r="AM9766" s="25">
        <v>-467165234.07733911</v>
      </c>
      <c r="AN9766" s="5">
        <v>-1.1357767896712778</v>
      </c>
    </row>
    <row r="9767" spans="32:40">
      <c r="AF9767" s="25">
        <v>9766</v>
      </c>
      <c r="AG9767" s="25"/>
      <c r="AJ9767" s="25"/>
      <c r="AL9767" s="5">
        <v>9766</v>
      </c>
      <c r="AM9767" s="25">
        <v>242212000.13514641</v>
      </c>
      <c r="AN9767" s="5">
        <v>3.1831616918573915</v>
      </c>
    </row>
    <row r="9768" spans="32:40">
      <c r="AF9768" s="25">
        <v>9767</v>
      </c>
      <c r="AG9768" s="25"/>
      <c r="AJ9768" s="25"/>
      <c r="AL9768" s="5">
        <v>9767</v>
      </c>
      <c r="AM9768" s="25">
        <v>-260013486.49776399</v>
      </c>
      <c r="AN9768" s="5">
        <v>-1.1657774615475613</v>
      </c>
    </row>
    <row r="9769" spans="32:40">
      <c r="AF9769" s="25">
        <v>9768</v>
      </c>
      <c r="AG9769" s="25"/>
      <c r="AJ9769" s="25"/>
      <c r="AL9769" s="5">
        <v>9768</v>
      </c>
      <c r="AM9769" s="25">
        <v>-2448398507.6785722</v>
      </c>
      <c r="AN9769" s="5">
        <v>-8.5140537030758949</v>
      </c>
    </row>
    <row r="9770" spans="32:40">
      <c r="AF9770" s="25">
        <v>9769</v>
      </c>
      <c r="AG9770" s="25"/>
      <c r="AJ9770" s="25"/>
      <c r="AL9770" s="5">
        <v>9769</v>
      </c>
      <c r="AM9770" s="25">
        <v>-484352374.63231266</v>
      </c>
      <c r="AN9770" s="5">
        <v>-0.97574642674774925</v>
      </c>
    </row>
    <row r="9771" spans="32:40">
      <c r="AF9771" s="25">
        <v>9770</v>
      </c>
      <c r="AG9771" s="25"/>
      <c r="AJ9771" s="25"/>
      <c r="AL9771" s="5">
        <v>9770</v>
      </c>
      <c r="AM9771" s="25">
        <v>304144992.94659239</v>
      </c>
      <c r="AN9771" s="5">
        <v>2.2518700346979137</v>
      </c>
    </row>
    <row r="9772" spans="32:40">
      <c r="AF9772" s="25">
        <v>9771</v>
      </c>
      <c r="AG9772" s="25"/>
      <c r="AJ9772" s="25"/>
      <c r="AL9772" s="5">
        <v>9771</v>
      </c>
      <c r="AM9772" s="25">
        <v>-714372989.60082662</v>
      </c>
      <c r="AN9772" s="5">
        <v>-8.3786684584189697</v>
      </c>
    </row>
    <row r="9773" spans="32:40">
      <c r="AF9773" s="25">
        <v>9772</v>
      </c>
      <c r="AG9773" s="25"/>
      <c r="AJ9773" s="25"/>
      <c r="AL9773" s="5">
        <v>9772</v>
      </c>
      <c r="AM9773" s="25">
        <v>-1093357810.5131109</v>
      </c>
      <c r="AN9773" s="5">
        <v>-4.2608870320487666</v>
      </c>
    </row>
    <row r="9774" spans="32:40">
      <c r="AF9774" s="25">
        <v>9773</v>
      </c>
      <c r="AG9774" s="25"/>
      <c r="AJ9774" s="25"/>
      <c r="AL9774" s="5">
        <v>9773</v>
      </c>
      <c r="AM9774" s="25">
        <v>-791777551.46840978</v>
      </c>
      <c r="AN9774" s="5">
        <v>-4.6232501163778181</v>
      </c>
    </row>
    <row r="9775" spans="32:40">
      <c r="AF9775" s="25">
        <v>9774</v>
      </c>
      <c r="AG9775" s="25"/>
      <c r="AJ9775" s="25"/>
      <c r="AL9775" s="5">
        <v>9774</v>
      </c>
      <c r="AM9775" s="25">
        <v>-287016448.49414468</v>
      </c>
      <c r="AN9775" s="5">
        <v>-3.0049068337205447</v>
      </c>
    </row>
    <row r="9776" spans="32:40">
      <c r="AF9776" s="25">
        <v>9775</v>
      </c>
      <c r="AG9776" s="25"/>
      <c r="AJ9776" s="25"/>
      <c r="AL9776" s="5">
        <v>9775</v>
      </c>
      <c r="AM9776" s="25">
        <v>-138891262.35686523</v>
      </c>
      <c r="AN9776" s="5">
        <v>-0.34821762025279634</v>
      </c>
    </row>
    <row r="9777" spans="32:40">
      <c r="AF9777" s="25">
        <v>9776</v>
      </c>
      <c r="AG9777" s="25"/>
      <c r="AJ9777" s="25"/>
      <c r="AL9777" s="5">
        <v>9776</v>
      </c>
      <c r="AM9777" s="25">
        <v>68015465.579474211</v>
      </c>
      <c r="AN9777" s="5">
        <v>1.3835567583420592</v>
      </c>
    </row>
    <row r="9778" spans="32:40">
      <c r="AF9778" s="25">
        <v>9777</v>
      </c>
      <c r="AG9778" s="25"/>
      <c r="AJ9778" s="25"/>
      <c r="AL9778" s="5">
        <v>9777</v>
      </c>
      <c r="AM9778" s="25">
        <v>-336951977.88838506</v>
      </c>
      <c r="AN9778" s="5">
        <v>-2.5635600907375133</v>
      </c>
    </row>
    <row r="9779" spans="32:40">
      <c r="AF9779" s="25">
        <v>9778</v>
      </c>
      <c r="AG9779" s="25"/>
      <c r="AJ9779" s="25"/>
      <c r="AL9779" s="5">
        <v>9778</v>
      </c>
      <c r="AM9779" s="25">
        <v>556869290.63150609</v>
      </c>
      <c r="AN9779" s="5">
        <v>5.0185036872493605</v>
      </c>
    </row>
    <row r="9780" spans="32:40">
      <c r="AF9780" s="25">
        <v>9779</v>
      </c>
      <c r="AG9780" s="25"/>
      <c r="AJ9780" s="25"/>
      <c r="AL9780" s="5">
        <v>9779</v>
      </c>
      <c r="AM9780" s="25">
        <v>559605074.06350541</v>
      </c>
      <c r="AN9780" s="5">
        <v>3.1710503322608297</v>
      </c>
    </row>
    <row r="9781" spans="32:40">
      <c r="AF9781" s="25">
        <v>9780</v>
      </c>
      <c r="AG9781" s="25"/>
      <c r="AJ9781" s="25"/>
      <c r="AL9781" s="5">
        <v>9780</v>
      </c>
      <c r="AM9781" s="25">
        <v>-663867131.71943307</v>
      </c>
      <c r="AN9781" s="5">
        <v>-2.0451251570656668</v>
      </c>
    </row>
    <row r="9782" spans="32:40">
      <c r="AF9782" s="25">
        <v>9781</v>
      </c>
      <c r="AG9782" s="25"/>
      <c r="AJ9782" s="25"/>
      <c r="AL9782" s="5">
        <v>9781</v>
      </c>
      <c r="AM9782" s="25">
        <v>-456394154.83745813</v>
      </c>
      <c r="AN9782" s="5">
        <v>-0.94686580724938907</v>
      </c>
    </row>
    <row r="9783" spans="32:40">
      <c r="AF9783" s="25">
        <v>9782</v>
      </c>
      <c r="AG9783" s="25"/>
      <c r="AJ9783" s="25"/>
      <c r="AL9783" s="5">
        <v>9782</v>
      </c>
      <c r="AM9783" s="25">
        <v>-836219211.99458361</v>
      </c>
      <c r="AN9783" s="5">
        <v>-2.3697763458435857</v>
      </c>
    </row>
    <row r="9784" spans="32:40">
      <c r="AF9784" s="25">
        <v>9783</v>
      </c>
      <c r="AG9784" s="25"/>
      <c r="AJ9784" s="25"/>
      <c r="AL9784" s="5">
        <v>9783</v>
      </c>
      <c r="AM9784" s="25">
        <v>341427301.44821644</v>
      </c>
      <c r="AN9784" s="5">
        <v>3.8411599240675867</v>
      </c>
    </row>
    <row r="9785" spans="32:40">
      <c r="AF9785" s="25">
        <v>9784</v>
      </c>
      <c r="AG9785" s="25"/>
      <c r="AJ9785" s="25"/>
      <c r="AL9785" s="5">
        <v>9784</v>
      </c>
      <c r="AM9785" s="25">
        <v>-1118433426.5330555</v>
      </c>
      <c r="AN9785" s="5">
        <v>-8.293423524494612</v>
      </c>
    </row>
    <row r="9786" spans="32:40">
      <c r="AF9786" s="25">
        <v>9785</v>
      </c>
      <c r="AG9786" s="25"/>
      <c r="AJ9786" s="25"/>
      <c r="AL9786" s="5">
        <v>9785</v>
      </c>
      <c r="AM9786" s="25">
        <v>-362031382.80208886</v>
      </c>
      <c r="AN9786" s="5">
        <v>-0.62929684791391094</v>
      </c>
    </row>
    <row r="9787" spans="32:40">
      <c r="AF9787" s="25">
        <v>9786</v>
      </c>
      <c r="AG9787" s="25"/>
      <c r="AJ9787" s="25"/>
      <c r="AL9787" s="5">
        <v>9786</v>
      </c>
      <c r="AM9787" s="25">
        <v>-693551847.36575317</v>
      </c>
      <c r="AN9787" s="5">
        <v>-4.4690627975286761</v>
      </c>
    </row>
    <row r="9788" spans="32:40">
      <c r="AF9788" s="25">
        <v>9787</v>
      </c>
      <c r="AG9788" s="25"/>
      <c r="AJ9788" s="25"/>
      <c r="AL9788" s="5">
        <v>9787</v>
      </c>
      <c r="AM9788" s="25">
        <v>-189147263.00002232</v>
      </c>
      <c r="AN9788" s="5">
        <v>-0.63750098212609585</v>
      </c>
    </row>
    <row r="9789" spans="32:40">
      <c r="AF9789" s="25">
        <v>9788</v>
      </c>
      <c r="AG9789" s="25"/>
      <c r="AJ9789" s="25"/>
      <c r="AL9789" s="5">
        <v>9788</v>
      </c>
      <c r="AM9789" s="25">
        <v>790893256.14218998</v>
      </c>
      <c r="AN9789" s="5">
        <v>7.7248941839985346</v>
      </c>
    </row>
    <row r="9790" spans="32:40">
      <c r="AF9790" s="25">
        <v>9789</v>
      </c>
      <c r="AG9790" s="25"/>
      <c r="AJ9790" s="25"/>
      <c r="AL9790" s="5">
        <v>9789</v>
      </c>
      <c r="AM9790" s="25">
        <v>-493522384.34649634</v>
      </c>
      <c r="AN9790" s="5">
        <v>-4.4320376704051547</v>
      </c>
    </row>
    <row r="9791" spans="32:40">
      <c r="AF9791" s="25">
        <v>9790</v>
      </c>
      <c r="AG9791" s="25"/>
      <c r="AJ9791" s="25"/>
      <c r="AL9791" s="5">
        <v>9790</v>
      </c>
      <c r="AM9791" s="25">
        <v>-772013800.95503867</v>
      </c>
      <c r="AN9791" s="5">
        <v>-2.4339400763618388</v>
      </c>
    </row>
    <row r="9792" spans="32:40">
      <c r="AF9792" s="25">
        <v>9791</v>
      </c>
      <c r="AG9792" s="25"/>
      <c r="AJ9792" s="25"/>
      <c r="AL9792" s="5">
        <v>9791</v>
      </c>
      <c r="AM9792" s="25">
        <v>-162975575.72973216</v>
      </c>
      <c r="AN9792" s="5">
        <v>0.1889258269564989</v>
      </c>
    </row>
    <row r="9793" spans="32:40">
      <c r="AF9793" s="25">
        <v>9792</v>
      </c>
      <c r="AG9793" s="25"/>
      <c r="AJ9793" s="25"/>
      <c r="AL9793" s="5">
        <v>9792</v>
      </c>
      <c r="AM9793" s="25">
        <v>-846537074.36102581</v>
      </c>
      <c r="AN9793" s="5">
        <v>-3.6138025920024339</v>
      </c>
    </row>
    <row r="9794" spans="32:40">
      <c r="AF9794" s="25">
        <v>9793</v>
      </c>
      <c r="AG9794" s="25"/>
      <c r="AJ9794" s="25"/>
      <c r="AL9794" s="5">
        <v>9793</v>
      </c>
      <c r="AM9794" s="25">
        <v>-889452239.85682905</v>
      </c>
      <c r="AN9794" s="5">
        <v>-4.3784104481485295</v>
      </c>
    </row>
    <row r="9795" spans="32:40">
      <c r="AF9795" s="25">
        <v>9794</v>
      </c>
      <c r="AG9795" s="25"/>
      <c r="AJ9795" s="25"/>
      <c r="AL9795" s="5">
        <v>9794</v>
      </c>
      <c r="AM9795" s="25">
        <v>-54877371.85786137</v>
      </c>
      <c r="AN9795" s="5">
        <v>0.43301490797405512</v>
      </c>
    </row>
    <row r="9796" spans="32:40">
      <c r="AF9796" s="25">
        <v>9795</v>
      </c>
      <c r="AG9796" s="25"/>
      <c r="AJ9796" s="25"/>
      <c r="AL9796" s="5">
        <v>9795</v>
      </c>
      <c r="AM9796" s="25">
        <v>-778105105.30931008</v>
      </c>
      <c r="AN9796" s="5">
        <v>-2.4456043541660453</v>
      </c>
    </row>
    <row r="9797" spans="32:40">
      <c r="AF9797" s="25">
        <v>9796</v>
      </c>
      <c r="AG9797" s="25"/>
      <c r="AJ9797" s="25"/>
      <c r="AL9797" s="5">
        <v>9796</v>
      </c>
      <c r="AM9797" s="25">
        <v>-338468182.18827897</v>
      </c>
      <c r="AN9797" s="5">
        <v>-0.51429314371034884</v>
      </c>
    </row>
    <row r="9798" spans="32:40">
      <c r="AF9798" s="25">
        <v>9797</v>
      </c>
      <c r="AG9798" s="25"/>
      <c r="AJ9798" s="25"/>
      <c r="AL9798" s="5">
        <v>9797</v>
      </c>
      <c r="AM9798" s="25">
        <v>-726499636.2004472</v>
      </c>
      <c r="AN9798" s="5">
        <v>-2.7442808981893232</v>
      </c>
    </row>
    <row r="9799" spans="32:40">
      <c r="AF9799" s="25">
        <v>9798</v>
      </c>
      <c r="AG9799" s="25"/>
      <c r="AJ9799" s="25"/>
      <c r="AL9799" s="5">
        <v>9798</v>
      </c>
      <c r="AM9799" s="25">
        <v>-1130940565.7708681</v>
      </c>
      <c r="AN9799" s="5">
        <v>-5.2078258719790647</v>
      </c>
    </row>
    <row r="9800" spans="32:40">
      <c r="AF9800" s="25">
        <v>9799</v>
      </c>
      <c r="AG9800" s="25"/>
      <c r="AJ9800" s="25"/>
      <c r="AL9800" s="5">
        <v>9799</v>
      </c>
      <c r="AM9800" s="25">
        <v>-100961786.57585374</v>
      </c>
      <c r="AN9800" s="5">
        <v>0.34911170999692537</v>
      </c>
    </row>
    <row r="9801" spans="32:40">
      <c r="AF9801" s="25">
        <v>9800</v>
      </c>
      <c r="AG9801" s="25"/>
      <c r="AJ9801" s="25"/>
      <c r="AL9801" s="5">
        <v>9800</v>
      </c>
      <c r="AM9801" s="25">
        <v>398371650.98572016</v>
      </c>
      <c r="AN9801" s="5">
        <v>2.6985137045978651</v>
      </c>
    </row>
    <row r="9802" spans="32:40">
      <c r="AF9802" s="25">
        <v>9801</v>
      </c>
      <c r="AG9802" s="25"/>
      <c r="AJ9802" s="25"/>
      <c r="AL9802" s="5">
        <v>9801</v>
      </c>
      <c r="AM9802" s="25">
        <v>236497965.21784782</v>
      </c>
      <c r="AN9802" s="5">
        <v>2.4719127686405811</v>
      </c>
    </row>
    <row r="9803" spans="32:40">
      <c r="AF9803" s="25">
        <v>9802</v>
      </c>
      <c r="AG9803" s="25"/>
      <c r="AJ9803" s="25"/>
      <c r="AL9803" s="5">
        <v>9802</v>
      </c>
      <c r="AM9803" s="25">
        <v>-619495359.13365102</v>
      </c>
      <c r="AN9803" s="5">
        <v>-7.1298572307220169</v>
      </c>
    </row>
    <row r="9804" spans="32:40">
      <c r="AF9804" s="25">
        <v>9803</v>
      </c>
      <c r="AG9804" s="25"/>
      <c r="AJ9804" s="25"/>
      <c r="AL9804" s="5">
        <v>9803</v>
      </c>
      <c r="AM9804" s="25">
        <v>-682415303.99087667</v>
      </c>
      <c r="AN9804" s="5">
        <v>-2.9112919771011931</v>
      </c>
    </row>
    <row r="9805" spans="32:40">
      <c r="AF9805" s="25">
        <v>9804</v>
      </c>
      <c r="AG9805" s="25"/>
      <c r="AJ9805" s="25"/>
      <c r="AL9805" s="5">
        <v>9804</v>
      </c>
      <c r="AM9805" s="25">
        <v>312439051.51881766</v>
      </c>
      <c r="AN9805" s="5">
        <v>2.2860652533106891</v>
      </c>
    </row>
    <row r="9806" spans="32:40">
      <c r="AF9806" s="25">
        <v>9805</v>
      </c>
      <c r="AG9806" s="25"/>
      <c r="AJ9806" s="25"/>
      <c r="AL9806" s="5">
        <v>9805</v>
      </c>
      <c r="AM9806" s="25">
        <v>556324122.73872042</v>
      </c>
      <c r="AN9806" s="5">
        <v>4.0190195404498184</v>
      </c>
    </row>
    <row r="9807" spans="32:40">
      <c r="AF9807" s="25">
        <v>9806</v>
      </c>
      <c r="AG9807" s="25"/>
      <c r="AJ9807" s="25"/>
      <c r="AL9807" s="5">
        <v>9806</v>
      </c>
      <c r="AM9807" s="25">
        <v>1081783105.8039482</v>
      </c>
      <c r="AN9807" s="5">
        <v>5.8097205263258802</v>
      </c>
    </row>
    <row r="9808" spans="32:40">
      <c r="AF9808" s="25">
        <v>9807</v>
      </c>
      <c r="AG9808" s="25"/>
      <c r="AJ9808" s="25"/>
      <c r="AL9808" s="5">
        <v>9807</v>
      </c>
      <c r="AM9808" s="25">
        <v>-935719050.94386673</v>
      </c>
      <c r="AN9808" s="5">
        <v>-4.0468121524356055</v>
      </c>
    </row>
    <row r="9809" spans="32:40">
      <c r="AF9809" s="25">
        <v>9808</v>
      </c>
      <c r="AG9809" s="25"/>
      <c r="AJ9809" s="25"/>
      <c r="AL9809" s="5">
        <v>9808</v>
      </c>
      <c r="AM9809" s="25">
        <v>-559262631.17943001</v>
      </c>
      <c r="AN9809" s="5">
        <v>-2.6099721346161613</v>
      </c>
    </row>
    <row r="9810" spans="32:40">
      <c r="AF9810" s="25">
        <v>9809</v>
      </c>
      <c r="AG9810" s="25"/>
      <c r="AJ9810" s="25"/>
      <c r="AL9810" s="5">
        <v>9809</v>
      </c>
      <c r="AM9810" s="25">
        <v>112340282.62241769</v>
      </c>
      <c r="AN9810" s="5">
        <v>1.5930160136839</v>
      </c>
    </row>
    <row r="9811" spans="32:40">
      <c r="AF9811" s="25">
        <v>9810</v>
      </c>
      <c r="AG9811" s="25"/>
      <c r="AJ9811" s="25"/>
      <c r="AL9811" s="5">
        <v>9810</v>
      </c>
      <c r="AM9811" s="25">
        <v>283831341.52684069</v>
      </c>
      <c r="AN9811" s="5">
        <v>2.5026492463680818</v>
      </c>
    </row>
    <row r="9812" spans="32:40">
      <c r="AF9812" s="25">
        <v>9811</v>
      </c>
      <c r="AG9812" s="25"/>
      <c r="AJ9812" s="25"/>
      <c r="AL9812" s="5">
        <v>9811</v>
      </c>
      <c r="AM9812" s="25">
        <v>-188303474.45265871</v>
      </c>
      <c r="AN9812" s="5">
        <v>-0.19920009588264309</v>
      </c>
    </row>
    <row r="9813" spans="32:40">
      <c r="AF9813" s="25">
        <v>9812</v>
      </c>
      <c r="AG9813" s="25"/>
      <c r="AJ9813" s="25"/>
      <c r="AL9813" s="5">
        <v>9812</v>
      </c>
      <c r="AM9813" s="25">
        <v>179000851.92010525</v>
      </c>
      <c r="AN9813" s="5">
        <v>2.1427254667669846</v>
      </c>
    </row>
    <row r="9814" spans="32:40">
      <c r="AF9814" s="25">
        <v>9813</v>
      </c>
      <c r="AG9814" s="25"/>
      <c r="AJ9814" s="25"/>
      <c r="AL9814" s="5">
        <v>9813</v>
      </c>
      <c r="AM9814" s="25">
        <v>-1975264210.1701512</v>
      </c>
      <c r="AN9814" s="5">
        <v>-11.101703760974043</v>
      </c>
    </row>
    <row r="9815" spans="32:40">
      <c r="AF9815" s="25">
        <v>9814</v>
      </c>
      <c r="AG9815" s="25"/>
      <c r="AJ9815" s="25"/>
      <c r="AL9815" s="5">
        <v>9814</v>
      </c>
      <c r="AM9815" s="25">
        <v>-751943435.65688109</v>
      </c>
      <c r="AN9815" s="5">
        <v>-2.9174747677698534</v>
      </c>
    </row>
    <row r="9816" spans="32:40">
      <c r="AF9816" s="25">
        <v>9815</v>
      </c>
      <c r="AG9816" s="25"/>
      <c r="AJ9816" s="25"/>
      <c r="AL9816" s="5">
        <v>9815</v>
      </c>
      <c r="AM9816" s="25">
        <v>1034776991.1024698</v>
      </c>
      <c r="AN9816" s="5">
        <v>9.2632663334266265</v>
      </c>
    </row>
    <row r="9817" spans="32:40">
      <c r="AF9817" s="25">
        <v>9816</v>
      </c>
      <c r="AG9817" s="25"/>
      <c r="AJ9817" s="25"/>
      <c r="AL9817" s="5">
        <v>9816</v>
      </c>
      <c r="AM9817" s="25">
        <v>496414633.11450499</v>
      </c>
      <c r="AN9817" s="5">
        <v>3.027549456620116</v>
      </c>
    </row>
    <row r="9818" spans="32:40">
      <c r="AF9818" s="25">
        <v>9817</v>
      </c>
      <c r="AG9818" s="25"/>
      <c r="AJ9818" s="25"/>
      <c r="AL9818" s="5">
        <v>9817</v>
      </c>
      <c r="AM9818" s="25">
        <v>-704168921.49699473</v>
      </c>
      <c r="AN9818" s="5">
        <v>-3.8619531458406233</v>
      </c>
    </row>
    <row r="9819" spans="32:40">
      <c r="AF9819" s="25">
        <v>9818</v>
      </c>
      <c r="AG9819" s="25"/>
      <c r="AJ9819" s="25"/>
      <c r="AL9819" s="5">
        <v>9818</v>
      </c>
      <c r="AM9819" s="25">
        <v>-891937804.38887978</v>
      </c>
      <c r="AN9819" s="5">
        <v>-8.7963072802648234</v>
      </c>
    </row>
    <row r="9820" spans="32:40">
      <c r="AF9820" s="25">
        <v>9819</v>
      </c>
      <c r="AG9820" s="25"/>
      <c r="AJ9820" s="25"/>
      <c r="AL9820" s="5">
        <v>9819</v>
      </c>
      <c r="AM9820" s="25">
        <v>-655284670.19189775</v>
      </c>
      <c r="AN9820" s="5">
        <v>-3.1214412906946061</v>
      </c>
    </row>
    <row r="9821" spans="32:40">
      <c r="AF9821" s="25">
        <v>9820</v>
      </c>
      <c r="AG9821" s="25"/>
      <c r="AJ9821" s="25"/>
      <c r="AL9821" s="5">
        <v>9820</v>
      </c>
      <c r="AM9821" s="25">
        <v>-589536263.20606923</v>
      </c>
      <c r="AN9821" s="5">
        <v>-3.0005259674220595</v>
      </c>
    </row>
    <row r="9822" spans="32:40">
      <c r="AF9822" s="25">
        <v>9821</v>
      </c>
      <c r="AG9822" s="25"/>
      <c r="AJ9822" s="25"/>
      <c r="AL9822" s="5">
        <v>9821</v>
      </c>
      <c r="AM9822" s="25">
        <v>-779848876.64818382</v>
      </c>
      <c r="AN9822" s="5">
        <v>-6.1766200289679176</v>
      </c>
    </row>
    <row r="9823" spans="32:40">
      <c r="AF9823" s="25">
        <v>9822</v>
      </c>
      <c r="AG9823" s="25"/>
      <c r="AJ9823" s="25"/>
      <c r="AL9823" s="5">
        <v>9822</v>
      </c>
      <c r="AM9823" s="25">
        <v>-557900231.86996138</v>
      </c>
      <c r="AN9823" s="5">
        <v>-2.855256243611163</v>
      </c>
    </row>
    <row r="9824" spans="32:40">
      <c r="AF9824" s="25">
        <v>9823</v>
      </c>
      <c r="AG9824" s="25"/>
      <c r="AJ9824" s="25"/>
      <c r="AL9824" s="5">
        <v>9823</v>
      </c>
      <c r="AM9824" s="25">
        <v>-880257574.58093143</v>
      </c>
      <c r="AN9824" s="5">
        <v>-7.7550256118699936</v>
      </c>
    </row>
    <row r="9825" spans="32:40">
      <c r="AF9825" s="25">
        <v>9824</v>
      </c>
      <c r="AG9825" s="25"/>
      <c r="AJ9825" s="25"/>
      <c r="AL9825" s="5">
        <v>9824</v>
      </c>
      <c r="AM9825" s="25">
        <v>46423828.805201232</v>
      </c>
      <c r="AN9825" s="5">
        <v>1.2584325110025447</v>
      </c>
    </row>
    <row r="9826" spans="32:40">
      <c r="AF9826" s="25">
        <v>9825</v>
      </c>
      <c r="AG9826" s="25"/>
      <c r="AJ9826" s="25"/>
      <c r="AL9826" s="5">
        <v>9825</v>
      </c>
      <c r="AM9826" s="25">
        <v>-329137720.65954572</v>
      </c>
      <c r="AN9826" s="5">
        <v>-1.3608500477658998</v>
      </c>
    </row>
    <row r="9827" spans="32:40">
      <c r="AF9827" s="25">
        <v>9826</v>
      </c>
      <c r="AG9827" s="25"/>
      <c r="AJ9827" s="25"/>
      <c r="AL9827" s="5">
        <v>9826</v>
      </c>
      <c r="AM9827" s="25">
        <v>296991021.30187398</v>
      </c>
      <c r="AN9827" s="5">
        <v>3.0388816924516404</v>
      </c>
    </row>
    <row r="9828" spans="32:40">
      <c r="AF9828" s="25">
        <v>9827</v>
      </c>
      <c r="AG9828" s="25"/>
      <c r="AJ9828" s="25"/>
      <c r="AL9828" s="5">
        <v>9827</v>
      </c>
      <c r="AM9828" s="25">
        <v>80651569.889685988</v>
      </c>
      <c r="AN9828" s="5">
        <v>1.4704198009444971</v>
      </c>
    </row>
    <row r="9829" spans="32:40">
      <c r="AF9829" s="25">
        <v>9828</v>
      </c>
      <c r="AG9829" s="25"/>
      <c r="AJ9829" s="25"/>
      <c r="AL9829" s="5">
        <v>9828</v>
      </c>
      <c r="AM9829" s="25">
        <v>-880344335.65424824</v>
      </c>
      <c r="AN9829" s="5">
        <v>-3.8694343849909916</v>
      </c>
    </row>
    <row r="9830" spans="32:40">
      <c r="AF9830" s="25">
        <v>9829</v>
      </c>
      <c r="AG9830" s="25"/>
      <c r="AJ9830" s="25"/>
      <c r="AL9830" s="5">
        <v>9829</v>
      </c>
      <c r="AM9830" s="25">
        <v>438891484.31063676</v>
      </c>
      <c r="AN9830" s="5">
        <v>6.3553264508565146</v>
      </c>
    </row>
    <row r="9831" spans="32:40">
      <c r="AF9831" s="25">
        <v>9830</v>
      </c>
      <c r="AG9831" s="25"/>
      <c r="AJ9831" s="25"/>
      <c r="AL9831" s="5">
        <v>9830</v>
      </c>
      <c r="AM9831" s="25">
        <v>-1477197605.269115</v>
      </c>
      <c r="AN9831" s="5">
        <v>-6.0159994670671217</v>
      </c>
    </row>
    <row r="9832" spans="32:40">
      <c r="AF9832" s="25">
        <v>9831</v>
      </c>
      <c r="AG9832" s="25"/>
      <c r="AJ9832" s="25"/>
      <c r="AL9832" s="5">
        <v>9831</v>
      </c>
      <c r="AM9832" s="25">
        <v>420162702.41015595</v>
      </c>
      <c r="AN9832" s="5">
        <v>4.4159563029111881</v>
      </c>
    </row>
    <row r="9833" spans="32:40">
      <c r="AF9833" s="25">
        <v>9832</v>
      </c>
      <c r="AG9833" s="25"/>
      <c r="AJ9833" s="25"/>
      <c r="AL9833" s="5">
        <v>9832</v>
      </c>
      <c r="AM9833" s="25">
        <v>-1245100057.7152786</v>
      </c>
      <c r="AN9833" s="5">
        <v>-4.7322585196025742</v>
      </c>
    </row>
    <row r="9834" spans="32:40">
      <c r="AF9834" s="25">
        <v>9833</v>
      </c>
      <c r="AG9834" s="25"/>
      <c r="AJ9834" s="25"/>
      <c r="AL9834" s="5">
        <v>9833</v>
      </c>
      <c r="AM9834" s="25">
        <v>-428486575.1451503</v>
      </c>
      <c r="AN9834" s="5">
        <v>-1.0483869786825359</v>
      </c>
    </row>
    <row r="9835" spans="32:40">
      <c r="AF9835" s="25">
        <v>9834</v>
      </c>
      <c r="AG9835" s="25"/>
      <c r="AJ9835" s="25"/>
      <c r="AL9835" s="5">
        <v>9834</v>
      </c>
      <c r="AM9835" s="25">
        <v>-286264480.69779885</v>
      </c>
      <c r="AN9835" s="5">
        <v>-1.7789123148375467</v>
      </c>
    </row>
    <row r="9836" spans="32:40">
      <c r="AF9836" s="25">
        <v>9835</v>
      </c>
      <c r="AG9836" s="25"/>
      <c r="AJ9836" s="25"/>
      <c r="AL9836" s="5">
        <v>9835</v>
      </c>
      <c r="AM9836" s="25">
        <v>-111983334.71430412</v>
      </c>
      <c r="AN9836" s="5">
        <v>-0.16427401242549872</v>
      </c>
    </row>
    <row r="9837" spans="32:40">
      <c r="AF9837" s="25">
        <v>9836</v>
      </c>
      <c r="AG9837" s="25"/>
      <c r="AJ9837" s="25"/>
      <c r="AL9837" s="5">
        <v>9836</v>
      </c>
      <c r="AM9837" s="25">
        <v>-537924259.63430011</v>
      </c>
      <c r="AN9837" s="5">
        <v>-5.9271785357298921</v>
      </c>
    </row>
    <row r="9838" spans="32:40">
      <c r="AF9838" s="25">
        <v>9837</v>
      </c>
      <c r="AG9838" s="25"/>
      <c r="AJ9838" s="25"/>
      <c r="AL9838" s="5">
        <v>9837</v>
      </c>
      <c r="AM9838" s="25">
        <v>-345924595.81091994</v>
      </c>
      <c r="AN9838" s="5">
        <v>-1.4451082303269465</v>
      </c>
    </row>
    <row r="9839" spans="32:40">
      <c r="AF9839" s="25">
        <v>9838</v>
      </c>
      <c r="AG9839" s="25"/>
      <c r="AJ9839" s="25"/>
      <c r="AL9839" s="5">
        <v>9838</v>
      </c>
      <c r="AM9839" s="25">
        <v>736651782.66704035</v>
      </c>
      <c r="AN9839" s="5">
        <v>12.219472050659398</v>
      </c>
    </row>
    <row r="9840" spans="32:40">
      <c r="AF9840" s="25">
        <v>9839</v>
      </c>
      <c r="AG9840" s="25"/>
      <c r="AJ9840" s="25"/>
      <c r="AL9840" s="5">
        <v>9839</v>
      </c>
      <c r="AM9840" s="25">
        <v>-87907614.66316475</v>
      </c>
      <c r="AN9840" s="5">
        <v>0.10918660658477077</v>
      </c>
    </row>
    <row r="9841" spans="32:40">
      <c r="AF9841" s="25">
        <v>9840</v>
      </c>
      <c r="AG9841" s="25"/>
      <c r="AJ9841" s="25"/>
      <c r="AL9841" s="5">
        <v>9840</v>
      </c>
      <c r="AM9841" s="25">
        <v>-542276503.97986019</v>
      </c>
      <c r="AN9841" s="5">
        <v>-2.4347417594548393</v>
      </c>
    </row>
    <row r="9842" spans="32:40">
      <c r="AF9842" s="25">
        <v>9841</v>
      </c>
      <c r="AG9842" s="25"/>
      <c r="AJ9842" s="25"/>
      <c r="AL9842" s="5">
        <v>9841</v>
      </c>
      <c r="AM9842" s="25">
        <v>-525221736.73825514</v>
      </c>
      <c r="AN9842" s="5">
        <v>-3.3939097590064242</v>
      </c>
    </row>
    <row r="9843" spans="32:40">
      <c r="AF9843" s="25">
        <v>9842</v>
      </c>
      <c r="AG9843" s="25"/>
      <c r="AJ9843" s="25"/>
      <c r="AL9843" s="5">
        <v>9842</v>
      </c>
      <c r="AM9843" s="25">
        <v>500512040.54394418</v>
      </c>
      <c r="AN9843" s="5">
        <v>5.7247524048256038</v>
      </c>
    </row>
    <row r="9844" spans="32:40">
      <c r="AF9844" s="25">
        <v>9843</v>
      </c>
      <c r="AG9844" s="25"/>
      <c r="AJ9844" s="25"/>
      <c r="AL9844" s="5">
        <v>9843</v>
      </c>
      <c r="AM9844" s="25">
        <v>-1377788119.7375071</v>
      </c>
      <c r="AN9844" s="5">
        <v>-4.7826721617578096</v>
      </c>
    </row>
    <row r="9845" spans="32:40">
      <c r="AF9845" s="25">
        <v>9844</v>
      </c>
      <c r="AG9845" s="25"/>
      <c r="AJ9845" s="25"/>
      <c r="AL9845" s="5">
        <v>9844</v>
      </c>
      <c r="AM9845" s="25">
        <v>-377438858.3138684</v>
      </c>
      <c r="AN9845" s="5">
        <v>-1.1293385233106958</v>
      </c>
    </row>
    <row r="9846" spans="32:40">
      <c r="AF9846" s="25">
        <v>9845</v>
      </c>
      <c r="AG9846" s="25"/>
      <c r="AJ9846" s="25"/>
      <c r="AL9846" s="5">
        <v>9845</v>
      </c>
      <c r="AM9846" s="25">
        <v>-450658399.76918089</v>
      </c>
      <c r="AN9846" s="5">
        <v>-0.81929673351334986</v>
      </c>
    </row>
    <row r="9847" spans="32:40">
      <c r="AF9847" s="25">
        <v>9846</v>
      </c>
      <c r="AG9847" s="25"/>
      <c r="AJ9847" s="25"/>
      <c r="AL9847" s="5">
        <v>9846</v>
      </c>
      <c r="AM9847" s="25">
        <v>194835640.18558058</v>
      </c>
      <c r="AN9847" s="5">
        <v>3.4295325567015258</v>
      </c>
    </row>
    <row r="9848" spans="32:40">
      <c r="AF9848" s="25">
        <v>9847</v>
      </c>
      <c r="AG9848" s="25"/>
      <c r="AJ9848" s="25"/>
      <c r="AL9848" s="5">
        <v>9847</v>
      </c>
      <c r="AM9848" s="25">
        <v>-408104873.88121867</v>
      </c>
      <c r="AN9848" s="5">
        <v>-0.89153179038699415</v>
      </c>
    </row>
    <row r="9849" spans="32:40">
      <c r="AF9849" s="25">
        <v>9848</v>
      </c>
      <c r="AG9849" s="25"/>
      <c r="AJ9849" s="25"/>
      <c r="AL9849" s="5">
        <v>9848</v>
      </c>
      <c r="AM9849" s="25">
        <v>-245241141.15875849</v>
      </c>
      <c r="AN9849" s="5">
        <v>-0.42972284935212973</v>
      </c>
    </row>
    <row r="9850" spans="32:40">
      <c r="AF9850" s="25">
        <v>9849</v>
      </c>
      <c r="AG9850" s="25"/>
      <c r="AJ9850" s="25"/>
      <c r="AL9850" s="5">
        <v>9849</v>
      </c>
      <c r="AM9850" s="25">
        <v>-657071841.305843</v>
      </c>
      <c r="AN9850" s="5">
        <v>-7.2596574178521722</v>
      </c>
    </row>
    <row r="9851" spans="32:40">
      <c r="AF9851" s="25">
        <v>9850</v>
      </c>
      <c r="AG9851" s="25"/>
      <c r="AJ9851" s="25"/>
      <c r="AL9851" s="5">
        <v>9850</v>
      </c>
      <c r="AM9851" s="25">
        <v>-745965227.13292992</v>
      </c>
      <c r="AN9851" s="5">
        <v>-6.5801137501622771</v>
      </c>
    </row>
    <row r="9852" spans="32:40">
      <c r="AF9852" s="25">
        <v>9851</v>
      </c>
      <c r="AG9852" s="25"/>
      <c r="AJ9852" s="25"/>
      <c r="AL9852" s="5">
        <v>9851</v>
      </c>
      <c r="AM9852" s="25">
        <v>-836128392.44216502</v>
      </c>
      <c r="AN9852" s="5">
        <v>-5.2567460753605424</v>
      </c>
    </row>
    <row r="9853" spans="32:40">
      <c r="AF9853" s="25">
        <v>9852</v>
      </c>
      <c r="AG9853" s="25"/>
      <c r="AJ9853" s="25"/>
      <c r="AL9853" s="5">
        <v>9852</v>
      </c>
      <c r="AM9853" s="25">
        <v>-698448851.93729067</v>
      </c>
      <c r="AN9853" s="5">
        <v>-3.9168727765728044</v>
      </c>
    </row>
    <row r="9854" spans="32:40">
      <c r="AF9854" s="25">
        <v>9853</v>
      </c>
      <c r="AG9854" s="25"/>
      <c r="AJ9854" s="25"/>
      <c r="AL9854" s="5">
        <v>9853</v>
      </c>
      <c r="AM9854" s="25">
        <v>1645451364.6739616</v>
      </c>
      <c r="AN9854" s="5">
        <v>13.151462596498609</v>
      </c>
    </row>
    <row r="9855" spans="32:40">
      <c r="AF9855" s="25">
        <v>9854</v>
      </c>
      <c r="AG9855" s="25"/>
      <c r="AJ9855" s="25"/>
      <c r="AL9855" s="5">
        <v>9854</v>
      </c>
      <c r="AM9855" s="25">
        <v>1814983895.3669353</v>
      </c>
      <c r="AN9855" s="5">
        <v>11.457311220431935</v>
      </c>
    </row>
    <row r="9856" spans="32:40">
      <c r="AF9856" s="25">
        <v>9855</v>
      </c>
      <c r="AG9856" s="25"/>
      <c r="AJ9856" s="25"/>
      <c r="AL9856" s="5">
        <v>9855</v>
      </c>
      <c r="AM9856" s="25">
        <v>-600941846.58094823</v>
      </c>
      <c r="AN9856" s="5">
        <v>-5.3585637661124874</v>
      </c>
    </row>
    <row r="9857" spans="32:40">
      <c r="AF9857" s="25">
        <v>9856</v>
      </c>
      <c r="AG9857" s="25"/>
      <c r="AJ9857" s="25"/>
      <c r="AL9857" s="5">
        <v>9856</v>
      </c>
      <c r="AM9857" s="25">
        <v>446914021.03331661</v>
      </c>
      <c r="AN9857" s="5">
        <v>2.9231938652899059</v>
      </c>
    </row>
    <row r="9858" spans="32:40">
      <c r="AF9858" s="25">
        <v>9857</v>
      </c>
      <c r="AG9858" s="25"/>
      <c r="AJ9858" s="25"/>
      <c r="AL9858" s="5">
        <v>9857</v>
      </c>
      <c r="AM9858" s="25">
        <v>1069723643.992012</v>
      </c>
      <c r="AN9858" s="5">
        <v>18.245924097475566</v>
      </c>
    </row>
    <row r="9859" spans="32:40">
      <c r="AF9859" s="25">
        <v>9858</v>
      </c>
      <c r="AG9859" s="25"/>
      <c r="AJ9859" s="25"/>
      <c r="AL9859" s="5">
        <v>9858</v>
      </c>
      <c r="AM9859" s="25">
        <v>-1172740372.3689477</v>
      </c>
      <c r="AN9859" s="5">
        <v>-3.8874126867302001</v>
      </c>
    </row>
    <row r="9860" spans="32:40">
      <c r="AF9860" s="25">
        <v>9859</v>
      </c>
      <c r="AG9860" s="25"/>
      <c r="AJ9860" s="25"/>
      <c r="AL9860" s="5">
        <v>9859</v>
      </c>
      <c r="AM9860" s="25">
        <v>369372381.07102782</v>
      </c>
      <c r="AN9860" s="5">
        <v>2.4439952873614597</v>
      </c>
    </row>
    <row r="9861" spans="32:40">
      <c r="AF9861" s="25">
        <v>9860</v>
      </c>
      <c r="AG9861" s="25"/>
      <c r="AJ9861" s="25"/>
      <c r="AL9861" s="5">
        <v>9860</v>
      </c>
      <c r="AM9861" s="25">
        <v>122307749.22422713</v>
      </c>
      <c r="AN9861" s="5">
        <v>1.9485934244143446</v>
      </c>
    </row>
    <row r="9862" spans="32:40">
      <c r="AF9862" s="25">
        <v>9861</v>
      </c>
      <c r="AG9862" s="25"/>
      <c r="AJ9862" s="25"/>
      <c r="AL9862" s="5">
        <v>9861</v>
      </c>
      <c r="AM9862" s="25">
        <v>699918932.22768581</v>
      </c>
      <c r="AN9862" s="5">
        <v>11.66025117745497</v>
      </c>
    </row>
    <row r="9863" spans="32:40">
      <c r="AF9863" s="25">
        <v>9862</v>
      </c>
      <c r="AG9863" s="25"/>
      <c r="AJ9863" s="25"/>
      <c r="AL9863" s="5">
        <v>9862</v>
      </c>
      <c r="AM9863" s="25">
        <v>-393525662.52277613</v>
      </c>
      <c r="AN9863" s="5">
        <v>-1.274938762793965</v>
      </c>
    </row>
    <row r="9864" spans="32:40">
      <c r="AF9864" s="25">
        <v>9863</v>
      </c>
      <c r="AG9864" s="25"/>
      <c r="AJ9864" s="25"/>
      <c r="AL9864" s="5">
        <v>9863</v>
      </c>
      <c r="AM9864" s="25">
        <v>-2030257202.397027</v>
      </c>
      <c r="AN9864" s="5">
        <v>-10.694955521906644</v>
      </c>
    </row>
    <row r="9865" spans="32:40">
      <c r="AF9865" s="25">
        <v>9864</v>
      </c>
      <c r="AG9865" s="25"/>
      <c r="AJ9865" s="25"/>
      <c r="AL9865" s="5">
        <v>9864</v>
      </c>
      <c r="AM9865" s="25">
        <v>-318713875.87352133</v>
      </c>
      <c r="AN9865" s="5">
        <v>-3.0053430307723135</v>
      </c>
    </row>
    <row r="9866" spans="32:40">
      <c r="AF9866" s="25">
        <v>9865</v>
      </c>
      <c r="AG9866" s="25"/>
      <c r="AJ9866" s="25"/>
      <c r="AL9866" s="5">
        <v>9865</v>
      </c>
      <c r="AM9866" s="25">
        <v>-538965321.87434387</v>
      </c>
      <c r="AN9866" s="5">
        <v>-1.5996223462070116</v>
      </c>
    </row>
    <row r="9867" spans="32:40">
      <c r="AF9867" s="25">
        <v>9866</v>
      </c>
      <c r="AG9867" s="25"/>
      <c r="AJ9867" s="25"/>
      <c r="AL9867" s="5">
        <v>9866</v>
      </c>
      <c r="AM9867" s="25">
        <v>-822103688.58446884</v>
      </c>
      <c r="AN9867" s="5">
        <v>-2.7039606308250361</v>
      </c>
    </row>
    <row r="9868" spans="32:40">
      <c r="AF9868" s="25">
        <v>9867</v>
      </c>
      <c r="AG9868" s="25"/>
      <c r="AJ9868" s="25"/>
      <c r="AL9868" s="5">
        <v>9867</v>
      </c>
      <c r="AM9868" s="25">
        <v>555554449.25409329</v>
      </c>
      <c r="AN9868" s="5">
        <v>4.6824936183673325</v>
      </c>
    </row>
    <row r="9869" spans="32:40">
      <c r="AF9869" s="25">
        <v>9868</v>
      </c>
      <c r="AG9869" s="25"/>
      <c r="AJ9869" s="25"/>
      <c r="AL9869" s="5">
        <v>9868</v>
      </c>
      <c r="AM9869" s="25">
        <v>-24052159.751734495</v>
      </c>
      <c r="AN9869" s="5">
        <v>0.8904998617844857</v>
      </c>
    </row>
    <row r="9870" spans="32:40">
      <c r="AF9870" s="25">
        <v>9869</v>
      </c>
      <c r="AG9870" s="25"/>
      <c r="AJ9870" s="25"/>
      <c r="AL9870" s="5">
        <v>9869</v>
      </c>
      <c r="AM9870" s="25">
        <v>-197986523.50120115</v>
      </c>
      <c r="AN9870" s="5">
        <v>-2.520958393805622E-2</v>
      </c>
    </row>
    <row r="9871" spans="32:40">
      <c r="AF9871" s="25">
        <v>9870</v>
      </c>
      <c r="AG9871" s="25"/>
      <c r="AJ9871" s="25"/>
      <c r="AL9871" s="5">
        <v>9870</v>
      </c>
      <c r="AM9871" s="25">
        <v>-981582548.36604643</v>
      </c>
      <c r="AN9871" s="5">
        <v>-3.3395771724301837</v>
      </c>
    </row>
    <row r="9872" spans="32:40">
      <c r="AF9872" s="25">
        <v>9871</v>
      </c>
      <c r="AG9872" s="25"/>
      <c r="AJ9872" s="25"/>
      <c r="AL9872" s="5">
        <v>9871</v>
      </c>
      <c r="AM9872" s="25">
        <v>-798556224.48016</v>
      </c>
      <c r="AN9872" s="5">
        <v>-4.434773022156083</v>
      </c>
    </row>
    <row r="9873" spans="32:40">
      <c r="AF9873" s="25">
        <v>9872</v>
      </c>
      <c r="AG9873" s="25"/>
      <c r="AJ9873" s="25"/>
      <c r="AL9873" s="5">
        <v>9872</v>
      </c>
      <c r="AM9873" s="25">
        <v>-217291428.46380273</v>
      </c>
      <c r="AN9873" s="5">
        <v>-1.064671769515575</v>
      </c>
    </row>
    <row r="9874" spans="32:40">
      <c r="AF9874" s="25">
        <v>9873</v>
      </c>
      <c r="AG9874" s="25"/>
      <c r="AJ9874" s="25"/>
      <c r="AL9874" s="5">
        <v>9873</v>
      </c>
      <c r="AM9874" s="25">
        <v>481955597.83077061</v>
      </c>
      <c r="AN9874" s="5">
        <v>3.4867582059026736</v>
      </c>
    </row>
    <row r="9875" spans="32:40">
      <c r="AF9875" s="25">
        <v>9874</v>
      </c>
      <c r="AG9875" s="25"/>
      <c r="AJ9875" s="25"/>
      <c r="AL9875" s="5">
        <v>9874</v>
      </c>
      <c r="AM9875" s="25">
        <v>336322031.27556622</v>
      </c>
      <c r="AN9875" s="5">
        <v>5.0390905188825723</v>
      </c>
    </row>
    <row r="9876" spans="32:40">
      <c r="AF9876" s="25">
        <v>9875</v>
      </c>
      <c r="AG9876" s="25"/>
      <c r="AJ9876" s="25"/>
      <c r="AL9876" s="5">
        <v>9875</v>
      </c>
      <c r="AM9876" s="25">
        <v>-1084984654.2811666</v>
      </c>
      <c r="AN9876" s="5">
        <v>-7.1880962073854109</v>
      </c>
    </row>
    <row r="9877" spans="32:40">
      <c r="AF9877" s="25">
        <v>9876</v>
      </c>
      <c r="AG9877" s="25"/>
      <c r="AJ9877" s="25"/>
      <c r="AL9877" s="5">
        <v>9876</v>
      </c>
      <c r="AM9877" s="25">
        <v>-969433700.64299273</v>
      </c>
      <c r="AN9877" s="5">
        <v>-3.6352751559808785</v>
      </c>
    </row>
    <row r="9878" spans="32:40">
      <c r="AF9878" s="25">
        <v>9877</v>
      </c>
      <c r="AG9878" s="25"/>
      <c r="AJ9878" s="25"/>
      <c r="AL9878" s="5">
        <v>9877</v>
      </c>
      <c r="AM9878" s="25">
        <v>276165807.89147961</v>
      </c>
      <c r="AN9878" s="5">
        <v>2.7611847810094496</v>
      </c>
    </row>
    <row r="9879" spans="32:40">
      <c r="AF9879" s="25">
        <v>9878</v>
      </c>
      <c r="AG9879" s="25"/>
      <c r="AJ9879" s="25"/>
      <c r="AL9879" s="5">
        <v>9878</v>
      </c>
      <c r="AM9879" s="25">
        <v>-336753641.74528491</v>
      </c>
      <c r="AN9879" s="5">
        <v>-0.65492610434129073</v>
      </c>
    </row>
    <row r="9880" spans="32:40">
      <c r="AF9880" s="25">
        <v>9879</v>
      </c>
      <c r="AG9880" s="25"/>
      <c r="AJ9880" s="25"/>
      <c r="AL9880" s="5">
        <v>9879</v>
      </c>
      <c r="AM9880" s="25">
        <v>-678232280.42958319</v>
      </c>
      <c r="AN9880" s="5">
        <v>-2.2046274555958503</v>
      </c>
    </row>
    <row r="9881" spans="32:40">
      <c r="AF9881" s="25">
        <v>9880</v>
      </c>
      <c r="AG9881" s="25"/>
      <c r="AJ9881" s="25"/>
      <c r="AL9881" s="5">
        <v>9880</v>
      </c>
      <c r="AM9881" s="25">
        <v>863285968.23554599</v>
      </c>
      <c r="AN9881" s="5">
        <v>5.6941766036297254</v>
      </c>
    </row>
    <row r="9882" spans="32:40">
      <c r="AF9882" s="25">
        <v>9881</v>
      </c>
      <c r="AG9882" s="25"/>
      <c r="AJ9882" s="25"/>
      <c r="AL9882" s="5">
        <v>9881</v>
      </c>
      <c r="AM9882" s="25">
        <v>-406239796.11110306</v>
      </c>
      <c r="AN9882" s="5">
        <v>-3.8582844600339001</v>
      </c>
    </row>
    <row r="9883" spans="32:40">
      <c r="AF9883" s="25">
        <v>9882</v>
      </c>
      <c r="AG9883" s="25"/>
      <c r="AJ9883" s="25"/>
      <c r="AL9883" s="5">
        <v>9882</v>
      </c>
      <c r="AM9883" s="25">
        <v>-568629399.49967849</v>
      </c>
      <c r="AN9883" s="5">
        <v>-1.3838669542053395</v>
      </c>
    </row>
    <row r="9884" spans="32:40">
      <c r="AF9884" s="25">
        <v>9883</v>
      </c>
      <c r="AG9884" s="25"/>
      <c r="AJ9884" s="25"/>
      <c r="AL9884" s="5">
        <v>9883</v>
      </c>
      <c r="AM9884" s="25">
        <v>311929985.85705787</v>
      </c>
      <c r="AN9884" s="5">
        <v>3.6218387544032109</v>
      </c>
    </row>
    <row r="9885" spans="32:40">
      <c r="AF9885" s="25">
        <v>9884</v>
      </c>
      <c r="AG9885" s="25"/>
      <c r="AJ9885" s="25"/>
      <c r="AL9885" s="5">
        <v>9884</v>
      </c>
      <c r="AM9885" s="25">
        <v>-1215089180.3227484</v>
      </c>
      <c r="AN9885" s="5">
        <v>-13.024562704973947</v>
      </c>
    </row>
    <row r="9886" spans="32:40">
      <c r="AF9886" s="25">
        <v>9885</v>
      </c>
      <c r="AG9886" s="25"/>
      <c r="AJ9886" s="25"/>
      <c r="AL9886" s="5">
        <v>9885</v>
      </c>
      <c r="AM9886" s="25">
        <v>981962461.56099725</v>
      </c>
      <c r="AN9886" s="5">
        <v>5.4136505616160182</v>
      </c>
    </row>
    <row r="9887" spans="32:40">
      <c r="AF9887" s="25">
        <v>9886</v>
      </c>
      <c r="AG9887" s="25"/>
      <c r="AJ9887" s="25"/>
      <c r="AL9887" s="5">
        <v>9886</v>
      </c>
      <c r="AM9887" s="25">
        <v>182985969.25388399</v>
      </c>
      <c r="AN9887" s="5">
        <v>2.6158584614742382</v>
      </c>
    </row>
    <row r="9888" spans="32:40">
      <c r="AF9888" s="25">
        <v>9887</v>
      </c>
      <c r="AG9888" s="25"/>
      <c r="AJ9888" s="25"/>
      <c r="AL9888" s="5">
        <v>9887</v>
      </c>
      <c r="AM9888" s="25">
        <v>-906402674.41615129</v>
      </c>
      <c r="AN9888" s="5">
        <v>-3.6952799265671801</v>
      </c>
    </row>
    <row r="9889" spans="32:40">
      <c r="AF9889" s="25">
        <v>9888</v>
      </c>
      <c r="AG9889" s="25"/>
      <c r="AJ9889" s="25"/>
      <c r="AL9889" s="5">
        <v>9888</v>
      </c>
      <c r="AM9889" s="25">
        <v>-834060750.56828344</v>
      </c>
      <c r="AN9889" s="5">
        <v>-2.9174232389438215</v>
      </c>
    </row>
    <row r="9890" spans="32:40">
      <c r="AF9890" s="25">
        <v>9889</v>
      </c>
      <c r="AG9890" s="25"/>
      <c r="AJ9890" s="25"/>
      <c r="AL9890" s="5">
        <v>9889</v>
      </c>
      <c r="AM9890" s="25">
        <v>-767426095.44772828</v>
      </c>
      <c r="AN9890" s="5">
        <v>-2.5250707098900858</v>
      </c>
    </row>
    <row r="9891" spans="32:40">
      <c r="AF9891" s="25">
        <v>9890</v>
      </c>
      <c r="AG9891" s="25"/>
      <c r="AJ9891" s="25"/>
      <c r="AL9891" s="5">
        <v>9890</v>
      </c>
      <c r="AM9891" s="25">
        <v>-4831806.1248544753</v>
      </c>
      <c r="AN9891" s="5">
        <v>0.94005336789671434</v>
      </c>
    </row>
    <row r="9892" spans="32:40">
      <c r="AF9892" s="25">
        <v>9891</v>
      </c>
      <c r="AG9892" s="25"/>
      <c r="AJ9892" s="25"/>
      <c r="AL9892" s="5">
        <v>9891</v>
      </c>
      <c r="AM9892" s="25">
        <v>498623222.38766372</v>
      </c>
      <c r="AN9892" s="5">
        <v>4.128763029467148</v>
      </c>
    </row>
    <row r="9893" spans="32:40">
      <c r="AF9893" s="25">
        <v>9892</v>
      </c>
      <c r="AG9893" s="25"/>
      <c r="AJ9893" s="25"/>
      <c r="AL9893" s="5">
        <v>9892</v>
      </c>
      <c r="AM9893" s="25">
        <v>85446893.511190146</v>
      </c>
      <c r="AN9893" s="5">
        <v>1.5293024576809477</v>
      </c>
    </row>
    <row r="9894" spans="32:40">
      <c r="AF9894" s="25">
        <v>9893</v>
      </c>
      <c r="AG9894" s="25"/>
      <c r="AJ9894" s="25"/>
      <c r="AL9894" s="5">
        <v>9893</v>
      </c>
      <c r="AM9894" s="25">
        <v>-1104989862.2779679</v>
      </c>
      <c r="AN9894" s="5">
        <v>-13.166964224034116</v>
      </c>
    </row>
    <row r="9895" spans="32:40">
      <c r="AF9895" s="25">
        <v>9894</v>
      </c>
      <c r="AG9895" s="25"/>
      <c r="AJ9895" s="25"/>
      <c r="AL9895" s="5">
        <v>9894</v>
      </c>
      <c r="AM9895" s="25">
        <v>-1456779360.9534404</v>
      </c>
      <c r="AN9895" s="5">
        <v>-6.2019104213601741</v>
      </c>
    </row>
    <row r="9896" spans="32:40">
      <c r="AF9896" s="25">
        <v>9895</v>
      </c>
      <c r="AG9896" s="25"/>
      <c r="AJ9896" s="25"/>
      <c r="AL9896" s="5">
        <v>9895</v>
      </c>
      <c r="AM9896" s="25">
        <v>413025218.44552737</v>
      </c>
      <c r="AN9896" s="5">
        <v>3.4520797119567854</v>
      </c>
    </row>
    <row r="9897" spans="32:40">
      <c r="AF9897" s="25">
        <v>9896</v>
      </c>
      <c r="AG9897" s="25"/>
      <c r="AJ9897" s="25"/>
      <c r="AL9897" s="5">
        <v>9896</v>
      </c>
      <c r="AM9897" s="25">
        <v>-1544413644.6789095</v>
      </c>
      <c r="AN9897" s="5">
        <v>-6.1414986724157208</v>
      </c>
    </row>
    <row r="9898" spans="32:40">
      <c r="AF9898" s="25">
        <v>9897</v>
      </c>
      <c r="AG9898" s="25"/>
      <c r="AJ9898" s="25"/>
      <c r="AL9898" s="5">
        <v>9897</v>
      </c>
      <c r="AM9898" s="25">
        <v>-641748613.31814647</v>
      </c>
      <c r="AN9898" s="5">
        <v>-1.6663332249483989</v>
      </c>
    </row>
    <row r="9899" spans="32:40">
      <c r="AF9899" s="25">
        <v>9898</v>
      </c>
      <c r="AG9899" s="25"/>
      <c r="AJ9899" s="25"/>
      <c r="AL9899" s="5">
        <v>9898</v>
      </c>
      <c r="AM9899" s="25">
        <v>339020050.0155803</v>
      </c>
      <c r="AN9899" s="5">
        <v>3.1229416420074769</v>
      </c>
    </row>
    <row r="9900" spans="32:40">
      <c r="AF9900" s="25">
        <v>9899</v>
      </c>
      <c r="AG9900" s="25"/>
      <c r="AJ9900" s="25"/>
      <c r="AL9900" s="5">
        <v>9899</v>
      </c>
      <c r="AM9900" s="25">
        <v>-135006165.46810734</v>
      </c>
      <c r="AN9900" s="5">
        <v>0.37376612657387659</v>
      </c>
    </row>
    <row r="9901" spans="32:40">
      <c r="AF9901" s="25">
        <v>9900</v>
      </c>
      <c r="AG9901" s="25"/>
      <c r="AJ9901" s="25"/>
      <c r="AL9901" s="5">
        <v>9900</v>
      </c>
      <c r="AM9901" s="25">
        <v>-895515788.69020224</v>
      </c>
      <c r="AN9901" s="5">
        <v>-2.7666580877442404</v>
      </c>
    </row>
    <row r="9902" spans="32:40">
      <c r="AF9902" s="25">
        <v>9901</v>
      </c>
      <c r="AG9902" s="25"/>
      <c r="AJ9902" s="25"/>
      <c r="AL9902" s="5">
        <v>9901</v>
      </c>
      <c r="AM9902" s="25">
        <v>-513033289.78111017</v>
      </c>
      <c r="AN9902" s="5">
        <v>-4.2611703406957613</v>
      </c>
    </row>
    <row r="9903" spans="32:40">
      <c r="AF9903" s="25">
        <v>9902</v>
      </c>
      <c r="AG9903" s="25"/>
      <c r="AJ9903" s="25"/>
      <c r="AL9903" s="5">
        <v>9902</v>
      </c>
      <c r="AM9903" s="25">
        <v>-924779347.60926127</v>
      </c>
      <c r="AN9903" s="5">
        <v>-3.3011867403642974</v>
      </c>
    </row>
    <row r="9904" spans="32:40">
      <c r="AF9904" s="25">
        <v>9903</v>
      </c>
      <c r="AG9904" s="25"/>
      <c r="AJ9904" s="25"/>
      <c r="AL9904" s="5">
        <v>9903</v>
      </c>
      <c r="AM9904" s="25">
        <v>-1202847461.6751289</v>
      </c>
      <c r="AN9904" s="5">
        <v>-15.58364060675159</v>
      </c>
    </row>
    <row r="9905" spans="32:40">
      <c r="AF9905" s="25">
        <v>9904</v>
      </c>
      <c r="AG9905" s="25"/>
      <c r="AJ9905" s="25"/>
      <c r="AL9905" s="5">
        <v>9904</v>
      </c>
      <c r="AM9905" s="25">
        <v>-890206700.1005137</v>
      </c>
      <c r="AN9905" s="5">
        <v>-9.9149169835703059</v>
      </c>
    </row>
    <row r="9906" spans="32:40">
      <c r="AF9906" s="25">
        <v>9905</v>
      </c>
      <c r="AG9906" s="25"/>
      <c r="AJ9906" s="25"/>
      <c r="AL9906" s="5">
        <v>9905</v>
      </c>
      <c r="AM9906" s="25">
        <v>304633863.0489471</v>
      </c>
      <c r="AN9906" s="5">
        <v>3.2756387600566019</v>
      </c>
    </row>
    <row r="9907" spans="32:40">
      <c r="AF9907" s="25">
        <v>9906</v>
      </c>
      <c r="AG9907" s="25"/>
      <c r="AJ9907" s="25"/>
      <c r="AL9907" s="5">
        <v>9906</v>
      </c>
      <c r="AM9907" s="25">
        <v>884897523.84569359</v>
      </c>
      <c r="AN9907" s="5">
        <v>5.5293562427622902</v>
      </c>
    </row>
    <row r="9908" spans="32:40">
      <c r="AF9908" s="25">
        <v>9907</v>
      </c>
      <c r="AG9908" s="25"/>
      <c r="AJ9908" s="25"/>
      <c r="AL9908" s="5">
        <v>9907</v>
      </c>
      <c r="AM9908" s="25">
        <v>2199773696.5180845</v>
      </c>
      <c r="AN9908" s="5">
        <v>33.392298062714872</v>
      </c>
    </row>
    <row r="9909" spans="32:40">
      <c r="AF9909" s="25">
        <v>9908</v>
      </c>
      <c r="AG9909" s="25"/>
      <c r="AJ9909" s="25"/>
      <c r="AL9909" s="5">
        <v>9908</v>
      </c>
      <c r="AM9909" s="25">
        <v>-502647921.00253356</v>
      </c>
      <c r="AN9909" s="5">
        <v>-2.7677396106789542</v>
      </c>
    </row>
    <row r="9910" spans="32:40">
      <c r="AF9910" s="25">
        <v>9909</v>
      </c>
      <c r="AG9910" s="25"/>
      <c r="AJ9910" s="25"/>
      <c r="AL9910" s="5">
        <v>9909</v>
      </c>
      <c r="AM9910" s="25">
        <v>-1212156534.3312173</v>
      </c>
      <c r="AN9910" s="5">
        <v>-4.4434659255531725</v>
      </c>
    </row>
    <row r="9911" spans="32:40">
      <c r="AF9911" s="25">
        <v>9910</v>
      </c>
      <c r="AG9911" s="25"/>
      <c r="AJ9911" s="25"/>
      <c r="AL9911" s="5">
        <v>9910</v>
      </c>
      <c r="AM9911" s="25">
        <v>-1542771504.2282114</v>
      </c>
      <c r="AN9911" s="5">
        <v>-5.6074129776899246</v>
      </c>
    </row>
    <row r="9912" spans="32:40">
      <c r="AF9912" s="25">
        <v>9911</v>
      </c>
      <c r="AG9912" s="25"/>
      <c r="AJ9912" s="25"/>
      <c r="AL9912" s="5">
        <v>9911</v>
      </c>
      <c r="AM9912" s="25">
        <v>-615251409.60282552</v>
      </c>
      <c r="AN9912" s="5">
        <v>-6.810681874855411</v>
      </c>
    </row>
    <row r="9913" spans="32:40">
      <c r="AF9913" s="25">
        <v>9912</v>
      </c>
      <c r="AG9913" s="25"/>
      <c r="AJ9913" s="25"/>
      <c r="AL9913" s="5">
        <v>9912</v>
      </c>
      <c r="AM9913" s="25">
        <v>204086051.91003299</v>
      </c>
      <c r="AN9913" s="5">
        <v>1.7677153154783976</v>
      </c>
    </row>
    <row r="9914" spans="32:40">
      <c r="AF9914" s="25">
        <v>9913</v>
      </c>
      <c r="AG9914" s="25"/>
      <c r="AJ9914" s="25"/>
      <c r="AL9914" s="5">
        <v>9913</v>
      </c>
      <c r="AM9914" s="25">
        <v>102335495.47119853</v>
      </c>
      <c r="AN9914" s="5">
        <v>1.6577992689930854</v>
      </c>
    </row>
    <row r="9915" spans="32:40">
      <c r="AF9915" s="25">
        <v>9914</v>
      </c>
      <c r="AG9915" s="25"/>
      <c r="AJ9915" s="25"/>
      <c r="AL9915" s="5">
        <v>9914</v>
      </c>
      <c r="AM9915" s="25">
        <v>163585046.40121758</v>
      </c>
      <c r="AN9915" s="5">
        <v>1.967928626790022</v>
      </c>
    </row>
    <row r="9916" spans="32:40">
      <c r="AF9916" s="25">
        <v>9915</v>
      </c>
      <c r="AG9916" s="25"/>
      <c r="AJ9916" s="25"/>
      <c r="AL9916" s="5">
        <v>9915</v>
      </c>
      <c r="AM9916" s="25">
        <v>-211778169.19588232</v>
      </c>
      <c r="AN9916" s="5">
        <v>-0.65783680929542654</v>
      </c>
    </row>
    <row r="9917" spans="32:40">
      <c r="AF9917" s="25">
        <v>9916</v>
      </c>
      <c r="AG9917" s="25"/>
      <c r="AJ9917" s="25"/>
      <c r="AL9917" s="5">
        <v>9916</v>
      </c>
      <c r="AM9917" s="25">
        <v>-985032430.0890094</v>
      </c>
      <c r="AN9917" s="5">
        <v>-6.0564521598554393</v>
      </c>
    </row>
    <row r="9918" spans="32:40">
      <c r="AF9918" s="25">
        <v>9917</v>
      </c>
      <c r="AG9918" s="25"/>
      <c r="AJ9918" s="25"/>
      <c r="AL9918" s="5">
        <v>9917</v>
      </c>
      <c r="AM9918" s="25">
        <v>-991568109.18002224</v>
      </c>
      <c r="AN9918" s="5">
        <v>-5.6439545200343879</v>
      </c>
    </row>
    <row r="9919" spans="32:40">
      <c r="AF9919" s="25">
        <v>9918</v>
      </c>
      <c r="AG9919" s="25"/>
      <c r="AJ9919" s="25"/>
      <c r="AL9919" s="5">
        <v>9918</v>
      </c>
      <c r="AM9919" s="25">
        <v>-415153290.68853176</v>
      </c>
      <c r="AN9919" s="5">
        <v>-1.5902796741979837</v>
      </c>
    </row>
    <row r="9920" spans="32:40">
      <c r="AF9920" s="25">
        <v>9919</v>
      </c>
      <c r="AG9920" s="25"/>
      <c r="AJ9920" s="25"/>
      <c r="AL9920" s="5">
        <v>9919</v>
      </c>
      <c r="AM9920" s="25">
        <v>-1090437669.712975</v>
      </c>
      <c r="AN9920" s="5">
        <v>-4.5182149724427791</v>
      </c>
    </row>
    <row r="9921" spans="32:40">
      <c r="AF9921" s="25">
        <v>9920</v>
      </c>
      <c r="AG9921" s="25"/>
      <c r="AJ9921" s="25"/>
      <c r="AL9921" s="5">
        <v>9920</v>
      </c>
      <c r="AM9921" s="25">
        <v>-576400961.61116481</v>
      </c>
      <c r="AN9921" s="5">
        <v>-1.4453635576652581</v>
      </c>
    </row>
    <row r="9922" spans="32:40">
      <c r="AF9922" s="25">
        <v>9921</v>
      </c>
      <c r="AG9922" s="25"/>
      <c r="AJ9922" s="25"/>
      <c r="AL9922" s="5">
        <v>9921</v>
      </c>
      <c r="AM9922" s="25">
        <v>-388420280.95971316</v>
      </c>
      <c r="AN9922" s="5">
        <v>-0.54309026872653865</v>
      </c>
    </row>
    <row r="9923" spans="32:40">
      <c r="AF9923" s="25">
        <v>9922</v>
      </c>
      <c r="AG9923" s="25"/>
      <c r="AJ9923" s="25"/>
      <c r="AL9923" s="5">
        <v>9922</v>
      </c>
      <c r="AM9923" s="25">
        <v>-913336775.54974341</v>
      </c>
      <c r="AN9923" s="5">
        <v>-5.3900169683643506</v>
      </c>
    </row>
    <row r="9924" spans="32:40">
      <c r="AF9924" s="25">
        <v>9923</v>
      </c>
      <c r="AG9924" s="25"/>
      <c r="AJ9924" s="25"/>
      <c r="AL9924" s="5">
        <v>9923</v>
      </c>
      <c r="AM9924" s="25">
        <v>-554945646.29413819</v>
      </c>
      <c r="AN9924" s="5">
        <v>-1.9679966597042513</v>
      </c>
    </row>
    <row r="9925" spans="32:40">
      <c r="AF9925" s="25">
        <v>9924</v>
      </c>
      <c r="AG9925" s="25"/>
      <c r="AJ9925" s="25"/>
      <c r="AL9925" s="5">
        <v>9924</v>
      </c>
      <c r="AM9925" s="25">
        <v>-1629427431.5029359</v>
      </c>
      <c r="AN9925" s="5">
        <v>-5.9084412086438096</v>
      </c>
    </row>
    <row r="9926" spans="32:40">
      <c r="AF9926" s="25">
        <v>9925</v>
      </c>
      <c r="AG9926" s="25"/>
      <c r="AJ9926" s="25"/>
      <c r="AL9926" s="5">
        <v>9925</v>
      </c>
      <c r="AM9926" s="25">
        <v>582413440.4313736</v>
      </c>
      <c r="AN9926" s="5">
        <v>3.6702124040135571</v>
      </c>
    </row>
    <row r="9927" spans="32:40">
      <c r="AF9927" s="25">
        <v>9926</v>
      </c>
      <c r="AG9927" s="25"/>
      <c r="AJ9927" s="25"/>
      <c r="AL9927" s="5">
        <v>9926</v>
      </c>
      <c r="AM9927" s="25">
        <v>-715505116.91845202</v>
      </c>
      <c r="AN9927" s="5">
        <v>-2.7709604109628305</v>
      </c>
    </row>
    <row r="9928" spans="32:40">
      <c r="AF9928" s="25">
        <v>9927</v>
      </c>
      <c r="AG9928" s="25"/>
      <c r="AJ9928" s="25"/>
      <c r="AL9928" s="5">
        <v>9927</v>
      </c>
      <c r="AM9928" s="25">
        <v>277103638.18706286</v>
      </c>
      <c r="AN9928" s="5">
        <v>2.8503701244141917</v>
      </c>
    </row>
    <row r="9929" spans="32:40">
      <c r="AF9929" s="25">
        <v>9928</v>
      </c>
      <c r="AG9929" s="25"/>
      <c r="AJ9929" s="25"/>
      <c r="AL9929" s="5">
        <v>9928</v>
      </c>
      <c r="AM9929" s="25">
        <v>935811593.12875283</v>
      </c>
      <c r="AN9929" s="5">
        <v>7.1918473667541365</v>
      </c>
    </row>
    <row r="9930" spans="32:40">
      <c r="AF9930" s="25">
        <v>9929</v>
      </c>
      <c r="AG9930" s="25"/>
      <c r="AJ9930" s="25"/>
      <c r="AL9930" s="5">
        <v>9929</v>
      </c>
      <c r="AM9930" s="25">
        <v>470548722.51284462</v>
      </c>
      <c r="AN9930" s="5">
        <v>5.4208295445851098</v>
      </c>
    </row>
    <row r="9931" spans="32:40">
      <c r="AF9931" s="25">
        <v>9930</v>
      </c>
      <c r="AG9931" s="25"/>
      <c r="AJ9931" s="25"/>
      <c r="AL9931" s="5">
        <v>9930</v>
      </c>
      <c r="AM9931" s="25">
        <v>-1146175472.5923696</v>
      </c>
      <c r="AN9931" s="5">
        <v>-4.6887132825370061</v>
      </c>
    </row>
    <row r="9932" spans="32:40">
      <c r="AF9932" s="25">
        <v>9931</v>
      </c>
      <c r="AG9932" s="25"/>
      <c r="AJ9932" s="25"/>
      <c r="AL9932" s="5">
        <v>9931</v>
      </c>
      <c r="AM9932" s="25">
        <v>-309115210.70535612</v>
      </c>
      <c r="AN9932" s="5">
        <v>-1.2824884913854018</v>
      </c>
    </row>
    <row r="9933" spans="32:40">
      <c r="AF9933" s="25">
        <v>9932</v>
      </c>
      <c r="AG9933" s="25"/>
      <c r="AJ9933" s="25"/>
      <c r="AL9933" s="5">
        <v>9932</v>
      </c>
      <c r="AM9933" s="25">
        <v>-1072594879.2213712</v>
      </c>
      <c r="AN9933" s="5">
        <v>-4.6067568208638257</v>
      </c>
    </row>
    <row r="9934" spans="32:40">
      <c r="AF9934" s="25">
        <v>9933</v>
      </c>
      <c r="AG9934" s="25"/>
      <c r="AJ9934" s="25"/>
      <c r="AL9934" s="5">
        <v>9933</v>
      </c>
      <c r="AM9934" s="25">
        <v>97799058.537986934</v>
      </c>
      <c r="AN9934" s="5">
        <v>1.3916399426341108</v>
      </c>
    </row>
    <row r="9935" spans="32:40">
      <c r="AF9935" s="25">
        <v>9934</v>
      </c>
      <c r="AG9935" s="25"/>
      <c r="AJ9935" s="25"/>
      <c r="AL9935" s="5">
        <v>9934</v>
      </c>
      <c r="AM9935" s="25">
        <v>-1420645825.9797258</v>
      </c>
      <c r="AN9935" s="5">
        <v>-13.074086626632624</v>
      </c>
    </row>
    <row r="9936" spans="32:40">
      <c r="AF9936" s="25">
        <v>9935</v>
      </c>
      <c r="AG9936" s="25"/>
      <c r="AJ9936" s="25"/>
      <c r="AL9936" s="5">
        <v>9935</v>
      </c>
      <c r="AM9936" s="25">
        <v>-1057761934.245188</v>
      </c>
      <c r="AN9936" s="5">
        <v>-9.6344153176914169</v>
      </c>
    </row>
    <row r="9937" spans="32:40">
      <c r="AF9937" s="25">
        <v>9936</v>
      </c>
      <c r="AG9937" s="25"/>
      <c r="AJ9937" s="25"/>
      <c r="AL9937" s="5">
        <v>9936</v>
      </c>
      <c r="AM9937" s="25">
        <v>-340806680.98025638</v>
      </c>
      <c r="AN9937" s="5">
        <v>-0.64524020705053264</v>
      </c>
    </row>
    <row r="9938" spans="32:40">
      <c r="AF9938" s="25">
        <v>9937</v>
      </c>
      <c r="AG9938" s="25"/>
      <c r="AJ9938" s="25"/>
      <c r="AL9938" s="5">
        <v>9937</v>
      </c>
      <c r="AM9938" s="25">
        <v>-16957151.684701681</v>
      </c>
      <c r="AN9938" s="5">
        <v>0.92041394537429622</v>
      </c>
    </row>
    <row r="9939" spans="32:40">
      <c r="AF9939" s="25">
        <v>9938</v>
      </c>
      <c r="AG9939" s="25"/>
      <c r="AJ9939" s="25"/>
      <c r="AL9939" s="5">
        <v>9938</v>
      </c>
      <c r="AM9939" s="25">
        <v>169673770.58741143</v>
      </c>
      <c r="AN9939" s="5">
        <v>2.4027109880350701</v>
      </c>
    </row>
    <row r="9940" spans="32:40">
      <c r="AF9940" s="25">
        <v>9939</v>
      </c>
      <c r="AG9940" s="25"/>
      <c r="AJ9940" s="25"/>
      <c r="AL9940" s="5">
        <v>9939</v>
      </c>
      <c r="AM9940" s="25">
        <v>-162382177.84958342</v>
      </c>
      <c r="AN9940" s="5">
        <v>-0.24027971674040605</v>
      </c>
    </row>
    <row r="9941" spans="32:40">
      <c r="AF9941" s="25">
        <v>9940</v>
      </c>
      <c r="AG9941" s="25"/>
      <c r="AJ9941" s="25"/>
      <c r="AL9941" s="5">
        <v>9940</v>
      </c>
      <c r="AM9941" s="25">
        <v>139730212.53917417</v>
      </c>
      <c r="AN9941" s="5">
        <v>1.6594790888540818</v>
      </c>
    </row>
    <row r="9942" spans="32:40">
      <c r="AF9942" s="25">
        <v>9941</v>
      </c>
      <c r="AG9942" s="25"/>
      <c r="AJ9942" s="25"/>
      <c r="AL9942" s="5">
        <v>9941</v>
      </c>
      <c r="AM9942" s="25">
        <v>165956626.25276291</v>
      </c>
      <c r="AN9942" s="5">
        <v>1.6508138543310857</v>
      </c>
    </row>
    <row r="9943" spans="32:40">
      <c r="AF9943" s="25">
        <v>9942</v>
      </c>
      <c r="AG9943" s="25"/>
      <c r="AJ9943" s="25"/>
      <c r="AL9943" s="5">
        <v>9942</v>
      </c>
      <c r="AM9943" s="25">
        <v>-700377497.73415339</v>
      </c>
      <c r="AN9943" s="5">
        <v>-2.339755823383487</v>
      </c>
    </row>
    <row r="9944" spans="32:40">
      <c r="AF9944" s="25">
        <v>9943</v>
      </c>
      <c r="AG9944" s="25"/>
      <c r="AJ9944" s="25"/>
      <c r="AL9944" s="5">
        <v>9943</v>
      </c>
      <c r="AM9944" s="25">
        <v>-525136197.92397082</v>
      </c>
      <c r="AN9944" s="5">
        <v>-6.2263787846533782</v>
      </c>
    </row>
    <row r="9945" spans="32:40">
      <c r="AF9945" s="25">
        <v>9944</v>
      </c>
      <c r="AG9945" s="25"/>
      <c r="AJ9945" s="25"/>
      <c r="AL9945" s="5">
        <v>9944</v>
      </c>
      <c r="AM9945" s="25">
        <v>-1173128629.3964713</v>
      </c>
      <c r="AN9945" s="5">
        <v>-3.6677094212499193</v>
      </c>
    </row>
    <row r="9946" spans="32:40">
      <c r="AF9946" s="25">
        <v>9945</v>
      </c>
      <c r="AG9946" s="25"/>
      <c r="AJ9946" s="25"/>
      <c r="AL9946" s="5">
        <v>9945</v>
      </c>
      <c r="AM9946" s="25">
        <v>143187861.42414919</v>
      </c>
      <c r="AN9946" s="5">
        <v>2.5623333062558395</v>
      </c>
    </row>
    <row r="9947" spans="32:40">
      <c r="AF9947" s="25">
        <v>9946</v>
      </c>
      <c r="AG9947" s="25"/>
      <c r="AJ9947" s="25"/>
      <c r="AL9947" s="5">
        <v>9946</v>
      </c>
      <c r="AM9947" s="25">
        <v>247109672.00587848</v>
      </c>
      <c r="AN9947" s="5">
        <v>2.0791554144459754</v>
      </c>
    </row>
    <row r="9948" spans="32:40">
      <c r="AF9948" s="25">
        <v>9947</v>
      </c>
      <c r="AG9948" s="25"/>
      <c r="AJ9948" s="25"/>
      <c r="AL9948" s="5">
        <v>9947</v>
      </c>
      <c r="AM9948" s="25">
        <v>562658687.75874782</v>
      </c>
      <c r="AN9948" s="5">
        <v>5.9599722924996303</v>
      </c>
    </row>
    <row r="9949" spans="32:40">
      <c r="AF9949" s="25">
        <v>9948</v>
      </c>
      <c r="AG9949" s="25"/>
      <c r="AJ9949" s="25"/>
      <c r="AL9949" s="5">
        <v>9948</v>
      </c>
      <c r="AM9949" s="25">
        <v>855088468.81087363</v>
      </c>
      <c r="AN9949" s="5">
        <v>5.4926936067529795</v>
      </c>
    </row>
    <row r="9950" spans="32:40">
      <c r="AF9950" s="25">
        <v>9949</v>
      </c>
      <c r="AG9950" s="25"/>
      <c r="AJ9950" s="25"/>
      <c r="AL9950" s="5">
        <v>9949</v>
      </c>
      <c r="AM9950" s="25">
        <v>56810192.52611123</v>
      </c>
      <c r="AN9950" s="5">
        <v>1.5871047355967995</v>
      </c>
    </row>
    <row r="9951" spans="32:40">
      <c r="AF9951" s="25">
        <v>9950</v>
      </c>
      <c r="AG9951" s="25"/>
      <c r="AJ9951" s="25"/>
      <c r="AL9951" s="5">
        <v>9950</v>
      </c>
      <c r="AM9951" s="25">
        <v>-127169256.40887088</v>
      </c>
      <c r="AN9951" s="5">
        <v>0.29909315406417403</v>
      </c>
    </row>
    <row r="9952" spans="32:40">
      <c r="AF9952" s="25">
        <v>9951</v>
      </c>
      <c r="AG9952" s="25"/>
      <c r="AJ9952" s="25"/>
      <c r="AL9952" s="5">
        <v>9951</v>
      </c>
      <c r="AM9952" s="25">
        <v>516234535.60931742</v>
      </c>
      <c r="AN9952" s="5">
        <v>6.5003663194237351</v>
      </c>
    </row>
    <row r="9953" spans="32:40">
      <c r="AF9953" s="25">
        <v>9952</v>
      </c>
      <c r="AG9953" s="25"/>
      <c r="AJ9953" s="25"/>
      <c r="AL9953" s="5">
        <v>9952</v>
      </c>
      <c r="AM9953" s="25">
        <v>95669126.368223071</v>
      </c>
      <c r="AN9953" s="5">
        <v>1.8045446297618166</v>
      </c>
    </row>
    <row r="9954" spans="32:40">
      <c r="AF9954" s="25">
        <v>9953</v>
      </c>
      <c r="AG9954" s="25"/>
      <c r="AJ9954" s="25"/>
      <c r="AL9954" s="5">
        <v>9953</v>
      </c>
      <c r="AM9954" s="25">
        <v>-568417917.25690746</v>
      </c>
      <c r="AN9954" s="5">
        <v>-1.862061359289382</v>
      </c>
    </row>
    <row r="9955" spans="32:40">
      <c r="AF9955" s="25">
        <v>9954</v>
      </c>
      <c r="AG9955" s="25"/>
      <c r="AJ9955" s="25"/>
      <c r="AL9955" s="5">
        <v>9954</v>
      </c>
      <c r="AM9955" s="25">
        <v>804916460.68667054</v>
      </c>
      <c r="AN9955" s="5">
        <v>8.1544914079108395</v>
      </c>
    </row>
    <row r="9956" spans="32:40">
      <c r="AF9956" s="25">
        <v>9955</v>
      </c>
      <c r="AG9956" s="25"/>
      <c r="AJ9956" s="25"/>
      <c r="AL9956" s="5">
        <v>9955</v>
      </c>
      <c r="AM9956" s="25">
        <v>-2495755774.3575487</v>
      </c>
      <c r="AN9956" s="5">
        <v>-12.755735094781905</v>
      </c>
    </row>
    <row r="9957" spans="32:40">
      <c r="AF9957" s="25">
        <v>9956</v>
      </c>
      <c r="AG9957" s="25"/>
      <c r="AJ9957" s="25"/>
      <c r="AL9957" s="5">
        <v>9956</v>
      </c>
      <c r="AM9957" s="25">
        <v>-253467480.45518211</v>
      </c>
      <c r="AN9957" s="5">
        <v>-0.26501220073875748</v>
      </c>
    </row>
    <row r="9958" spans="32:40">
      <c r="AF9958" s="25">
        <v>9957</v>
      </c>
      <c r="AG9958" s="25"/>
      <c r="AJ9958" s="25"/>
      <c r="AL9958" s="5">
        <v>9957</v>
      </c>
      <c r="AM9958" s="25">
        <v>-797863600.27697897</v>
      </c>
      <c r="AN9958" s="5">
        <v>-4.2634058491833233</v>
      </c>
    </row>
    <row r="9959" spans="32:40">
      <c r="AF9959" s="25">
        <v>9958</v>
      </c>
      <c r="AG9959" s="25"/>
      <c r="AJ9959" s="25"/>
      <c r="AL9959" s="5">
        <v>9958</v>
      </c>
      <c r="AM9959" s="25">
        <v>-1117204114.8989658</v>
      </c>
      <c r="AN9959" s="5">
        <v>-4.5742560311244853</v>
      </c>
    </row>
    <row r="9960" spans="32:40">
      <c r="AF9960" s="25">
        <v>9959</v>
      </c>
      <c r="AG9960" s="25"/>
      <c r="AJ9960" s="25"/>
      <c r="AL9960" s="5">
        <v>9959</v>
      </c>
      <c r="AM9960" s="25">
        <v>341310547.28897059</v>
      </c>
      <c r="AN9960" s="5">
        <v>2.5932546539423713</v>
      </c>
    </row>
    <row r="9961" spans="32:40">
      <c r="AF9961" s="25">
        <v>9960</v>
      </c>
      <c r="AG9961" s="25"/>
      <c r="AJ9961" s="25"/>
      <c r="AL9961" s="5">
        <v>9960</v>
      </c>
      <c r="AM9961" s="25">
        <v>-823999337.39621568</v>
      </c>
      <c r="AN9961" s="5">
        <v>-3.9314620882731584</v>
      </c>
    </row>
    <row r="9962" spans="32:40">
      <c r="AF9962" s="25">
        <v>9961</v>
      </c>
      <c r="AG9962" s="25"/>
      <c r="AJ9962" s="25"/>
      <c r="AL9962" s="5">
        <v>9961</v>
      </c>
      <c r="AM9962" s="25">
        <v>-645297170.71891093</v>
      </c>
      <c r="AN9962" s="5">
        <v>-1.5118167311513775</v>
      </c>
    </row>
    <row r="9963" spans="32:40">
      <c r="AF9963" s="25">
        <v>9962</v>
      </c>
      <c r="AG9963" s="25"/>
      <c r="AJ9963" s="25"/>
      <c r="AL9963" s="5">
        <v>9962</v>
      </c>
      <c r="AM9963" s="25">
        <v>-548567157.49312711</v>
      </c>
      <c r="AN9963" s="5">
        <v>-3.4111822995577423</v>
      </c>
    </row>
    <row r="9964" spans="32:40">
      <c r="AF9964" s="25">
        <v>9963</v>
      </c>
      <c r="AG9964" s="25"/>
      <c r="AJ9964" s="25"/>
      <c r="AL9964" s="5">
        <v>9963</v>
      </c>
      <c r="AM9964" s="25">
        <v>-679996271.36522555</v>
      </c>
      <c r="AN9964" s="5">
        <v>-2.144306613787351</v>
      </c>
    </row>
    <row r="9965" spans="32:40">
      <c r="AF9965" s="25">
        <v>9964</v>
      </c>
      <c r="AG9965" s="25"/>
      <c r="AJ9965" s="25"/>
      <c r="AL9965" s="5">
        <v>9964</v>
      </c>
      <c r="AM9965" s="25">
        <v>-298319333.22374928</v>
      </c>
      <c r="AN9965" s="5">
        <v>-0.69948307519568742</v>
      </c>
    </row>
    <row r="9966" spans="32:40">
      <c r="AF9966" s="25">
        <v>9965</v>
      </c>
      <c r="AG9966" s="25"/>
      <c r="AJ9966" s="25"/>
      <c r="AL9966" s="5">
        <v>9965</v>
      </c>
      <c r="AM9966" s="25">
        <v>962222048.75187922</v>
      </c>
      <c r="AN9966" s="5">
        <v>10.470111547364022</v>
      </c>
    </row>
    <row r="9967" spans="32:40">
      <c r="AF9967" s="25">
        <v>9966</v>
      </c>
      <c r="AG9967" s="25"/>
      <c r="AJ9967" s="25"/>
      <c r="AL9967" s="5">
        <v>9966</v>
      </c>
      <c r="AM9967" s="25">
        <v>-813791670.49064112</v>
      </c>
      <c r="AN9967" s="5">
        <v>-2.6797848769450172</v>
      </c>
    </row>
    <row r="9968" spans="32:40">
      <c r="AF9968" s="25">
        <v>9967</v>
      </c>
      <c r="AG9968" s="25"/>
      <c r="AJ9968" s="25"/>
      <c r="AL9968" s="5">
        <v>9967</v>
      </c>
      <c r="AM9968" s="25">
        <v>-303669288.85510492</v>
      </c>
      <c r="AN9968" s="5">
        <v>-2.9331769551131353</v>
      </c>
    </row>
    <row r="9969" spans="32:40">
      <c r="AF9969" s="25">
        <v>9968</v>
      </c>
      <c r="AG9969" s="25"/>
      <c r="AJ9969" s="25"/>
      <c r="AL9969" s="5">
        <v>9968</v>
      </c>
      <c r="AM9969" s="25">
        <v>-937158420.7787739</v>
      </c>
      <c r="AN9969" s="5">
        <v>-3.0073241032422176</v>
      </c>
    </row>
    <row r="9970" spans="32:40">
      <c r="AF9970" s="25">
        <v>9969</v>
      </c>
      <c r="AG9970" s="25"/>
      <c r="AJ9970" s="25"/>
      <c r="AL9970" s="5">
        <v>9969</v>
      </c>
      <c r="AM9970" s="25">
        <v>-28754084.288704813</v>
      </c>
      <c r="AN9970" s="5">
        <v>0.82350921828340085</v>
      </c>
    </row>
    <row r="9971" spans="32:40">
      <c r="AF9971" s="25">
        <v>9970</v>
      </c>
      <c r="AG9971" s="25"/>
      <c r="AJ9971" s="25"/>
      <c r="AL9971" s="5">
        <v>9970</v>
      </c>
      <c r="AM9971" s="25">
        <v>227534986.9234401</v>
      </c>
      <c r="AN9971" s="5">
        <v>3.7781667615399321</v>
      </c>
    </row>
    <row r="9972" spans="32:40">
      <c r="AF9972" s="25">
        <v>9971</v>
      </c>
      <c r="AG9972" s="25"/>
      <c r="AJ9972" s="25"/>
      <c r="AL9972" s="5">
        <v>9971</v>
      </c>
      <c r="AM9972" s="25">
        <v>-1563750672.9864373</v>
      </c>
      <c r="AN9972" s="5">
        <v>-5.9214396184540261</v>
      </c>
    </row>
    <row r="9973" spans="32:40">
      <c r="AF9973" s="25">
        <v>9972</v>
      </c>
      <c r="AG9973" s="25"/>
      <c r="AJ9973" s="25"/>
      <c r="AL9973" s="5">
        <v>9972</v>
      </c>
      <c r="AM9973" s="25">
        <v>-777232296.8920505</v>
      </c>
      <c r="AN9973" s="5">
        <v>-2.6014902709944399</v>
      </c>
    </row>
    <row r="9974" spans="32:40">
      <c r="AF9974" s="25">
        <v>9973</v>
      </c>
      <c r="AG9974" s="25"/>
      <c r="AJ9974" s="25"/>
      <c r="AL9974" s="5">
        <v>9973</v>
      </c>
      <c r="AM9974" s="25">
        <v>723996588.40203977</v>
      </c>
      <c r="AN9974" s="5">
        <v>7.2134672996429154</v>
      </c>
    </row>
    <row r="9975" spans="32:40">
      <c r="AF9975" s="25">
        <v>9974</v>
      </c>
      <c r="AG9975" s="25"/>
      <c r="AJ9975" s="25"/>
      <c r="AL9975" s="5">
        <v>9974</v>
      </c>
      <c r="AM9975" s="25">
        <v>6765207.735217154</v>
      </c>
      <c r="AN9975" s="5">
        <v>1.0265040485027117</v>
      </c>
    </row>
    <row r="9976" spans="32:40">
      <c r="AF9976" s="25">
        <v>9975</v>
      </c>
      <c r="AG9976" s="25"/>
      <c r="AJ9976" s="25"/>
      <c r="AL9976" s="5">
        <v>9975</v>
      </c>
      <c r="AM9976" s="25">
        <v>-718627065.06401825</v>
      </c>
      <c r="AN9976" s="5">
        <v>-9.6289691606509624</v>
      </c>
    </row>
    <row r="9977" spans="32:40">
      <c r="AF9977" s="25">
        <v>9976</v>
      </c>
      <c r="AG9977" s="25"/>
      <c r="AJ9977" s="25"/>
      <c r="AL9977" s="5">
        <v>9976</v>
      </c>
      <c r="AM9977" s="25">
        <v>-854024885.90270615</v>
      </c>
      <c r="AN9977" s="5">
        <v>-4.3659300508558836</v>
      </c>
    </row>
    <row r="9978" spans="32:40">
      <c r="AF9978" s="25">
        <v>9977</v>
      </c>
      <c r="AG9978" s="25"/>
      <c r="AJ9978" s="25"/>
      <c r="AL9978" s="5">
        <v>9977</v>
      </c>
      <c r="AM9978" s="25">
        <v>-58509326.82774815</v>
      </c>
      <c r="AN9978" s="5">
        <v>0.54409685802440433</v>
      </c>
    </row>
    <row r="9979" spans="32:40">
      <c r="AF9979" s="25">
        <v>9978</v>
      </c>
      <c r="AG9979" s="25"/>
      <c r="AJ9979" s="25"/>
      <c r="AL9979" s="5">
        <v>9978</v>
      </c>
      <c r="AM9979" s="25">
        <v>375195734.96106797</v>
      </c>
      <c r="AN9979" s="5">
        <v>5.3584951074438392</v>
      </c>
    </row>
    <row r="9980" spans="32:40">
      <c r="AF9980" s="25">
        <v>9979</v>
      </c>
      <c r="AG9980" s="25"/>
      <c r="AJ9980" s="25"/>
      <c r="AL9980" s="5">
        <v>9979</v>
      </c>
      <c r="AM9980" s="25">
        <v>-406030063.70447981</v>
      </c>
      <c r="AN9980" s="5">
        <v>-1.7454464452413549</v>
      </c>
    </row>
    <row r="9981" spans="32:40">
      <c r="AF9981" s="25">
        <v>9980</v>
      </c>
      <c r="AG9981" s="25"/>
      <c r="AJ9981" s="25"/>
      <c r="AL9981" s="5">
        <v>9980</v>
      </c>
      <c r="AM9981" s="25">
        <v>-980406690.70311725</v>
      </c>
      <c r="AN9981" s="5">
        <v>-8.9179948799827589</v>
      </c>
    </row>
    <row r="9982" spans="32:40">
      <c r="AF9982" s="25">
        <v>9981</v>
      </c>
      <c r="AG9982" s="25"/>
      <c r="AJ9982" s="25"/>
      <c r="AL9982" s="5">
        <v>9981</v>
      </c>
      <c r="AM9982" s="25">
        <v>-1085980494.4870303</v>
      </c>
      <c r="AN9982" s="5">
        <v>-8.4649869227287358</v>
      </c>
    </row>
    <row r="9983" spans="32:40">
      <c r="AF9983" s="25">
        <v>9982</v>
      </c>
      <c r="AG9983" s="25"/>
      <c r="AJ9983" s="25"/>
      <c r="AL9983" s="5">
        <v>9982</v>
      </c>
      <c r="AM9983" s="25">
        <v>-742326235.45683026</v>
      </c>
      <c r="AN9983" s="5">
        <v>-2.095440725781458</v>
      </c>
    </row>
    <row r="9984" spans="32:40">
      <c r="AF9984" s="25">
        <v>9983</v>
      </c>
      <c r="AG9984" s="25"/>
      <c r="AJ9984" s="25"/>
      <c r="AL9984" s="5">
        <v>9983</v>
      </c>
      <c r="AM9984" s="25">
        <v>-693286221.53730774</v>
      </c>
      <c r="AN9984" s="5">
        <v>-3.101258538783882</v>
      </c>
    </row>
    <row r="9985" spans="32:40">
      <c r="AF9985" s="25">
        <v>9984</v>
      </c>
      <c r="AG9985" s="25"/>
      <c r="AJ9985" s="25"/>
      <c r="AL9985" s="5">
        <v>9984</v>
      </c>
      <c r="AM9985" s="25">
        <v>1025646686.8842202</v>
      </c>
      <c r="AN9985" s="5">
        <v>13.720502690224238</v>
      </c>
    </row>
    <row r="9986" spans="32:40">
      <c r="AF9986" s="25">
        <v>9985</v>
      </c>
      <c r="AG9986" s="25"/>
      <c r="AJ9986" s="25"/>
      <c r="AL9986" s="5">
        <v>9985</v>
      </c>
      <c r="AM9986" s="25">
        <v>-588131736.85849595</v>
      </c>
      <c r="AN9986" s="5">
        <v>-2.6420127782912792</v>
      </c>
    </row>
    <row r="9987" spans="32:40">
      <c r="AF9987" s="25">
        <v>9986</v>
      </c>
      <c r="AG9987" s="25"/>
      <c r="AJ9987" s="25"/>
      <c r="AL9987" s="5">
        <v>9986</v>
      </c>
      <c r="AM9987" s="25">
        <v>-1536232111.7683911</v>
      </c>
      <c r="AN9987" s="5">
        <v>-5.1846822284904484</v>
      </c>
    </row>
    <row r="9988" spans="32:40">
      <c r="AF9988" s="25">
        <v>9987</v>
      </c>
      <c r="AG9988" s="25"/>
      <c r="AJ9988" s="25"/>
      <c r="AL9988" s="5">
        <v>9987</v>
      </c>
      <c r="AM9988" s="25">
        <v>-1426590874.4146574</v>
      </c>
      <c r="AN9988" s="5">
        <v>-16.148162754313944</v>
      </c>
    </row>
    <row r="9989" spans="32:40">
      <c r="AF9989" s="25">
        <v>9988</v>
      </c>
      <c r="AG9989" s="25"/>
      <c r="AJ9989" s="25"/>
      <c r="AL9989" s="5">
        <v>9988</v>
      </c>
      <c r="AM9989" s="25">
        <v>188106289.60207188</v>
      </c>
      <c r="AN9989" s="5">
        <v>1.7763395600709906</v>
      </c>
    </row>
    <row r="9990" spans="32:40">
      <c r="AF9990" s="25">
        <v>9989</v>
      </c>
      <c r="AG9990" s="25"/>
      <c r="AJ9990" s="25"/>
      <c r="AL9990" s="5">
        <v>9989</v>
      </c>
      <c r="AM9990" s="25">
        <v>-515396326.75988549</v>
      </c>
      <c r="AN9990" s="5">
        <v>-2.3425516396993471</v>
      </c>
    </row>
    <row r="9991" spans="32:40">
      <c r="AF9991" s="25">
        <v>9990</v>
      </c>
      <c r="AG9991" s="25"/>
      <c r="AJ9991" s="25"/>
      <c r="AL9991" s="5">
        <v>9990</v>
      </c>
      <c r="AM9991" s="25">
        <v>18666637.12331529</v>
      </c>
      <c r="AN9991" s="5">
        <v>1.179061883143756</v>
      </c>
    </row>
    <row r="9992" spans="32:40">
      <c r="AF9992" s="25">
        <v>9991</v>
      </c>
      <c r="AG9992" s="25"/>
      <c r="AJ9992" s="25"/>
      <c r="AL9992" s="5">
        <v>9991</v>
      </c>
      <c r="AM9992" s="25">
        <v>-127687933.31647021</v>
      </c>
      <c r="AN9992" s="5">
        <v>-0.26510784107179453</v>
      </c>
    </row>
    <row r="9993" spans="32:40">
      <c r="AF9993" s="25">
        <v>9992</v>
      </c>
      <c r="AG9993" s="25"/>
      <c r="AJ9993" s="25"/>
      <c r="AL9993" s="5">
        <v>9992</v>
      </c>
      <c r="AM9993" s="25">
        <v>-128011259.87976369</v>
      </c>
      <c r="AN9993" s="5">
        <v>-0.25524913041771652</v>
      </c>
    </row>
    <row r="9994" spans="32:40">
      <c r="AF9994" s="25">
        <v>9993</v>
      </c>
      <c r="AG9994" s="25"/>
      <c r="AJ9994" s="25"/>
      <c r="AL9994" s="5">
        <v>9993</v>
      </c>
      <c r="AM9994" s="25">
        <v>-577813935.11194789</v>
      </c>
      <c r="AN9994" s="5">
        <v>-3.3512777979081716</v>
      </c>
    </row>
    <row r="9995" spans="32:40">
      <c r="AF9995" s="25">
        <v>9994</v>
      </c>
      <c r="AG9995" s="25"/>
      <c r="AJ9995" s="25"/>
      <c r="AL9995" s="5">
        <v>9994</v>
      </c>
      <c r="AM9995" s="25">
        <v>-1089763904.9123416</v>
      </c>
      <c r="AN9995" s="5">
        <v>-3.2147774330280177</v>
      </c>
    </row>
    <row r="9996" spans="32:40">
      <c r="AF9996" s="25">
        <v>9995</v>
      </c>
      <c r="AG9996" s="25"/>
      <c r="AJ9996" s="25"/>
      <c r="AL9996" s="5">
        <v>9995</v>
      </c>
      <c r="AM9996" s="25">
        <v>-832221622.95961845</v>
      </c>
      <c r="AN9996" s="5">
        <v>-4.8398734094202647</v>
      </c>
    </row>
    <row r="9997" spans="32:40">
      <c r="AF9997" s="25">
        <v>9996</v>
      </c>
      <c r="AG9997" s="25"/>
      <c r="AJ9997" s="25"/>
      <c r="AL9997" s="5">
        <v>9996</v>
      </c>
      <c r="AM9997" s="25">
        <v>-824032218.96089041</v>
      </c>
      <c r="AN9997" s="5">
        <v>-7.4428481082139504</v>
      </c>
    </row>
    <row r="9998" spans="32:40">
      <c r="AF9998" s="25">
        <v>9997</v>
      </c>
      <c r="AG9998" s="25"/>
      <c r="AJ9998" s="25"/>
      <c r="AL9998" s="5">
        <v>9997</v>
      </c>
      <c r="AM9998" s="25">
        <v>-121646147.14950991</v>
      </c>
      <c r="AN9998" s="5">
        <v>0.51942632838667779</v>
      </c>
    </row>
    <row r="9999" spans="32:40">
      <c r="AF9999" s="25">
        <v>9998</v>
      </c>
      <c r="AG9999" s="25"/>
      <c r="AJ9999" s="25"/>
      <c r="AL9999" s="5">
        <v>9998</v>
      </c>
      <c r="AM9999" s="25">
        <v>192194334.11069176</v>
      </c>
      <c r="AN9999" s="5">
        <v>2.7265258478819168</v>
      </c>
    </row>
    <row r="10000" spans="32:40">
      <c r="AF10000" s="25">
        <v>9999</v>
      </c>
      <c r="AG10000" s="25"/>
      <c r="AJ10000" s="25"/>
      <c r="AL10000" s="5">
        <v>9999</v>
      </c>
      <c r="AM10000" s="25">
        <v>-152492097.14621061</v>
      </c>
      <c r="AN10000" s="5">
        <v>-0.3630485735277969</v>
      </c>
    </row>
    <row r="10001" spans="32:40">
      <c r="AF10001" s="25">
        <v>10000</v>
      </c>
      <c r="AG10001" s="25"/>
      <c r="AJ10001" s="25"/>
      <c r="AL10001" s="5">
        <v>10000</v>
      </c>
      <c r="AM10001" s="25">
        <v>674591722.15512156</v>
      </c>
      <c r="AN10001" s="5">
        <v>9.8600945756908196</v>
      </c>
    </row>
    <row r="10002" spans="32:40">
      <c r="AF10002" s="25"/>
      <c r="AJ10002" s="25"/>
      <c r="AM10002" s="25"/>
    </row>
    <row r="10003" spans="32:40">
      <c r="AF10003" s="25"/>
      <c r="AJ10003" s="25"/>
      <c r="AM10003" s="25"/>
    </row>
    <row r="10004" spans="32:40">
      <c r="AF10004" s="25"/>
      <c r="AJ10004" s="25"/>
      <c r="AM10004" s="25"/>
    </row>
    <row r="10005" spans="32:40">
      <c r="AF10005" s="25"/>
      <c r="AJ10005" s="25"/>
      <c r="AM10005" s="25"/>
    </row>
    <row r="10006" spans="32:40">
      <c r="AF10006" s="25"/>
      <c r="AJ10006" s="25"/>
      <c r="AM10006" s="25"/>
    </row>
    <row r="10007" spans="32:40">
      <c r="AF10007" s="25"/>
      <c r="AJ10007" s="25"/>
      <c r="AM10007" s="25"/>
    </row>
    <row r="10008" spans="32:40">
      <c r="AF10008" s="25"/>
      <c r="AJ10008" s="25"/>
      <c r="AM10008" s="25"/>
    </row>
    <row r="10009" spans="32:40">
      <c r="AF10009" s="25"/>
      <c r="AJ10009" s="25"/>
      <c r="AM10009" s="25"/>
    </row>
    <row r="10010" spans="32:40">
      <c r="AF10010" s="25"/>
      <c r="AJ10010" s="25"/>
      <c r="AM10010" s="25"/>
    </row>
    <row r="10011" spans="32:40">
      <c r="AF10011" s="25"/>
      <c r="AJ10011" s="25"/>
      <c r="AM10011" s="25"/>
    </row>
    <row r="10012" spans="32:40">
      <c r="AF10012" s="25"/>
      <c r="AJ10012" s="25"/>
      <c r="AM10012" s="25"/>
    </row>
    <row r="10013" spans="32:40">
      <c r="AF10013" s="25"/>
      <c r="AJ10013" s="25"/>
      <c r="AM10013" s="25"/>
    </row>
    <row r="10014" spans="32:40">
      <c r="AF10014" s="25"/>
      <c r="AJ10014" s="25"/>
      <c r="AM10014" s="25"/>
    </row>
    <row r="10015" spans="32:40">
      <c r="AF10015" s="25"/>
      <c r="AJ10015" s="25"/>
      <c r="AM10015" s="25"/>
    </row>
    <row r="10016" spans="32:40">
      <c r="AF10016" s="25"/>
      <c r="AJ10016" s="25"/>
      <c r="AM10016" s="25"/>
    </row>
    <row r="10017" spans="32:39">
      <c r="AF10017" s="25"/>
      <c r="AJ10017" s="25"/>
      <c r="AM10017" s="25"/>
    </row>
    <row r="10018" spans="32:39">
      <c r="AF10018" s="25"/>
      <c r="AJ10018" s="25"/>
      <c r="AM10018" s="25"/>
    </row>
    <row r="10019" spans="32:39">
      <c r="AF10019" s="25"/>
      <c r="AJ10019" s="25"/>
      <c r="AM10019" s="25"/>
    </row>
    <row r="10020" spans="32:39">
      <c r="AF10020" s="25"/>
      <c r="AJ10020" s="25"/>
      <c r="AM10020" s="25"/>
    </row>
    <row r="10021" spans="32:39">
      <c r="AF10021" s="25"/>
      <c r="AJ10021" s="25"/>
      <c r="AM10021" s="25"/>
    </row>
    <row r="10022" spans="32:39">
      <c r="AF10022" s="25"/>
      <c r="AJ10022" s="25"/>
      <c r="AM10022" s="25"/>
    </row>
    <row r="10023" spans="32:39">
      <c r="AF10023" s="25"/>
      <c r="AJ10023" s="25"/>
      <c r="AM10023" s="25"/>
    </row>
    <row r="10024" spans="32:39">
      <c r="AF10024" s="25"/>
      <c r="AJ10024" s="25"/>
      <c r="AM10024" s="25"/>
    </row>
    <row r="10025" spans="32:39">
      <c r="AF10025" s="25"/>
      <c r="AJ10025" s="25"/>
      <c r="AM10025" s="25"/>
    </row>
    <row r="10026" spans="32:39">
      <c r="AF10026" s="25"/>
      <c r="AJ10026" s="25"/>
      <c r="AM10026" s="25"/>
    </row>
    <row r="10027" spans="32:39">
      <c r="AF10027" s="25"/>
      <c r="AJ10027" s="25"/>
      <c r="AM10027" s="25"/>
    </row>
    <row r="10028" spans="32:39">
      <c r="AF10028" s="25"/>
      <c r="AJ10028" s="25"/>
      <c r="AM10028" s="25"/>
    </row>
    <row r="10029" spans="32:39">
      <c r="AF10029" s="25"/>
      <c r="AJ10029" s="25"/>
      <c r="AM10029" s="25"/>
    </row>
    <row r="10030" spans="32:39">
      <c r="AF10030" s="25"/>
      <c r="AJ10030" s="25"/>
      <c r="AM10030" s="25"/>
    </row>
    <row r="10031" spans="32:39">
      <c r="AF10031" s="25"/>
      <c r="AJ10031" s="25"/>
      <c r="AM10031" s="25"/>
    </row>
    <row r="10032" spans="32:39">
      <c r="AF10032" s="25"/>
      <c r="AJ10032" s="25"/>
      <c r="AM10032" s="25"/>
    </row>
    <row r="10033" spans="32:39">
      <c r="AF10033" s="25"/>
      <c r="AJ10033" s="25"/>
      <c r="AM10033" s="25"/>
    </row>
    <row r="10034" spans="32:39">
      <c r="AF10034" s="25"/>
      <c r="AJ10034" s="25"/>
      <c r="AM10034" s="25"/>
    </row>
    <row r="10035" spans="32:39">
      <c r="AF10035" s="25"/>
      <c r="AJ10035" s="25"/>
      <c r="AM10035" s="25"/>
    </row>
    <row r="10036" spans="32:39">
      <c r="AF10036" s="25"/>
      <c r="AJ10036" s="25"/>
      <c r="AM10036" s="25"/>
    </row>
    <row r="10037" spans="32:39">
      <c r="AF10037" s="25"/>
      <c r="AJ10037" s="25"/>
      <c r="AM10037" s="25"/>
    </row>
    <row r="10038" spans="32:39">
      <c r="AF10038" s="25"/>
      <c r="AJ10038" s="25"/>
      <c r="AM10038" s="25"/>
    </row>
    <row r="10039" spans="32:39">
      <c r="AF10039" s="25"/>
      <c r="AJ10039" s="25"/>
      <c r="AM10039" s="25"/>
    </row>
    <row r="10040" spans="32:39">
      <c r="AF10040" s="25"/>
      <c r="AJ10040" s="25"/>
      <c r="AM10040" s="25"/>
    </row>
    <row r="10041" spans="32:39">
      <c r="AF10041" s="25"/>
      <c r="AJ10041" s="25"/>
      <c r="AM10041" s="25"/>
    </row>
    <row r="10042" spans="32:39">
      <c r="AF10042" s="25"/>
      <c r="AJ10042" s="25"/>
      <c r="AM10042" s="25"/>
    </row>
    <row r="10043" spans="32:39">
      <c r="AF10043" s="25"/>
      <c r="AJ10043" s="25"/>
      <c r="AM10043" s="25"/>
    </row>
    <row r="10044" spans="32:39">
      <c r="AF10044" s="25"/>
      <c r="AJ10044" s="25"/>
      <c r="AM10044" s="25"/>
    </row>
    <row r="10045" spans="32:39">
      <c r="AF10045" s="25"/>
      <c r="AJ10045" s="25"/>
      <c r="AM10045" s="25"/>
    </row>
    <row r="10046" spans="32:39">
      <c r="AF10046" s="25"/>
      <c r="AJ10046" s="25"/>
      <c r="AM10046" s="25"/>
    </row>
    <row r="10047" spans="32:39">
      <c r="AF10047" s="25"/>
      <c r="AJ10047" s="25"/>
      <c r="AM10047" s="25"/>
    </row>
    <row r="10048" spans="32:39">
      <c r="AF10048" s="25"/>
      <c r="AJ10048" s="25"/>
      <c r="AM10048" s="25"/>
    </row>
    <row r="10049" spans="32:39">
      <c r="AF10049" s="25"/>
      <c r="AJ10049" s="25"/>
      <c r="AM10049" s="25"/>
    </row>
    <row r="10050" spans="32:39">
      <c r="AF10050" s="25"/>
      <c r="AJ10050" s="25"/>
      <c r="AM10050" s="25"/>
    </row>
    <row r="10051" spans="32:39">
      <c r="AF10051" s="25"/>
      <c r="AJ10051" s="25"/>
      <c r="AM10051" s="25"/>
    </row>
    <row r="10052" spans="32:39">
      <c r="AF10052" s="25"/>
      <c r="AJ10052" s="25"/>
      <c r="AM10052" s="25"/>
    </row>
    <row r="10053" spans="32:39">
      <c r="AF10053" s="25"/>
      <c r="AJ10053" s="25"/>
      <c r="AM10053" s="25"/>
    </row>
    <row r="10054" spans="32:39">
      <c r="AF10054" s="25"/>
      <c r="AJ10054" s="25"/>
      <c r="AM10054" s="25"/>
    </row>
    <row r="10055" spans="32:39">
      <c r="AF10055" s="25"/>
      <c r="AJ10055" s="25"/>
      <c r="AM10055" s="25"/>
    </row>
    <row r="10056" spans="32:39">
      <c r="AF10056" s="25"/>
      <c r="AJ10056" s="25"/>
      <c r="AM10056" s="25"/>
    </row>
    <row r="10057" spans="32:39">
      <c r="AF10057" s="25"/>
      <c r="AJ10057" s="25"/>
      <c r="AM10057" s="25"/>
    </row>
    <row r="10058" spans="32:39">
      <c r="AF10058" s="25"/>
      <c r="AJ10058" s="25"/>
      <c r="AM10058" s="25"/>
    </row>
    <row r="10059" spans="32:39">
      <c r="AF10059" s="25"/>
      <c r="AJ10059" s="25"/>
      <c r="AM10059" s="25"/>
    </row>
    <row r="10060" spans="32:39">
      <c r="AF10060" s="25"/>
      <c r="AJ10060" s="25"/>
      <c r="AM10060" s="25"/>
    </row>
    <row r="10061" spans="32:39">
      <c r="AF10061" s="25"/>
      <c r="AJ10061" s="25"/>
      <c r="AM10061" s="25"/>
    </row>
    <row r="10062" spans="32:39">
      <c r="AF10062" s="25"/>
      <c r="AJ10062" s="25"/>
      <c r="AM10062" s="25"/>
    </row>
    <row r="10063" spans="32:39">
      <c r="AF10063" s="25"/>
      <c r="AJ10063" s="25"/>
      <c r="AM10063" s="25"/>
    </row>
    <row r="10064" spans="32:39">
      <c r="AF10064" s="25"/>
      <c r="AJ10064" s="25"/>
      <c r="AM10064" s="25"/>
    </row>
    <row r="10065" spans="32:39">
      <c r="AF10065" s="25"/>
      <c r="AJ10065" s="25"/>
      <c r="AM10065" s="25"/>
    </row>
    <row r="10066" spans="32:39">
      <c r="AF10066" s="25"/>
      <c r="AJ10066" s="25"/>
      <c r="AM10066" s="25"/>
    </row>
    <row r="10067" spans="32:39">
      <c r="AF10067" s="25"/>
      <c r="AJ10067" s="25"/>
      <c r="AM10067" s="25"/>
    </row>
    <row r="10068" spans="32:39">
      <c r="AF10068" s="25"/>
      <c r="AJ10068" s="25"/>
      <c r="AM10068" s="25"/>
    </row>
    <row r="10069" spans="32:39">
      <c r="AF10069" s="25"/>
      <c r="AM10069" s="25"/>
    </row>
    <row r="10070" spans="32:39">
      <c r="AF10070" s="25"/>
      <c r="AM10070" s="25"/>
    </row>
    <row r="10071" spans="32:39">
      <c r="AF10071" s="25"/>
      <c r="AM10071" s="25"/>
    </row>
    <row r="10072" spans="32:39">
      <c r="AF10072" s="25"/>
      <c r="AM10072" s="25"/>
    </row>
    <row r="10073" spans="32:39">
      <c r="AF10073" s="25"/>
      <c r="AM10073" s="25"/>
    </row>
    <row r="10074" spans="32:39">
      <c r="AF10074" s="25"/>
      <c r="AM10074" s="25"/>
    </row>
    <row r="10075" spans="32:39">
      <c r="AF10075" s="25"/>
      <c r="AM10075" s="25"/>
    </row>
    <row r="10076" spans="32:39">
      <c r="AF10076" s="25"/>
      <c r="AM10076" s="25"/>
    </row>
    <row r="10077" spans="32:39">
      <c r="AF10077" s="25"/>
      <c r="AM10077" s="25"/>
    </row>
    <row r="10078" spans="32:39">
      <c r="AF10078" s="25"/>
      <c r="AM10078" s="25"/>
    </row>
    <row r="10079" spans="32:39">
      <c r="AF10079" s="25"/>
      <c r="AM10079" s="25"/>
    </row>
    <row r="10080" spans="32:39">
      <c r="AF10080" s="25"/>
      <c r="AM10080" s="25"/>
    </row>
    <row r="10081" spans="32:39">
      <c r="AF10081" s="25"/>
      <c r="AM10081" s="25"/>
    </row>
    <row r="10082" spans="32:39">
      <c r="AF10082" s="25"/>
      <c r="AM10082" s="25"/>
    </row>
    <row r="10083" spans="32:39">
      <c r="AF10083" s="25"/>
      <c r="AM10083" s="25"/>
    </row>
    <row r="10084" spans="32:39">
      <c r="AF10084" s="25"/>
      <c r="AM10084" s="25"/>
    </row>
    <row r="10085" spans="32:39">
      <c r="AF10085" s="25"/>
      <c r="AM10085" s="25"/>
    </row>
    <row r="10086" spans="32:39">
      <c r="AF10086" s="25"/>
      <c r="AM10086" s="25"/>
    </row>
    <row r="10087" spans="32:39">
      <c r="AF10087" s="25"/>
      <c r="AM10087" s="25"/>
    </row>
    <row r="10088" spans="32:39">
      <c r="AF10088" s="25"/>
      <c r="AM10088" s="25"/>
    </row>
    <row r="10089" spans="32:39">
      <c r="AF10089" s="25"/>
      <c r="AM10089" s="25"/>
    </row>
    <row r="10090" spans="32:39">
      <c r="AF10090" s="25"/>
      <c r="AM10090" s="25"/>
    </row>
    <row r="10091" spans="32:39">
      <c r="AF10091" s="25"/>
      <c r="AM10091" s="25"/>
    </row>
    <row r="10092" spans="32:39">
      <c r="AF10092" s="25"/>
      <c r="AM10092" s="25"/>
    </row>
    <row r="10093" spans="32:39">
      <c r="AF10093" s="25"/>
      <c r="AM10093" s="25"/>
    </row>
    <row r="10094" spans="32:39">
      <c r="AF10094" s="25"/>
      <c r="AM10094" s="25"/>
    </row>
    <row r="10095" spans="32:39">
      <c r="AF10095" s="25"/>
      <c r="AM10095" s="25"/>
    </row>
    <row r="10096" spans="32:39">
      <c r="AF10096" s="25"/>
      <c r="AM10096" s="25"/>
    </row>
    <row r="10097" spans="32:39">
      <c r="AF10097" s="25"/>
      <c r="AM10097" s="25"/>
    </row>
    <row r="10098" spans="32:39">
      <c r="AF10098" s="25"/>
      <c r="AM10098" s="25"/>
    </row>
    <row r="10099" spans="32:39">
      <c r="AF10099" s="25"/>
      <c r="AM10099" s="25"/>
    </row>
    <row r="10100" spans="32:39">
      <c r="AF10100" s="25"/>
      <c r="AM10100" s="25"/>
    </row>
    <row r="10101" spans="32:39">
      <c r="AF10101" s="25"/>
      <c r="AM10101" s="25"/>
    </row>
    <row r="10102" spans="32:39">
      <c r="AF10102" s="25"/>
      <c r="AM10102" s="25"/>
    </row>
    <row r="10103" spans="32:39">
      <c r="AF10103" s="25"/>
      <c r="AM10103" s="25"/>
    </row>
    <row r="10104" spans="32:39">
      <c r="AF10104" s="25"/>
      <c r="AM10104" s="25"/>
    </row>
    <row r="10105" spans="32:39">
      <c r="AF10105" s="25"/>
      <c r="AM10105" s="25"/>
    </row>
    <row r="10106" spans="32:39">
      <c r="AF10106" s="25"/>
      <c r="AM10106" s="25"/>
    </row>
    <row r="10107" spans="32:39">
      <c r="AF10107" s="25"/>
      <c r="AM10107" s="25"/>
    </row>
    <row r="10108" spans="32:39">
      <c r="AF10108" s="25"/>
      <c r="AM10108" s="25"/>
    </row>
    <row r="10109" spans="32:39">
      <c r="AF10109" s="25"/>
      <c r="AM10109" s="25"/>
    </row>
    <row r="10110" spans="32:39">
      <c r="AF10110" s="25"/>
      <c r="AM10110" s="25"/>
    </row>
    <row r="10111" spans="32:39">
      <c r="AF10111" s="25"/>
      <c r="AM10111" s="25"/>
    </row>
    <row r="10112" spans="32:39">
      <c r="AF10112" s="25"/>
      <c r="AM10112" s="25"/>
    </row>
    <row r="10113" spans="32:39">
      <c r="AF10113" s="25"/>
      <c r="AM10113" s="25"/>
    </row>
    <row r="10114" spans="32:39">
      <c r="AF10114" s="25"/>
      <c r="AM10114" s="25"/>
    </row>
    <row r="10115" spans="32:39">
      <c r="AF10115" s="25"/>
      <c r="AM10115" s="25"/>
    </row>
    <row r="10116" spans="32:39">
      <c r="AF10116" s="25"/>
      <c r="AM10116" s="25"/>
    </row>
    <row r="10117" spans="32:39">
      <c r="AF10117" s="25"/>
      <c r="AM10117" s="25"/>
    </row>
    <row r="10118" spans="32:39">
      <c r="AF10118" s="25"/>
      <c r="AM10118" s="25"/>
    </row>
    <row r="10119" spans="32:39">
      <c r="AF10119" s="25"/>
      <c r="AM10119" s="25"/>
    </row>
    <row r="10120" spans="32:39">
      <c r="AF10120" s="25"/>
      <c r="AM10120" s="25"/>
    </row>
    <row r="10121" spans="32:39">
      <c r="AF10121" s="25"/>
      <c r="AM10121" s="25"/>
    </row>
    <row r="10122" spans="32:39">
      <c r="AF10122" s="25"/>
      <c r="AM10122" s="25"/>
    </row>
    <row r="10123" spans="32:39">
      <c r="AF10123" s="25"/>
      <c r="AM10123" s="25"/>
    </row>
    <row r="10124" spans="32:39">
      <c r="AF10124" s="25"/>
      <c r="AM10124" s="25"/>
    </row>
    <row r="10125" spans="32:39">
      <c r="AF10125" s="25"/>
      <c r="AM10125" s="25"/>
    </row>
    <row r="10126" spans="32:39">
      <c r="AF10126" s="25"/>
      <c r="AM10126" s="25"/>
    </row>
    <row r="10127" spans="32:39">
      <c r="AF10127" s="25"/>
      <c r="AM10127" s="25"/>
    </row>
    <row r="10128" spans="32:39">
      <c r="AF10128" s="25"/>
      <c r="AM10128" s="25"/>
    </row>
    <row r="10129" spans="32:39">
      <c r="AF10129" s="25"/>
      <c r="AM10129" s="25"/>
    </row>
    <row r="10130" spans="32:39">
      <c r="AF10130" s="25"/>
      <c r="AM10130" s="25"/>
    </row>
    <row r="10131" spans="32:39">
      <c r="AF10131" s="25"/>
      <c r="AM10131" s="25"/>
    </row>
    <row r="10132" spans="32:39">
      <c r="AF10132" s="25"/>
      <c r="AM10132" s="25"/>
    </row>
    <row r="10133" spans="32:39">
      <c r="AF10133" s="25"/>
      <c r="AM10133" s="25"/>
    </row>
    <row r="10134" spans="32:39">
      <c r="AF10134" s="25"/>
      <c r="AM10134" s="25"/>
    </row>
    <row r="10135" spans="32:39">
      <c r="AF10135" s="25"/>
      <c r="AM10135" s="25"/>
    </row>
    <row r="10136" spans="32:39">
      <c r="AF10136" s="25"/>
      <c r="AM10136" s="25"/>
    </row>
    <row r="10137" spans="32:39">
      <c r="AF10137" s="25"/>
      <c r="AM10137" s="25"/>
    </row>
    <row r="10138" spans="32:39">
      <c r="AF10138" s="25"/>
      <c r="AM10138" s="25"/>
    </row>
    <row r="10139" spans="32:39">
      <c r="AF10139" s="25"/>
      <c r="AM10139" s="25"/>
    </row>
    <row r="10140" spans="32:39">
      <c r="AF10140" s="25"/>
      <c r="AM10140" s="25"/>
    </row>
    <row r="10141" spans="32:39">
      <c r="AF10141" s="25"/>
      <c r="AM10141" s="25"/>
    </row>
    <row r="10142" spans="32:39">
      <c r="AF10142" s="25"/>
      <c r="AM10142" s="25"/>
    </row>
    <row r="10143" spans="32:39">
      <c r="AF10143" s="25"/>
      <c r="AM10143" s="25"/>
    </row>
    <row r="10144" spans="32:39">
      <c r="AF10144" s="25"/>
      <c r="AM10144" s="25"/>
    </row>
    <row r="10145" spans="32:39">
      <c r="AF10145" s="25"/>
      <c r="AM10145" s="25"/>
    </row>
    <row r="10146" spans="32:39">
      <c r="AF10146" s="25"/>
      <c r="AM10146" s="25"/>
    </row>
    <row r="10147" spans="32:39">
      <c r="AF10147" s="25"/>
      <c r="AM10147" s="25"/>
    </row>
    <row r="10148" spans="32:39">
      <c r="AF10148" s="25"/>
      <c r="AM10148" s="25"/>
    </row>
    <row r="10149" spans="32:39">
      <c r="AF10149" s="25"/>
      <c r="AM10149" s="25"/>
    </row>
    <row r="10150" spans="32:39">
      <c r="AF10150" s="25"/>
      <c r="AM10150" s="25"/>
    </row>
    <row r="10151" spans="32:39">
      <c r="AF10151" s="25"/>
      <c r="AM10151" s="25"/>
    </row>
    <row r="10152" spans="32:39">
      <c r="AF10152" s="25"/>
      <c r="AM10152" s="25"/>
    </row>
    <row r="10153" spans="32:39">
      <c r="AF10153" s="25"/>
      <c r="AM10153" s="25"/>
    </row>
    <row r="10154" spans="32:39">
      <c r="AF10154" s="25"/>
      <c r="AM10154" s="25"/>
    </row>
    <row r="10155" spans="32:39">
      <c r="AF10155" s="25"/>
      <c r="AM10155" s="25"/>
    </row>
    <row r="10156" spans="32:39">
      <c r="AF10156" s="25"/>
      <c r="AM10156" s="25"/>
    </row>
    <row r="10157" spans="32:39">
      <c r="AF10157" s="25"/>
      <c r="AM10157" s="25"/>
    </row>
    <row r="10158" spans="32:39">
      <c r="AF10158" s="25"/>
      <c r="AM10158" s="25"/>
    </row>
    <row r="10159" spans="32:39">
      <c r="AF10159" s="25"/>
      <c r="AM10159" s="25"/>
    </row>
    <row r="10160" spans="32:39">
      <c r="AF10160" s="25"/>
      <c r="AM10160" s="25"/>
    </row>
    <row r="10161" spans="32:39">
      <c r="AF10161" s="25"/>
      <c r="AM10161" s="25"/>
    </row>
    <row r="10162" spans="32:39">
      <c r="AF10162" s="25"/>
      <c r="AM10162" s="25"/>
    </row>
    <row r="10163" spans="32:39">
      <c r="AF10163" s="25"/>
      <c r="AM10163" s="25"/>
    </row>
    <row r="10164" spans="32:39">
      <c r="AF10164" s="25"/>
      <c r="AM10164" s="25"/>
    </row>
    <row r="10165" spans="32:39">
      <c r="AF10165" s="25"/>
      <c r="AM10165" s="25"/>
    </row>
    <row r="10166" spans="32:39">
      <c r="AF10166" s="25"/>
      <c r="AM10166" s="25"/>
    </row>
    <row r="10167" spans="32:39">
      <c r="AF10167" s="25"/>
      <c r="AM10167" s="25"/>
    </row>
    <row r="10168" spans="32:39">
      <c r="AF10168" s="25"/>
      <c r="AM10168" s="25"/>
    </row>
    <row r="10169" spans="32:39">
      <c r="AF10169" s="25"/>
      <c r="AM10169" s="25"/>
    </row>
    <row r="10170" spans="32:39">
      <c r="AF10170" s="25"/>
      <c r="AM10170" s="25"/>
    </row>
    <row r="10171" spans="32:39">
      <c r="AF10171" s="25"/>
      <c r="AM10171" s="25"/>
    </row>
    <row r="10172" spans="32:39">
      <c r="AF10172" s="25"/>
      <c r="AM10172" s="25"/>
    </row>
    <row r="10173" spans="32:39">
      <c r="AF10173" s="25"/>
      <c r="AM10173" s="25"/>
    </row>
    <row r="10174" spans="32:39">
      <c r="AF10174" s="25"/>
      <c r="AM10174" s="25"/>
    </row>
    <row r="10175" spans="32:39">
      <c r="AF10175" s="25"/>
      <c r="AM10175" s="25"/>
    </row>
    <row r="10176" spans="32:39">
      <c r="AF10176" s="25"/>
      <c r="AM10176" s="25"/>
    </row>
    <row r="10177" spans="32:39">
      <c r="AF10177" s="25"/>
      <c r="AM10177" s="25"/>
    </row>
    <row r="10178" spans="32:39">
      <c r="AF10178" s="25"/>
      <c r="AM10178" s="25"/>
    </row>
    <row r="10179" spans="32:39">
      <c r="AF10179" s="25"/>
      <c r="AM10179" s="25"/>
    </row>
    <row r="10180" spans="32:39">
      <c r="AF10180" s="25"/>
      <c r="AM10180" s="25"/>
    </row>
    <row r="10181" spans="32:39">
      <c r="AF10181" s="25"/>
      <c r="AM10181" s="25"/>
    </row>
    <row r="10182" spans="32:39">
      <c r="AF10182" s="25"/>
      <c r="AM10182" s="25"/>
    </row>
    <row r="10183" spans="32:39">
      <c r="AF10183" s="25"/>
      <c r="AM10183" s="25"/>
    </row>
    <row r="10184" spans="32:39">
      <c r="AF10184" s="25"/>
      <c r="AM10184" s="25"/>
    </row>
    <row r="10185" spans="32:39">
      <c r="AF10185" s="25"/>
      <c r="AM10185" s="25"/>
    </row>
    <row r="10186" spans="32:39">
      <c r="AF10186" s="25"/>
      <c r="AM10186" s="25"/>
    </row>
    <row r="10187" spans="32:39">
      <c r="AF10187" s="25"/>
      <c r="AM10187" s="25"/>
    </row>
    <row r="10188" spans="32:39">
      <c r="AF10188" s="25"/>
      <c r="AM10188" s="25"/>
    </row>
    <row r="10189" spans="32:39">
      <c r="AF10189" s="25"/>
      <c r="AM10189" s="25"/>
    </row>
    <row r="10190" spans="32:39">
      <c r="AF10190" s="25"/>
      <c r="AM10190" s="25"/>
    </row>
    <row r="10191" spans="32:39">
      <c r="AF10191" s="25"/>
      <c r="AM10191" s="25"/>
    </row>
    <row r="10192" spans="32:39">
      <c r="AF10192" s="25"/>
      <c r="AM10192" s="25"/>
    </row>
    <row r="10193" spans="32:39">
      <c r="AF10193" s="25"/>
      <c r="AM10193" s="25"/>
    </row>
    <row r="10194" spans="32:39">
      <c r="AF10194" s="25"/>
      <c r="AM10194" s="25"/>
    </row>
    <row r="10195" spans="32:39">
      <c r="AF10195" s="25"/>
      <c r="AM10195" s="25"/>
    </row>
    <row r="10196" spans="32:39">
      <c r="AF10196" s="25"/>
      <c r="AM10196" s="25"/>
    </row>
    <row r="10197" spans="32:39">
      <c r="AF10197" s="25"/>
      <c r="AM10197" s="25"/>
    </row>
    <row r="10198" spans="32:39">
      <c r="AF10198" s="25"/>
      <c r="AM10198" s="25"/>
    </row>
    <row r="10199" spans="32:39">
      <c r="AF10199" s="25"/>
      <c r="AM10199" s="25"/>
    </row>
    <row r="10200" spans="32:39">
      <c r="AF10200" s="25"/>
      <c r="AM10200" s="25"/>
    </row>
    <row r="10201" spans="32:39">
      <c r="AF10201" s="25"/>
      <c r="AM10201" s="25"/>
    </row>
    <row r="10202" spans="32:39">
      <c r="AF10202" s="25"/>
      <c r="AM10202" s="25"/>
    </row>
    <row r="10203" spans="32:39">
      <c r="AF10203" s="25"/>
      <c r="AM10203" s="25"/>
    </row>
    <row r="10204" spans="32:39">
      <c r="AF10204" s="25"/>
      <c r="AM10204" s="25"/>
    </row>
    <row r="10205" spans="32:39">
      <c r="AF10205" s="25"/>
      <c r="AM10205" s="25"/>
    </row>
    <row r="10206" spans="32:39">
      <c r="AF10206" s="25"/>
      <c r="AM10206" s="25"/>
    </row>
    <row r="10207" spans="32:39">
      <c r="AF10207" s="25"/>
      <c r="AM10207" s="25"/>
    </row>
    <row r="10208" spans="32:39">
      <c r="AF10208" s="25"/>
      <c r="AM10208" s="25"/>
    </row>
    <row r="10209" spans="32:39">
      <c r="AF10209" s="25"/>
      <c r="AM10209" s="25"/>
    </row>
    <row r="10210" spans="32:39">
      <c r="AF10210" s="25"/>
      <c r="AM10210" s="25"/>
    </row>
    <row r="10211" spans="32:39">
      <c r="AF10211" s="25"/>
      <c r="AM10211" s="25"/>
    </row>
    <row r="10212" spans="32:39">
      <c r="AF10212" s="25"/>
      <c r="AM10212" s="25"/>
    </row>
    <row r="10213" spans="32:39">
      <c r="AF10213" s="25"/>
      <c r="AM10213" s="25"/>
    </row>
    <row r="10214" spans="32:39">
      <c r="AF10214" s="25"/>
      <c r="AM10214" s="25"/>
    </row>
    <row r="10215" spans="32:39">
      <c r="AF10215" s="25"/>
      <c r="AM10215" s="25"/>
    </row>
    <row r="10216" spans="32:39">
      <c r="AF10216" s="25"/>
      <c r="AM10216" s="25"/>
    </row>
    <row r="10217" spans="32:39">
      <c r="AF10217" s="25"/>
      <c r="AM10217" s="25"/>
    </row>
    <row r="10218" spans="32:39">
      <c r="AF10218" s="25"/>
      <c r="AM10218" s="25"/>
    </row>
    <row r="10219" spans="32:39">
      <c r="AF10219" s="25"/>
      <c r="AM10219" s="25"/>
    </row>
    <row r="10220" spans="32:39">
      <c r="AF10220" s="25"/>
      <c r="AM10220" s="25"/>
    </row>
    <row r="10221" spans="32:39">
      <c r="AF10221" s="25"/>
      <c r="AM10221" s="25"/>
    </row>
    <row r="10222" spans="32:39">
      <c r="AF10222" s="25"/>
      <c r="AM10222" s="25"/>
    </row>
    <row r="10223" spans="32:39">
      <c r="AF10223" s="25"/>
      <c r="AM10223" s="25"/>
    </row>
    <row r="10224" spans="32:39">
      <c r="AF10224" s="25"/>
      <c r="AM10224" s="25"/>
    </row>
    <row r="10225" spans="32:39">
      <c r="AF10225" s="25"/>
      <c r="AM10225" s="25"/>
    </row>
    <row r="10226" spans="32:39">
      <c r="AF10226" s="25"/>
      <c r="AM10226" s="25"/>
    </row>
    <row r="10227" spans="32:39">
      <c r="AF10227" s="25"/>
      <c r="AM10227" s="25"/>
    </row>
    <row r="10228" spans="32:39">
      <c r="AF10228" s="25"/>
      <c r="AM10228" s="25"/>
    </row>
    <row r="10229" spans="32:39">
      <c r="AF10229" s="25"/>
      <c r="AM10229" s="25"/>
    </row>
    <row r="10230" spans="32:39">
      <c r="AF10230" s="25"/>
      <c r="AM10230" s="25"/>
    </row>
    <row r="10231" spans="32:39">
      <c r="AF10231" s="25"/>
      <c r="AM10231" s="25"/>
    </row>
    <row r="10232" spans="32:39">
      <c r="AF10232" s="25"/>
      <c r="AM10232" s="25"/>
    </row>
    <row r="10233" spans="32:39">
      <c r="AF10233" s="25"/>
      <c r="AM10233" s="25"/>
    </row>
    <row r="10234" spans="32:39">
      <c r="AF10234" s="25"/>
      <c r="AM10234" s="25"/>
    </row>
    <row r="10235" spans="32:39">
      <c r="AF10235" s="25"/>
      <c r="AM10235" s="25"/>
    </row>
    <row r="10236" spans="32:39">
      <c r="AF10236" s="25"/>
      <c r="AM10236" s="25"/>
    </row>
    <row r="10237" spans="32:39">
      <c r="AF10237" s="25"/>
      <c r="AM10237" s="25"/>
    </row>
    <row r="10238" spans="32:39">
      <c r="AF10238" s="25"/>
      <c r="AM10238" s="25"/>
    </row>
    <row r="10239" spans="32:39">
      <c r="AF10239" s="25"/>
      <c r="AM10239" s="25"/>
    </row>
    <row r="10240" spans="32:39">
      <c r="AF10240" s="25"/>
      <c r="AM10240" s="25"/>
    </row>
    <row r="10241" spans="32:39">
      <c r="AF10241" s="25"/>
      <c r="AM10241" s="25"/>
    </row>
    <row r="10242" spans="32:39">
      <c r="AF10242" s="25"/>
      <c r="AM10242" s="25"/>
    </row>
    <row r="10243" spans="32:39">
      <c r="AF10243" s="25"/>
      <c r="AM10243" s="25"/>
    </row>
    <row r="10244" spans="32:39">
      <c r="AF10244" s="25"/>
      <c r="AM10244" s="25"/>
    </row>
    <row r="10245" spans="32:39">
      <c r="AF10245" s="25"/>
      <c r="AM10245" s="25"/>
    </row>
    <row r="10246" spans="32:39">
      <c r="AF10246" s="25"/>
      <c r="AM10246" s="25"/>
    </row>
    <row r="10247" spans="32:39">
      <c r="AF10247" s="25"/>
      <c r="AM10247" s="25"/>
    </row>
    <row r="10248" spans="32:39">
      <c r="AF10248" s="25"/>
      <c r="AM10248" s="25"/>
    </row>
    <row r="10249" spans="32:39">
      <c r="AF10249" s="25"/>
      <c r="AM10249" s="25"/>
    </row>
    <row r="10250" spans="32:39">
      <c r="AF10250" s="25"/>
      <c r="AM10250" s="25"/>
    </row>
    <row r="10251" spans="32:39">
      <c r="AF10251" s="25"/>
      <c r="AM10251" s="25"/>
    </row>
    <row r="10252" spans="32:39">
      <c r="AF10252" s="25"/>
      <c r="AM10252" s="25"/>
    </row>
    <row r="10253" spans="32:39">
      <c r="AF10253" s="25"/>
      <c r="AM10253" s="25"/>
    </row>
    <row r="10254" spans="32:39">
      <c r="AF10254" s="25"/>
      <c r="AM10254" s="25"/>
    </row>
    <row r="10255" spans="32:39">
      <c r="AF10255" s="25"/>
      <c r="AM10255" s="25"/>
    </row>
    <row r="10256" spans="32:39">
      <c r="AF10256" s="25"/>
      <c r="AM10256" s="25"/>
    </row>
    <row r="10257" spans="32:39">
      <c r="AF10257" s="25"/>
      <c r="AM10257" s="25"/>
    </row>
    <row r="10258" spans="32:39">
      <c r="AF10258" s="25"/>
      <c r="AM10258" s="25"/>
    </row>
    <row r="10259" spans="32:39">
      <c r="AF10259" s="25"/>
      <c r="AM10259" s="25"/>
    </row>
    <row r="10260" spans="32:39">
      <c r="AF10260" s="25"/>
      <c r="AM10260" s="25"/>
    </row>
    <row r="10261" spans="32:39">
      <c r="AF10261" s="25"/>
      <c r="AM10261" s="25"/>
    </row>
    <row r="10262" spans="32:39">
      <c r="AF10262" s="25"/>
      <c r="AM10262" s="25"/>
    </row>
    <row r="10263" spans="32:39">
      <c r="AF10263" s="25"/>
      <c r="AM10263" s="25"/>
    </row>
    <row r="10264" spans="32:39">
      <c r="AF10264" s="25"/>
      <c r="AM10264" s="25"/>
    </row>
    <row r="10265" spans="32:39">
      <c r="AF10265" s="25"/>
      <c r="AM10265" s="25"/>
    </row>
    <row r="10266" spans="32:39">
      <c r="AF10266" s="25"/>
      <c r="AM10266" s="25"/>
    </row>
    <row r="10267" spans="32:39">
      <c r="AF10267" s="25"/>
      <c r="AM10267" s="25"/>
    </row>
    <row r="10268" spans="32:39">
      <c r="AF10268" s="25"/>
      <c r="AM10268" s="25"/>
    </row>
    <row r="10269" spans="32:39">
      <c r="AF10269" s="25"/>
      <c r="AM10269" s="25"/>
    </row>
    <row r="10270" spans="32:39">
      <c r="AF10270" s="25"/>
      <c r="AM10270" s="25"/>
    </row>
    <row r="10271" spans="32:39">
      <c r="AF10271" s="25"/>
      <c r="AM10271" s="25"/>
    </row>
    <row r="10272" spans="32:39">
      <c r="AF10272" s="25"/>
      <c r="AM10272" s="25"/>
    </row>
    <row r="10273" spans="32:39">
      <c r="AF10273" s="25"/>
      <c r="AM10273" s="25"/>
    </row>
    <row r="10274" spans="32:39">
      <c r="AF10274" s="25"/>
      <c r="AM10274" s="25"/>
    </row>
    <row r="10275" spans="32:39">
      <c r="AF10275" s="25"/>
      <c r="AM10275" s="25"/>
    </row>
    <row r="10276" spans="32:39">
      <c r="AF10276" s="25"/>
      <c r="AM10276" s="25"/>
    </row>
    <row r="10277" spans="32:39">
      <c r="AF10277" s="25"/>
      <c r="AM10277" s="25"/>
    </row>
    <row r="10278" spans="32:39">
      <c r="AF10278" s="25"/>
      <c r="AM10278" s="25"/>
    </row>
    <row r="10279" spans="32:39">
      <c r="AF10279" s="25"/>
      <c r="AM10279" s="25"/>
    </row>
    <row r="10280" spans="32:39">
      <c r="AF10280" s="25"/>
      <c r="AM10280" s="25"/>
    </row>
    <row r="10281" spans="32:39">
      <c r="AF10281" s="25"/>
      <c r="AM10281" s="25"/>
    </row>
    <row r="10282" spans="32:39">
      <c r="AF10282" s="25"/>
      <c r="AM10282" s="25"/>
    </row>
    <row r="10283" spans="32:39">
      <c r="AF10283" s="25"/>
      <c r="AM10283" s="25"/>
    </row>
    <row r="10284" spans="32:39">
      <c r="AF10284" s="25"/>
      <c r="AM10284" s="25"/>
    </row>
    <row r="10285" spans="32:39">
      <c r="AF10285" s="25"/>
      <c r="AM10285" s="25"/>
    </row>
    <row r="10286" spans="32:39">
      <c r="AF10286" s="25"/>
      <c r="AM10286" s="25"/>
    </row>
    <row r="10287" spans="32:39">
      <c r="AF10287" s="25"/>
      <c r="AM10287" s="25"/>
    </row>
    <row r="10288" spans="32:39">
      <c r="AF10288" s="25"/>
      <c r="AM10288" s="25"/>
    </row>
    <row r="10289" spans="32:39">
      <c r="AF10289" s="25"/>
      <c r="AM10289" s="25"/>
    </row>
    <row r="10290" spans="32:39">
      <c r="AF10290" s="25"/>
      <c r="AM10290" s="25"/>
    </row>
    <row r="10291" spans="32:39">
      <c r="AF10291" s="25"/>
      <c r="AM10291" s="25"/>
    </row>
    <row r="10292" spans="32:39">
      <c r="AF10292" s="25"/>
      <c r="AM10292" s="25"/>
    </row>
    <row r="10293" spans="32:39">
      <c r="AF10293" s="25"/>
      <c r="AM10293" s="25"/>
    </row>
    <row r="10294" spans="32:39">
      <c r="AF10294" s="25"/>
      <c r="AM10294" s="25"/>
    </row>
    <row r="10295" spans="32:39">
      <c r="AF10295" s="25"/>
      <c r="AM10295" s="25"/>
    </row>
    <row r="10296" spans="32:39">
      <c r="AF10296" s="25"/>
      <c r="AM10296" s="25"/>
    </row>
    <row r="10297" spans="32:39">
      <c r="AF10297" s="25"/>
      <c r="AM10297" s="25"/>
    </row>
    <row r="10298" spans="32:39">
      <c r="AF10298" s="25"/>
      <c r="AM10298" s="25"/>
    </row>
    <row r="10299" spans="32:39">
      <c r="AF10299" s="25"/>
      <c r="AM10299" s="25"/>
    </row>
    <row r="10300" spans="32:39">
      <c r="AF10300" s="25"/>
      <c r="AM10300" s="25"/>
    </row>
    <row r="10301" spans="32:39">
      <c r="AF10301" s="25"/>
      <c r="AM10301" s="25"/>
    </row>
    <row r="10302" spans="32:39">
      <c r="AF10302" s="25"/>
      <c r="AM10302" s="25"/>
    </row>
    <row r="10303" spans="32:39">
      <c r="AF10303" s="25"/>
      <c r="AM10303" s="25"/>
    </row>
    <row r="10304" spans="32:39">
      <c r="AF10304" s="25"/>
      <c r="AM10304" s="25"/>
    </row>
    <row r="10305" spans="32:39">
      <c r="AF10305" s="25"/>
      <c r="AM10305" s="25"/>
    </row>
    <row r="10306" spans="32:39">
      <c r="AF10306" s="25"/>
      <c r="AM10306" s="25"/>
    </row>
    <row r="10307" spans="32:39">
      <c r="AF10307" s="25"/>
      <c r="AM10307" s="25"/>
    </row>
    <row r="10308" spans="32:39">
      <c r="AF10308" s="25"/>
      <c r="AM10308" s="25"/>
    </row>
    <row r="10309" spans="32:39">
      <c r="AF10309" s="25"/>
      <c r="AM10309" s="25"/>
    </row>
    <row r="10310" spans="32:39">
      <c r="AF10310" s="25"/>
      <c r="AM10310" s="25"/>
    </row>
    <row r="10311" spans="32:39">
      <c r="AF10311" s="25"/>
      <c r="AM10311" s="25"/>
    </row>
    <row r="10312" spans="32:39">
      <c r="AF10312" s="25"/>
      <c r="AM10312" s="25"/>
    </row>
    <row r="10313" spans="32:39">
      <c r="AF10313" s="25"/>
      <c r="AM10313" s="25"/>
    </row>
    <row r="10314" spans="32:39">
      <c r="AF10314" s="25"/>
      <c r="AM10314" s="25"/>
    </row>
    <row r="10315" spans="32:39">
      <c r="AF10315" s="25"/>
      <c r="AM10315" s="25"/>
    </row>
    <row r="10316" spans="32:39">
      <c r="AF10316" s="25"/>
      <c r="AM10316" s="25"/>
    </row>
    <row r="10317" spans="32:39">
      <c r="AF10317" s="25"/>
      <c r="AM10317" s="25"/>
    </row>
    <row r="10318" spans="32:39">
      <c r="AF10318" s="25"/>
      <c r="AM10318" s="25"/>
    </row>
    <row r="10319" spans="32:39">
      <c r="AF10319" s="25"/>
      <c r="AM10319" s="25"/>
    </row>
    <row r="10320" spans="32:39">
      <c r="AF10320" s="25"/>
      <c r="AM10320" s="25"/>
    </row>
    <row r="10321" spans="32:39">
      <c r="AF10321" s="25"/>
      <c r="AM10321" s="25"/>
    </row>
    <row r="10322" spans="32:39">
      <c r="AF10322" s="25"/>
      <c r="AM10322" s="25"/>
    </row>
    <row r="10323" spans="32:39">
      <c r="AF10323" s="25"/>
      <c r="AM10323" s="25"/>
    </row>
    <row r="10324" spans="32:39">
      <c r="AF10324" s="25"/>
      <c r="AM10324" s="25"/>
    </row>
    <row r="10325" spans="32:39">
      <c r="AF10325" s="25"/>
      <c r="AM10325" s="25"/>
    </row>
    <row r="10326" spans="32:39">
      <c r="AF10326" s="25"/>
      <c r="AM10326" s="25"/>
    </row>
    <row r="10327" spans="32:39">
      <c r="AF10327" s="25"/>
      <c r="AM10327" s="25"/>
    </row>
    <row r="10328" spans="32:39">
      <c r="AF10328" s="25"/>
      <c r="AM10328" s="25"/>
    </row>
    <row r="10329" spans="32:39">
      <c r="AF10329" s="25"/>
      <c r="AM10329" s="25"/>
    </row>
    <row r="10330" spans="32:39">
      <c r="AF10330" s="25"/>
      <c r="AM10330" s="25"/>
    </row>
    <row r="10331" spans="32:39">
      <c r="AF10331" s="25"/>
      <c r="AM10331" s="25"/>
    </row>
    <row r="10332" spans="32:39">
      <c r="AF10332" s="25"/>
      <c r="AM10332" s="25"/>
    </row>
    <row r="10333" spans="32:39">
      <c r="AF10333" s="25"/>
      <c r="AM10333" s="25"/>
    </row>
    <row r="10334" spans="32:39">
      <c r="AF10334" s="25"/>
      <c r="AM10334" s="25"/>
    </row>
    <row r="10335" spans="32:39">
      <c r="AF10335" s="25"/>
      <c r="AM10335" s="25"/>
    </row>
    <row r="10336" spans="32:39">
      <c r="AF10336" s="25"/>
      <c r="AM10336" s="25"/>
    </row>
    <row r="10337" spans="32:39">
      <c r="AF10337" s="25"/>
      <c r="AM10337" s="25"/>
    </row>
    <row r="10338" spans="32:39">
      <c r="AF10338" s="25"/>
      <c r="AM10338" s="25"/>
    </row>
    <row r="10339" spans="32:39">
      <c r="AF10339" s="25"/>
      <c r="AM10339" s="25"/>
    </row>
    <row r="10340" spans="32:39">
      <c r="AF10340" s="25"/>
      <c r="AM10340" s="25"/>
    </row>
    <row r="10341" spans="32:39">
      <c r="AF10341" s="25"/>
      <c r="AM10341" s="25"/>
    </row>
    <row r="10342" spans="32:39">
      <c r="AF10342" s="25"/>
      <c r="AM10342" s="25"/>
    </row>
    <row r="10343" spans="32:39">
      <c r="AF10343" s="25"/>
      <c r="AM10343" s="25"/>
    </row>
    <row r="10344" spans="32:39">
      <c r="AF10344" s="25"/>
      <c r="AM10344" s="25"/>
    </row>
    <row r="10345" spans="32:39">
      <c r="AF10345" s="25"/>
      <c r="AM10345" s="25"/>
    </row>
    <row r="10346" spans="32:39">
      <c r="AF10346" s="25"/>
      <c r="AM10346" s="25"/>
    </row>
    <row r="10347" spans="32:39">
      <c r="AF10347" s="25"/>
      <c r="AM10347" s="25"/>
    </row>
    <row r="10348" spans="32:39">
      <c r="AF10348" s="25"/>
      <c r="AM10348" s="25"/>
    </row>
    <row r="10349" spans="32:39">
      <c r="AF10349" s="25"/>
      <c r="AM10349" s="25"/>
    </row>
    <row r="10350" spans="32:39">
      <c r="AF10350" s="25"/>
      <c r="AM10350" s="25"/>
    </row>
    <row r="10351" spans="32:39">
      <c r="AF10351" s="25"/>
      <c r="AM10351" s="25"/>
    </row>
    <row r="10352" spans="32:39">
      <c r="AF10352" s="25"/>
      <c r="AM10352" s="25"/>
    </row>
    <row r="10353" spans="32:39">
      <c r="AF10353" s="25"/>
      <c r="AM10353" s="25"/>
    </row>
    <row r="10354" spans="32:39">
      <c r="AF10354" s="25"/>
      <c r="AM10354" s="25"/>
    </row>
    <row r="10355" spans="32:39">
      <c r="AF10355" s="25"/>
      <c r="AM10355" s="25"/>
    </row>
    <row r="10356" spans="32:39">
      <c r="AF10356" s="25"/>
      <c r="AM10356" s="25"/>
    </row>
    <row r="10357" spans="32:39">
      <c r="AF10357" s="25"/>
      <c r="AM10357" s="25"/>
    </row>
    <row r="10358" spans="32:39">
      <c r="AF10358" s="25"/>
      <c r="AM10358" s="25"/>
    </row>
    <row r="10359" spans="32:39">
      <c r="AF10359" s="25"/>
      <c r="AM10359" s="25"/>
    </row>
    <row r="10360" spans="32:39">
      <c r="AF10360" s="25"/>
      <c r="AM10360" s="25"/>
    </row>
    <row r="10361" spans="32:39">
      <c r="AF10361" s="25"/>
      <c r="AM10361" s="25"/>
    </row>
    <row r="10362" spans="32:39">
      <c r="AF10362" s="25"/>
      <c r="AM10362" s="25"/>
    </row>
    <row r="10363" spans="32:39">
      <c r="AF10363" s="25"/>
      <c r="AM10363" s="25"/>
    </row>
    <row r="10364" spans="32:39">
      <c r="AF10364" s="25"/>
      <c r="AM10364" s="25"/>
    </row>
    <row r="10365" spans="32:39">
      <c r="AF10365" s="25"/>
      <c r="AM10365" s="25"/>
    </row>
    <row r="10366" spans="32:39">
      <c r="AF10366" s="25"/>
      <c r="AM10366" s="25"/>
    </row>
    <row r="10367" spans="32:39">
      <c r="AF10367" s="25"/>
      <c r="AM10367" s="25"/>
    </row>
    <row r="10368" spans="32:39">
      <c r="AF10368" s="25"/>
      <c r="AM10368" s="25"/>
    </row>
    <row r="10369" spans="32:39">
      <c r="AF10369" s="25"/>
      <c r="AM10369" s="25"/>
    </row>
    <row r="10370" spans="32:39">
      <c r="AF10370" s="25"/>
      <c r="AM10370" s="25"/>
    </row>
    <row r="10371" spans="32:39">
      <c r="AF10371" s="25"/>
      <c r="AM10371" s="25"/>
    </row>
    <row r="10372" spans="32:39">
      <c r="AF10372" s="25"/>
      <c r="AM10372" s="25"/>
    </row>
    <row r="10373" spans="32:39">
      <c r="AF10373" s="25"/>
      <c r="AM10373" s="25"/>
    </row>
    <row r="10374" spans="32:39">
      <c r="AF10374" s="25"/>
      <c r="AM10374" s="25"/>
    </row>
    <row r="10375" spans="32:39">
      <c r="AF10375" s="25"/>
      <c r="AM10375" s="25"/>
    </row>
    <row r="10376" spans="32:39">
      <c r="AF10376" s="25"/>
      <c r="AM10376" s="25"/>
    </row>
    <row r="10377" spans="32:39">
      <c r="AF10377" s="25"/>
      <c r="AM10377" s="25"/>
    </row>
    <row r="10378" spans="32:39">
      <c r="AF10378" s="25"/>
      <c r="AM10378" s="25"/>
    </row>
    <row r="10379" spans="32:39">
      <c r="AF10379" s="25"/>
      <c r="AM10379" s="25"/>
    </row>
    <row r="10380" spans="32:39">
      <c r="AF10380" s="25"/>
      <c r="AM10380" s="25"/>
    </row>
    <row r="10381" spans="32:39">
      <c r="AF10381" s="25"/>
      <c r="AM10381" s="25"/>
    </row>
    <row r="10382" spans="32:39">
      <c r="AF10382" s="25"/>
      <c r="AM10382" s="25"/>
    </row>
    <row r="10383" spans="32:39">
      <c r="AF10383" s="25"/>
      <c r="AM10383" s="25"/>
    </row>
    <row r="10384" spans="32:39">
      <c r="AF10384" s="25"/>
      <c r="AM10384" s="25"/>
    </row>
    <row r="10385" spans="32:39">
      <c r="AF10385" s="25"/>
      <c r="AM10385" s="25"/>
    </row>
    <row r="10386" spans="32:39">
      <c r="AF10386" s="25"/>
      <c r="AM10386" s="25"/>
    </row>
    <row r="10387" spans="32:39">
      <c r="AF10387" s="25"/>
      <c r="AM10387" s="25"/>
    </row>
    <row r="10388" spans="32:39">
      <c r="AF10388" s="25"/>
      <c r="AM10388" s="25"/>
    </row>
    <row r="10389" spans="32:39">
      <c r="AF10389" s="25"/>
      <c r="AM10389" s="25"/>
    </row>
    <row r="10390" spans="32:39">
      <c r="AF10390" s="25"/>
      <c r="AM10390" s="25"/>
    </row>
    <row r="10391" spans="32:39">
      <c r="AF10391" s="25"/>
      <c r="AM10391" s="25"/>
    </row>
    <row r="10392" spans="32:39">
      <c r="AF10392" s="25"/>
      <c r="AM10392" s="25"/>
    </row>
    <row r="10393" spans="32:39">
      <c r="AF10393" s="25"/>
      <c r="AM10393" s="25"/>
    </row>
    <row r="10394" spans="32:39">
      <c r="AF10394" s="25"/>
      <c r="AM10394" s="25"/>
    </row>
    <row r="10395" spans="32:39">
      <c r="AF10395" s="25"/>
      <c r="AM10395" s="25"/>
    </row>
    <row r="10396" spans="32:39">
      <c r="AF10396" s="25"/>
      <c r="AM10396" s="25"/>
    </row>
    <row r="10397" spans="32:39">
      <c r="AF10397" s="25"/>
      <c r="AM10397" s="25"/>
    </row>
    <row r="10398" spans="32:39">
      <c r="AF10398" s="25"/>
      <c r="AM10398" s="25"/>
    </row>
    <row r="10399" spans="32:39">
      <c r="AF10399" s="25"/>
      <c r="AM10399" s="25"/>
    </row>
    <row r="10400" spans="32:39">
      <c r="AF10400" s="25"/>
      <c r="AM10400" s="25"/>
    </row>
    <row r="10401" spans="32:39">
      <c r="AF10401" s="25"/>
      <c r="AM10401" s="25"/>
    </row>
    <row r="10402" spans="32:39">
      <c r="AF10402" s="25"/>
      <c r="AM10402" s="25"/>
    </row>
    <row r="10403" spans="32:39">
      <c r="AF10403" s="25"/>
      <c r="AM10403" s="25"/>
    </row>
    <row r="10404" spans="32:39">
      <c r="AF10404" s="25"/>
      <c r="AM10404" s="25"/>
    </row>
    <row r="10405" spans="32:39">
      <c r="AF10405" s="25"/>
      <c r="AM10405" s="25"/>
    </row>
    <row r="10406" spans="32:39">
      <c r="AF10406" s="25"/>
      <c r="AM10406" s="25"/>
    </row>
    <row r="10407" spans="32:39">
      <c r="AF10407" s="25"/>
      <c r="AM10407" s="25"/>
    </row>
    <row r="10408" spans="32:39">
      <c r="AF10408" s="25"/>
      <c r="AM10408" s="25"/>
    </row>
    <row r="10409" spans="32:39">
      <c r="AF10409" s="25"/>
      <c r="AM10409" s="25"/>
    </row>
    <row r="10410" spans="32:39">
      <c r="AF10410" s="25"/>
      <c r="AM10410" s="25"/>
    </row>
    <row r="10411" spans="32:39">
      <c r="AF10411" s="25"/>
      <c r="AM10411" s="25"/>
    </row>
    <row r="10412" spans="32:39">
      <c r="AF10412" s="25"/>
      <c r="AM10412" s="25"/>
    </row>
    <row r="10413" spans="32:39">
      <c r="AF10413" s="25"/>
      <c r="AM10413" s="25"/>
    </row>
    <row r="10414" spans="32:39">
      <c r="AF10414" s="25"/>
      <c r="AM10414" s="25"/>
    </row>
    <row r="10415" spans="32:39">
      <c r="AF10415" s="25"/>
      <c r="AM10415" s="25"/>
    </row>
    <row r="10416" spans="32:39">
      <c r="AF10416" s="25"/>
      <c r="AM10416" s="25"/>
    </row>
    <row r="10417" spans="32:39">
      <c r="AF10417" s="25"/>
      <c r="AM10417" s="25"/>
    </row>
    <row r="10418" spans="32:39">
      <c r="AF10418" s="25"/>
      <c r="AM10418" s="25"/>
    </row>
    <row r="10419" spans="32:39">
      <c r="AF10419" s="25"/>
      <c r="AM10419" s="25"/>
    </row>
    <row r="10420" spans="32:39">
      <c r="AF10420" s="25"/>
      <c r="AM10420" s="25"/>
    </row>
    <row r="10421" spans="32:39">
      <c r="AF10421" s="25"/>
      <c r="AM10421" s="25"/>
    </row>
    <row r="10422" spans="32:39">
      <c r="AF10422" s="25"/>
      <c r="AM10422" s="25"/>
    </row>
    <row r="10423" spans="32:39">
      <c r="AF10423" s="25"/>
      <c r="AM10423" s="25"/>
    </row>
    <row r="10424" spans="32:39">
      <c r="AF10424" s="25"/>
      <c r="AM10424" s="25"/>
    </row>
    <row r="10425" spans="32:39">
      <c r="AF10425" s="25"/>
      <c r="AM10425" s="25"/>
    </row>
    <row r="10426" spans="32:39">
      <c r="AF10426" s="25"/>
      <c r="AM10426" s="25"/>
    </row>
    <row r="10427" spans="32:39">
      <c r="AF10427" s="25"/>
      <c r="AM10427" s="25"/>
    </row>
    <row r="10428" spans="32:39">
      <c r="AF10428" s="25"/>
      <c r="AM10428" s="25"/>
    </row>
    <row r="10429" spans="32:39">
      <c r="AF10429" s="25"/>
      <c r="AM10429" s="25"/>
    </row>
    <row r="10430" spans="32:39">
      <c r="AF10430" s="25"/>
      <c r="AM10430" s="25"/>
    </row>
    <row r="10431" spans="32:39">
      <c r="AF10431" s="25"/>
      <c r="AM10431" s="25"/>
    </row>
    <row r="10432" spans="32:39">
      <c r="AF10432" s="25"/>
      <c r="AM10432" s="25"/>
    </row>
    <row r="10433" spans="32:39">
      <c r="AF10433" s="25"/>
      <c r="AM10433" s="25"/>
    </row>
    <row r="10434" spans="32:39">
      <c r="AF10434" s="25"/>
      <c r="AM10434" s="25"/>
    </row>
    <row r="10435" spans="32:39">
      <c r="AF10435" s="25"/>
      <c r="AM10435" s="25"/>
    </row>
    <row r="10436" spans="32:39">
      <c r="AF10436" s="25"/>
      <c r="AM10436" s="25"/>
    </row>
    <row r="10437" spans="32:39">
      <c r="AF10437" s="25"/>
      <c r="AM10437" s="25"/>
    </row>
    <row r="10438" spans="32:39">
      <c r="AF10438" s="25"/>
      <c r="AM10438" s="25"/>
    </row>
    <row r="10439" spans="32:39">
      <c r="AF10439" s="25"/>
      <c r="AM10439" s="25"/>
    </row>
    <row r="10440" spans="32:39">
      <c r="AF10440" s="25"/>
      <c r="AM10440" s="25"/>
    </row>
    <row r="10441" spans="32:39">
      <c r="AF10441" s="25"/>
      <c r="AM10441" s="25"/>
    </row>
    <row r="10442" spans="32:39">
      <c r="AF10442" s="25"/>
      <c r="AM10442" s="25"/>
    </row>
    <row r="10443" spans="32:39">
      <c r="AF10443" s="25"/>
      <c r="AM10443" s="25"/>
    </row>
    <row r="10444" spans="32:39">
      <c r="AF10444" s="25"/>
      <c r="AM10444" s="25"/>
    </row>
    <row r="10445" spans="32:39">
      <c r="AF10445" s="25"/>
      <c r="AM10445" s="25"/>
    </row>
    <row r="10446" spans="32:39">
      <c r="AF10446" s="25"/>
      <c r="AM10446" s="25"/>
    </row>
    <row r="10447" spans="32:39">
      <c r="AF10447" s="25"/>
      <c r="AM10447" s="25"/>
    </row>
    <row r="10448" spans="32:39">
      <c r="AF10448" s="25"/>
      <c r="AM10448" s="25"/>
    </row>
    <row r="10449" spans="32:39">
      <c r="AF10449" s="25"/>
      <c r="AM10449" s="25"/>
    </row>
    <row r="10450" spans="32:39">
      <c r="AF10450" s="25"/>
      <c r="AM10450" s="25"/>
    </row>
    <row r="10451" spans="32:39">
      <c r="AF10451" s="25"/>
      <c r="AM10451" s="25"/>
    </row>
    <row r="10452" spans="32:39">
      <c r="AF10452" s="25"/>
      <c r="AM10452" s="25"/>
    </row>
    <row r="10453" spans="32:39">
      <c r="AF10453" s="25"/>
      <c r="AM10453" s="25"/>
    </row>
    <row r="10454" spans="32:39">
      <c r="AF10454" s="25"/>
      <c r="AM10454" s="25"/>
    </row>
    <row r="10455" spans="32:39">
      <c r="AF10455" s="25"/>
      <c r="AM10455" s="25"/>
    </row>
    <row r="10456" spans="32:39">
      <c r="AF10456" s="25"/>
      <c r="AM10456" s="25"/>
    </row>
    <row r="10457" spans="32:39">
      <c r="AF10457" s="25"/>
      <c r="AM10457" s="25"/>
    </row>
    <row r="10458" spans="32:39">
      <c r="AF10458" s="25"/>
      <c r="AM10458" s="25"/>
    </row>
    <row r="10459" spans="32:39">
      <c r="AF10459" s="25"/>
      <c r="AM10459" s="25"/>
    </row>
    <row r="10460" spans="32:39">
      <c r="AF10460" s="25"/>
      <c r="AM10460" s="25"/>
    </row>
    <row r="10461" spans="32:39">
      <c r="AF10461" s="25"/>
      <c r="AM10461" s="25"/>
    </row>
    <row r="10462" spans="32:39">
      <c r="AF10462" s="25"/>
      <c r="AM10462" s="25"/>
    </row>
    <row r="10463" spans="32:39">
      <c r="AF10463" s="25"/>
      <c r="AM10463" s="25"/>
    </row>
    <row r="10464" spans="32:39">
      <c r="AF10464" s="25"/>
      <c r="AM10464" s="25"/>
    </row>
    <row r="10465" spans="32:39">
      <c r="AF10465" s="25"/>
      <c r="AM10465" s="25"/>
    </row>
    <row r="10466" spans="32:39">
      <c r="AF10466" s="25"/>
      <c r="AM10466" s="25"/>
    </row>
    <row r="10467" spans="32:39">
      <c r="AF10467" s="25"/>
      <c r="AM10467" s="25"/>
    </row>
    <row r="10468" spans="32:39">
      <c r="AF10468" s="25"/>
      <c r="AM10468" s="25"/>
    </row>
    <row r="10469" spans="32:39">
      <c r="AF10469" s="25"/>
      <c r="AM10469" s="25"/>
    </row>
    <row r="10470" spans="32:39">
      <c r="AF10470" s="25"/>
      <c r="AM10470" s="25"/>
    </row>
    <row r="10471" spans="32:39">
      <c r="AF10471" s="25"/>
      <c r="AM10471" s="25"/>
    </row>
    <row r="10472" spans="32:39">
      <c r="AF10472" s="25"/>
      <c r="AM10472" s="25"/>
    </row>
    <row r="10473" spans="32:39">
      <c r="AF10473" s="25"/>
      <c r="AM10473" s="25"/>
    </row>
    <row r="10474" spans="32:39">
      <c r="AF10474" s="25"/>
      <c r="AM10474" s="25"/>
    </row>
    <row r="10475" spans="32:39">
      <c r="AF10475" s="25"/>
      <c r="AM10475" s="25"/>
    </row>
    <row r="10476" spans="32:39">
      <c r="AF10476" s="25"/>
      <c r="AM10476" s="25"/>
    </row>
    <row r="10477" spans="32:39">
      <c r="AF10477" s="25"/>
      <c r="AM10477" s="25"/>
    </row>
    <row r="10478" spans="32:39">
      <c r="AF10478" s="25"/>
      <c r="AM10478" s="25"/>
    </row>
    <row r="10479" spans="32:39">
      <c r="AF10479" s="25"/>
      <c r="AM10479" s="25"/>
    </row>
    <row r="10480" spans="32:39">
      <c r="AF10480" s="25"/>
      <c r="AM10480" s="25"/>
    </row>
    <row r="10481" spans="32:39">
      <c r="AF10481" s="25"/>
      <c r="AM10481" s="25"/>
    </row>
    <row r="10482" spans="32:39">
      <c r="AF10482" s="25"/>
      <c r="AM10482" s="25"/>
    </row>
    <row r="10483" spans="32:39">
      <c r="AF10483" s="25"/>
      <c r="AM10483" s="25"/>
    </row>
    <row r="10484" spans="32:39">
      <c r="AF10484" s="25"/>
      <c r="AM10484" s="25"/>
    </row>
    <row r="10485" spans="32:39">
      <c r="AF10485" s="25"/>
      <c r="AM10485" s="25"/>
    </row>
    <row r="10486" spans="32:39">
      <c r="AF10486" s="25"/>
      <c r="AM10486" s="25"/>
    </row>
    <row r="10487" spans="32:39">
      <c r="AF10487" s="25"/>
      <c r="AM10487" s="25"/>
    </row>
    <row r="10488" spans="32:39">
      <c r="AF10488" s="25"/>
      <c r="AM10488" s="25"/>
    </row>
    <row r="10489" spans="32:39">
      <c r="AF10489" s="25"/>
      <c r="AM10489" s="25"/>
    </row>
    <row r="10490" spans="32:39">
      <c r="AF10490" s="25"/>
      <c r="AM10490" s="25"/>
    </row>
    <row r="10491" spans="32:39">
      <c r="AF10491" s="25"/>
      <c r="AM10491" s="25"/>
    </row>
    <row r="10492" spans="32:39">
      <c r="AF10492" s="25"/>
      <c r="AM10492" s="25"/>
    </row>
    <row r="10493" spans="32:39">
      <c r="AF10493" s="25"/>
      <c r="AM10493" s="25"/>
    </row>
    <row r="10494" spans="32:39">
      <c r="AF10494" s="25"/>
      <c r="AM10494" s="25"/>
    </row>
    <row r="10495" spans="32:39">
      <c r="AF10495" s="25"/>
      <c r="AM10495" s="25"/>
    </row>
    <row r="10496" spans="32:39">
      <c r="AF10496" s="25"/>
      <c r="AM10496" s="25"/>
    </row>
    <row r="10497" spans="32:39">
      <c r="AF10497" s="25"/>
      <c r="AM10497" s="25"/>
    </row>
    <row r="10498" spans="32:39">
      <c r="AF10498" s="25"/>
      <c r="AM10498" s="25"/>
    </row>
    <row r="10499" spans="32:39">
      <c r="AF10499" s="25"/>
      <c r="AM10499" s="25"/>
    </row>
    <row r="10500" spans="32:39">
      <c r="AF10500" s="25"/>
      <c r="AM10500" s="25"/>
    </row>
    <row r="10501" spans="32:39">
      <c r="AF10501" s="25"/>
      <c r="AM10501" s="25"/>
    </row>
    <row r="10502" spans="32:39">
      <c r="AF10502" s="25"/>
      <c r="AM10502" s="25"/>
    </row>
    <row r="10503" spans="32:39">
      <c r="AF10503" s="25"/>
      <c r="AM10503" s="25"/>
    </row>
    <row r="10504" spans="32:39">
      <c r="AF10504" s="25"/>
      <c r="AM10504" s="25"/>
    </row>
    <row r="10505" spans="32:39">
      <c r="AF10505" s="25"/>
      <c r="AM10505" s="25"/>
    </row>
    <row r="10506" spans="32:39">
      <c r="AF10506" s="25"/>
      <c r="AM10506" s="25"/>
    </row>
    <row r="10507" spans="32:39">
      <c r="AF10507" s="25"/>
      <c r="AM10507" s="25"/>
    </row>
    <row r="10508" spans="32:39">
      <c r="AF10508" s="25"/>
      <c r="AM10508" s="25"/>
    </row>
    <row r="10509" spans="32:39">
      <c r="AF10509" s="25"/>
      <c r="AM10509" s="25"/>
    </row>
    <row r="10510" spans="32:39">
      <c r="AF10510" s="25"/>
      <c r="AM10510" s="25"/>
    </row>
    <row r="10511" spans="32:39">
      <c r="AF10511" s="25"/>
      <c r="AM10511" s="25"/>
    </row>
    <row r="10512" spans="32:39">
      <c r="AF10512" s="25"/>
      <c r="AM10512" s="25"/>
    </row>
    <row r="10513" spans="32:39">
      <c r="AF10513" s="25"/>
      <c r="AM10513" s="25"/>
    </row>
    <row r="10514" spans="32:39">
      <c r="AF10514" s="25"/>
      <c r="AM10514" s="25"/>
    </row>
    <row r="10515" spans="32:39">
      <c r="AF10515" s="25"/>
      <c r="AM10515" s="25"/>
    </row>
    <row r="10516" spans="32:39">
      <c r="AF10516" s="25"/>
      <c r="AM10516" s="25"/>
    </row>
    <row r="10517" spans="32:39">
      <c r="AF10517" s="25"/>
      <c r="AM10517" s="25"/>
    </row>
    <row r="10518" spans="32:39">
      <c r="AF10518" s="25"/>
      <c r="AM10518" s="25"/>
    </row>
    <row r="10519" spans="32:39">
      <c r="AF10519" s="25"/>
      <c r="AM10519" s="25"/>
    </row>
    <row r="10520" spans="32:39">
      <c r="AF10520" s="25"/>
      <c r="AM10520" s="25"/>
    </row>
    <row r="10521" spans="32:39">
      <c r="AF10521" s="25"/>
      <c r="AM10521" s="25"/>
    </row>
    <row r="10522" spans="32:39">
      <c r="AF10522" s="25"/>
      <c r="AM10522" s="25"/>
    </row>
    <row r="10523" spans="32:39">
      <c r="AF10523" s="25"/>
      <c r="AM10523" s="25"/>
    </row>
    <row r="10524" spans="32:39">
      <c r="AF10524" s="25"/>
      <c r="AM10524" s="25"/>
    </row>
    <row r="10525" spans="32:39">
      <c r="AF10525" s="25"/>
      <c r="AM10525" s="25"/>
    </row>
    <row r="10526" spans="32:39">
      <c r="AF10526" s="25"/>
      <c r="AM10526" s="25"/>
    </row>
    <row r="10527" spans="32:39">
      <c r="AF10527" s="25"/>
      <c r="AM10527" s="25"/>
    </row>
    <row r="10528" spans="32:39">
      <c r="AF10528" s="25"/>
      <c r="AM10528" s="25"/>
    </row>
    <row r="10529" spans="32:39">
      <c r="AF10529" s="25"/>
      <c r="AM10529" s="25"/>
    </row>
    <row r="10530" spans="32:39">
      <c r="AF10530" s="25"/>
      <c r="AM10530" s="25"/>
    </row>
    <row r="10531" spans="32:39">
      <c r="AF10531" s="25"/>
      <c r="AM10531" s="25"/>
    </row>
    <row r="10532" spans="32:39">
      <c r="AF10532" s="25"/>
      <c r="AM10532" s="25"/>
    </row>
    <row r="10533" spans="32:39">
      <c r="AF10533" s="25"/>
      <c r="AM10533" s="25"/>
    </row>
    <row r="10534" spans="32:39">
      <c r="AF10534" s="25"/>
      <c r="AM10534" s="25"/>
    </row>
    <row r="10535" spans="32:39">
      <c r="AF10535" s="25"/>
      <c r="AM10535" s="25"/>
    </row>
    <row r="10536" spans="32:39">
      <c r="AF10536" s="25"/>
      <c r="AM10536" s="25"/>
    </row>
    <row r="10537" spans="32:39">
      <c r="AF10537" s="25"/>
      <c r="AM10537" s="25"/>
    </row>
    <row r="10538" spans="32:39">
      <c r="AF10538" s="25"/>
      <c r="AM10538" s="25"/>
    </row>
    <row r="10539" spans="32:39">
      <c r="AF10539" s="25"/>
      <c r="AM10539" s="25"/>
    </row>
    <row r="10540" spans="32:39">
      <c r="AF10540" s="25"/>
      <c r="AM10540" s="25"/>
    </row>
    <row r="10541" spans="32:39">
      <c r="AF10541" s="25"/>
      <c r="AM10541" s="25"/>
    </row>
    <row r="10542" spans="32:39">
      <c r="AF10542" s="25"/>
      <c r="AM10542" s="25"/>
    </row>
    <row r="10543" spans="32:39">
      <c r="AF10543" s="25"/>
      <c r="AM10543" s="25"/>
    </row>
    <row r="10544" spans="32:39">
      <c r="AF10544" s="25"/>
      <c r="AM10544" s="25"/>
    </row>
    <row r="10545" spans="32:39">
      <c r="AF10545" s="25"/>
      <c r="AM10545" s="25"/>
    </row>
    <row r="10546" spans="32:39">
      <c r="AF10546" s="25"/>
      <c r="AM10546" s="25"/>
    </row>
    <row r="10547" spans="32:39">
      <c r="AF10547" s="25"/>
      <c r="AM10547" s="25"/>
    </row>
    <row r="10548" spans="32:39">
      <c r="AF10548" s="25"/>
      <c r="AM10548" s="25"/>
    </row>
    <row r="10549" spans="32:39">
      <c r="AF10549" s="25"/>
      <c r="AM10549" s="25"/>
    </row>
    <row r="10550" spans="32:39">
      <c r="AF10550" s="25"/>
      <c r="AM10550" s="25"/>
    </row>
    <row r="10551" spans="32:39">
      <c r="AF10551" s="25"/>
      <c r="AM10551" s="25"/>
    </row>
    <row r="10552" spans="32:39">
      <c r="AF10552" s="25"/>
      <c r="AM10552" s="25"/>
    </row>
    <row r="10553" spans="32:39">
      <c r="AF10553" s="25"/>
      <c r="AM10553" s="25"/>
    </row>
    <row r="10554" spans="32:39">
      <c r="AF10554" s="25"/>
      <c r="AM10554" s="25"/>
    </row>
    <row r="10555" spans="32:39">
      <c r="AF10555" s="25"/>
      <c r="AM10555" s="25"/>
    </row>
    <row r="10556" spans="32:39">
      <c r="AF10556" s="25"/>
      <c r="AM10556" s="25"/>
    </row>
    <row r="10557" spans="32:39">
      <c r="AF10557" s="25"/>
      <c r="AM10557" s="25"/>
    </row>
    <row r="10558" spans="32:39">
      <c r="AF10558" s="25"/>
      <c r="AM10558" s="25"/>
    </row>
    <row r="10559" spans="32:39">
      <c r="AF10559" s="25"/>
      <c r="AM10559" s="25"/>
    </row>
    <row r="10560" spans="32:39">
      <c r="AF10560" s="25"/>
      <c r="AM10560" s="25"/>
    </row>
    <row r="10561" spans="32:39">
      <c r="AF10561" s="25"/>
      <c r="AM10561" s="25"/>
    </row>
    <row r="10562" spans="32:39">
      <c r="AF10562" s="25"/>
      <c r="AM10562" s="25"/>
    </row>
    <row r="10563" spans="32:39">
      <c r="AF10563" s="25"/>
      <c r="AM10563" s="25"/>
    </row>
    <row r="10564" spans="32:39">
      <c r="AF10564" s="25"/>
      <c r="AM10564" s="25"/>
    </row>
    <row r="10565" spans="32:39">
      <c r="AF10565" s="25"/>
      <c r="AM10565" s="25"/>
    </row>
    <row r="10566" spans="32:39">
      <c r="AF10566" s="25"/>
      <c r="AM10566" s="25"/>
    </row>
    <row r="10567" spans="32:39">
      <c r="AF10567" s="25"/>
      <c r="AM10567" s="25"/>
    </row>
    <row r="10568" spans="32:39">
      <c r="AF10568" s="25"/>
      <c r="AM10568" s="25"/>
    </row>
    <row r="10569" spans="32:39">
      <c r="AF10569" s="25"/>
      <c r="AM10569" s="25"/>
    </row>
    <row r="10570" spans="32:39">
      <c r="AF10570" s="25"/>
      <c r="AM10570" s="25"/>
    </row>
    <row r="10571" spans="32:39">
      <c r="AF10571" s="25"/>
      <c r="AM10571" s="25"/>
    </row>
    <row r="10572" spans="32:39">
      <c r="AF10572" s="25"/>
      <c r="AM10572" s="25"/>
    </row>
    <row r="10573" spans="32:39">
      <c r="AF10573" s="25"/>
      <c r="AM10573" s="25"/>
    </row>
    <row r="10574" spans="32:39">
      <c r="AF10574" s="25"/>
      <c r="AM10574" s="25"/>
    </row>
    <row r="10575" spans="32:39">
      <c r="AF10575" s="25"/>
      <c r="AM10575" s="25"/>
    </row>
    <row r="10576" spans="32:39">
      <c r="AF10576" s="25"/>
      <c r="AM10576" s="25"/>
    </row>
    <row r="10577" spans="32:39">
      <c r="AF10577" s="25"/>
      <c r="AM10577" s="25"/>
    </row>
    <row r="10578" spans="32:39">
      <c r="AF10578" s="25"/>
      <c r="AM10578" s="25"/>
    </row>
    <row r="10579" spans="32:39">
      <c r="AF10579" s="25"/>
      <c r="AM10579" s="25"/>
    </row>
    <row r="10580" spans="32:39">
      <c r="AF10580" s="25"/>
      <c r="AM10580" s="25"/>
    </row>
    <row r="10581" spans="32:39">
      <c r="AF10581" s="25"/>
      <c r="AM10581" s="25"/>
    </row>
    <row r="10582" spans="32:39">
      <c r="AF10582" s="25"/>
      <c r="AM10582" s="25"/>
    </row>
    <row r="10583" spans="32:39">
      <c r="AF10583" s="25"/>
      <c r="AM10583" s="25"/>
    </row>
    <row r="10584" spans="32:39">
      <c r="AF10584" s="25"/>
      <c r="AM10584" s="25"/>
    </row>
    <row r="10585" spans="32:39">
      <c r="AF10585" s="25"/>
      <c r="AM10585" s="25"/>
    </row>
    <row r="10586" spans="32:39">
      <c r="AF10586" s="25"/>
      <c r="AM10586" s="25"/>
    </row>
    <row r="10587" spans="32:39">
      <c r="AF10587" s="25"/>
      <c r="AM10587" s="25"/>
    </row>
    <row r="10588" spans="32:39">
      <c r="AF10588" s="25"/>
      <c r="AM10588" s="25"/>
    </row>
    <row r="10589" spans="32:39">
      <c r="AF10589" s="25"/>
      <c r="AM10589" s="25"/>
    </row>
    <row r="10590" spans="32:39">
      <c r="AF10590" s="25"/>
      <c r="AM10590" s="25"/>
    </row>
    <row r="10591" spans="32:39">
      <c r="AF10591" s="25"/>
      <c r="AM10591" s="25"/>
    </row>
    <row r="10592" spans="32:39">
      <c r="AF10592" s="25"/>
      <c r="AM10592" s="25"/>
    </row>
    <row r="10593" spans="32:39">
      <c r="AF10593" s="25"/>
      <c r="AM10593" s="25"/>
    </row>
    <row r="10594" spans="32:39">
      <c r="AF10594" s="25"/>
      <c r="AM10594" s="25"/>
    </row>
    <row r="10595" spans="32:39">
      <c r="AF10595" s="25"/>
      <c r="AM10595" s="25"/>
    </row>
    <row r="10596" spans="32:39">
      <c r="AF10596" s="25"/>
      <c r="AM10596" s="25"/>
    </row>
    <row r="10597" spans="32:39">
      <c r="AF10597" s="25"/>
      <c r="AM10597" s="25"/>
    </row>
    <row r="10598" spans="32:39">
      <c r="AF10598" s="25"/>
      <c r="AM10598" s="25"/>
    </row>
    <row r="10599" spans="32:39">
      <c r="AF10599" s="25"/>
      <c r="AM10599" s="25"/>
    </row>
    <row r="10600" spans="32:39">
      <c r="AF10600" s="25"/>
      <c r="AM10600" s="25"/>
    </row>
    <row r="10601" spans="32:39">
      <c r="AF10601" s="25"/>
      <c r="AM10601" s="25"/>
    </row>
    <row r="10602" spans="32:39">
      <c r="AF10602" s="25"/>
      <c r="AM10602" s="25"/>
    </row>
    <row r="10603" spans="32:39">
      <c r="AF10603" s="25"/>
      <c r="AM10603" s="25"/>
    </row>
    <row r="10604" spans="32:39">
      <c r="AF10604" s="25"/>
      <c r="AM10604" s="25"/>
    </row>
    <row r="10605" spans="32:39">
      <c r="AF10605" s="25"/>
      <c r="AM10605" s="25"/>
    </row>
    <row r="10606" spans="32:39">
      <c r="AF10606" s="25"/>
      <c r="AM10606" s="25"/>
    </row>
    <row r="10607" spans="32:39">
      <c r="AF10607" s="25"/>
      <c r="AM10607" s="25"/>
    </row>
    <row r="10608" spans="32:39">
      <c r="AF10608" s="25"/>
      <c r="AM10608" s="25"/>
    </row>
    <row r="10609" spans="32:39">
      <c r="AF10609" s="25"/>
      <c r="AM10609" s="25"/>
    </row>
    <row r="10610" spans="32:39">
      <c r="AF10610" s="25"/>
      <c r="AM10610" s="25"/>
    </row>
    <row r="10611" spans="32:39">
      <c r="AF10611" s="25"/>
      <c r="AM10611" s="25"/>
    </row>
    <row r="10612" spans="32:39">
      <c r="AF10612" s="25"/>
      <c r="AM10612" s="25"/>
    </row>
    <row r="10613" spans="32:39">
      <c r="AF10613" s="25"/>
      <c r="AM10613" s="25"/>
    </row>
    <row r="10614" spans="32:39">
      <c r="AF10614" s="25"/>
      <c r="AM10614" s="25"/>
    </row>
    <row r="10615" spans="32:39">
      <c r="AF10615" s="25"/>
      <c r="AM10615" s="25"/>
    </row>
    <row r="10616" spans="32:39">
      <c r="AF10616" s="25"/>
      <c r="AM10616" s="25"/>
    </row>
    <row r="10617" spans="32:39">
      <c r="AF10617" s="25"/>
      <c r="AM10617" s="25"/>
    </row>
    <row r="10618" spans="32:39">
      <c r="AF10618" s="25"/>
      <c r="AM10618" s="25"/>
    </row>
    <row r="10619" spans="32:39">
      <c r="AF10619" s="25"/>
      <c r="AM10619" s="25"/>
    </row>
    <row r="10620" spans="32:39">
      <c r="AF10620" s="25"/>
      <c r="AM10620" s="25"/>
    </row>
    <row r="10621" spans="32:39">
      <c r="AF10621" s="25"/>
      <c r="AM10621" s="25"/>
    </row>
    <row r="10622" spans="32:39">
      <c r="AF10622" s="25"/>
      <c r="AM10622" s="25"/>
    </row>
    <row r="10623" spans="32:39">
      <c r="AF10623" s="25"/>
      <c r="AM10623" s="25"/>
    </row>
    <row r="10624" spans="32:39">
      <c r="AF10624" s="25"/>
      <c r="AM10624" s="25"/>
    </row>
    <row r="10625" spans="32:39">
      <c r="AF10625" s="25"/>
      <c r="AM10625" s="25"/>
    </row>
    <row r="10626" spans="32:39">
      <c r="AF10626" s="25"/>
      <c r="AM10626" s="25"/>
    </row>
    <row r="10627" spans="32:39">
      <c r="AF10627" s="25"/>
      <c r="AM10627" s="25"/>
    </row>
    <row r="10628" spans="32:39">
      <c r="AF10628" s="25"/>
      <c r="AM10628" s="25"/>
    </row>
    <row r="10629" spans="32:39">
      <c r="AF10629" s="25"/>
      <c r="AM10629" s="25"/>
    </row>
    <row r="10630" spans="32:39">
      <c r="AF10630" s="25"/>
      <c r="AM10630" s="25"/>
    </row>
    <row r="10631" spans="32:39">
      <c r="AF10631" s="25"/>
      <c r="AM10631" s="25"/>
    </row>
    <row r="10632" spans="32:39">
      <c r="AF10632" s="25"/>
      <c r="AM10632" s="25"/>
    </row>
    <row r="10633" spans="32:39">
      <c r="AF10633" s="25"/>
      <c r="AM10633" s="25"/>
    </row>
    <row r="10634" spans="32:39">
      <c r="AF10634" s="25"/>
      <c r="AM10634" s="25"/>
    </row>
    <row r="10635" spans="32:39">
      <c r="AF10635" s="25"/>
      <c r="AM10635" s="25"/>
    </row>
    <row r="10636" spans="32:39">
      <c r="AF10636" s="25"/>
      <c r="AM10636" s="25"/>
    </row>
    <row r="10637" spans="32:39">
      <c r="AF10637" s="25"/>
      <c r="AM10637" s="25"/>
    </row>
    <row r="10638" spans="32:39">
      <c r="AF10638" s="25"/>
      <c r="AM10638" s="25"/>
    </row>
    <row r="10639" spans="32:39">
      <c r="AF10639" s="25"/>
      <c r="AM10639" s="25"/>
    </row>
    <row r="10640" spans="32:39">
      <c r="AF10640" s="25"/>
      <c r="AM10640" s="25"/>
    </row>
    <row r="10641" spans="32:39">
      <c r="AF10641" s="25"/>
      <c r="AM10641" s="25"/>
    </row>
    <row r="10642" spans="32:39">
      <c r="AF10642" s="25"/>
      <c r="AM10642" s="25"/>
    </row>
    <row r="10643" spans="32:39">
      <c r="AF10643" s="25"/>
      <c r="AM10643" s="25"/>
    </row>
    <row r="10644" spans="32:39">
      <c r="AF10644" s="25"/>
      <c r="AM10644" s="25"/>
    </row>
    <row r="10645" spans="32:39">
      <c r="AF10645" s="25"/>
      <c r="AM10645" s="25"/>
    </row>
    <row r="10646" spans="32:39">
      <c r="AF10646" s="25"/>
      <c r="AM10646" s="25"/>
    </row>
    <row r="10647" spans="32:39">
      <c r="AF10647" s="25"/>
      <c r="AM10647" s="25"/>
    </row>
    <row r="10648" spans="32:39">
      <c r="AF10648" s="25"/>
      <c r="AM10648" s="25"/>
    </row>
    <row r="10649" spans="32:39">
      <c r="AF10649" s="25"/>
      <c r="AM10649" s="25"/>
    </row>
    <row r="10650" spans="32:39">
      <c r="AF10650" s="25"/>
      <c r="AM10650" s="25"/>
    </row>
    <row r="10651" spans="32:39">
      <c r="AF10651" s="25"/>
      <c r="AM10651" s="25"/>
    </row>
    <row r="10652" spans="32:39">
      <c r="AF10652" s="25"/>
      <c r="AM10652" s="25"/>
    </row>
    <row r="10653" spans="32:39">
      <c r="AF10653" s="25"/>
      <c r="AM10653" s="25"/>
    </row>
    <row r="10654" spans="32:39">
      <c r="AF10654" s="25"/>
      <c r="AM10654" s="25"/>
    </row>
    <row r="10655" spans="32:39">
      <c r="AF10655" s="25"/>
      <c r="AM10655" s="25"/>
    </row>
    <row r="10656" spans="32:39">
      <c r="AF10656" s="25"/>
      <c r="AM10656" s="25"/>
    </row>
    <row r="10657" spans="32:39">
      <c r="AF10657" s="25"/>
      <c r="AM10657" s="25"/>
    </row>
    <row r="10658" spans="32:39">
      <c r="AF10658" s="25"/>
      <c r="AM10658" s="25"/>
    </row>
    <row r="10659" spans="32:39">
      <c r="AF10659" s="25"/>
      <c r="AM10659" s="25"/>
    </row>
    <row r="10660" spans="32:39">
      <c r="AF10660" s="25"/>
      <c r="AM10660" s="25"/>
    </row>
    <row r="10661" spans="32:39">
      <c r="AF10661" s="25"/>
      <c r="AM10661" s="25"/>
    </row>
    <row r="10662" spans="32:39">
      <c r="AF10662" s="25"/>
      <c r="AM10662" s="25"/>
    </row>
    <row r="10663" spans="32:39">
      <c r="AF10663" s="25"/>
      <c r="AM10663" s="25"/>
    </row>
    <row r="10664" spans="32:39">
      <c r="AF10664" s="25"/>
      <c r="AM10664" s="25"/>
    </row>
    <row r="10665" spans="32:39">
      <c r="AF10665" s="25"/>
      <c r="AM10665" s="25"/>
    </row>
    <row r="10666" spans="32:39">
      <c r="AF10666" s="25"/>
      <c r="AM10666" s="25"/>
    </row>
    <row r="10667" spans="32:39">
      <c r="AF10667" s="25"/>
      <c r="AM10667" s="25"/>
    </row>
    <row r="10668" spans="32:39">
      <c r="AF10668" s="25"/>
      <c r="AM10668" s="25"/>
    </row>
    <row r="10669" spans="32:39">
      <c r="AF10669" s="25"/>
      <c r="AM10669" s="25"/>
    </row>
    <row r="10670" spans="32:39">
      <c r="AF10670" s="25"/>
      <c r="AM10670" s="25"/>
    </row>
    <row r="10671" spans="32:39">
      <c r="AF10671" s="25"/>
      <c r="AM10671" s="25"/>
    </row>
    <row r="10672" spans="32:39">
      <c r="AF10672" s="25"/>
      <c r="AM10672" s="25"/>
    </row>
    <row r="10673" spans="32:39">
      <c r="AF10673" s="25"/>
      <c r="AM10673" s="25"/>
    </row>
    <row r="10674" spans="32:39">
      <c r="AF10674" s="25"/>
      <c r="AM10674" s="25"/>
    </row>
    <row r="10675" spans="32:39">
      <c r="AF10675" s="25"/>
      <c r="AM10675" s="25"/>
    </row>
    <row r="10676" spans="32:39">
      <c r="AF10676" s="25"/>
      <c r="AM10676" s="25"/>
    </row>
    <row r="10677" spans="32:39">
      <c r="AF10677" s="25"/>
      <c r="AM10677" s="25"/>
    </row>
    <row r="10678" spans="32:39">
      <c r="AF10678" s="25"/>
      <c r="AM10678" s="25"/>
    </row>
    <row r="10679" spans="32:39">
      <c r="AF10679" s="25"/>
      <c r="AM10679" s="25"/>
    </row>
    <row r="10680" spans="32:39">
      <c r="AF10680" s="25"/>
      <c r="AM10680" s="25"/>
    </row>
    <row r="10681" spans="32:39">
      <c r="AF10681" s="25"/>
      <c r="AM10681" s="25"/>
    </row>
    <row r="10682" spans="32:39">
      <c r="AF10682" s="25"/>
      <c r="AM10682" s="25"/>
    </row>
    <row r="10683" spans="32:39">
      <c r="AF10683" s="25"/>
      <c r="AM10683" s="25"/>
    </row>
    <row r="10684" spans="32:39">
      <c r="AF10684" s="25"/>
      <c r="AM10684" s="25"/>
    </row>
    <row r="10685" spans="32:39">
      <c r="AF10685" s="25"/>
      <c r="AM10685" s="25"/>
    </row>
    <row r="10686" spans="32:39">
      <c r="AF10686" s="25"/>
      <c r="AM10686" s="25"/>
    </row>
    <row r="10687" spans="32:39">
      <c r="AF10687" s="25"/>
      <c r="AM10687" s="25"/>
    </row>
    <row r="10688" spans="32:39">
      <c r="AF10688" s="25"/>
      <c r="AM10688" s="25"/>
    </row>
    <row r="10689" spans="32:39">
      <c r="AF10689" s="25"/>
      <c r="AM10689" s="25"/>
    </row>
    <row r="10690" spans="32:39">
      <c r="AF10690" s="25"/>
      <c r="AM10690" s="25"/>
    </row>
    <row r="10691" spans="32:39">
      <c r="AF10691" s="25"/>
      <c r="AM10691" s="25"/>
    </row>
    <row r="10692" spans="32:39">
      <c r="AF10692" s="25"/>
      <c r="AM10692" s="25"/>
    </row>
    <row r="10693" spans="32:39">
      <c r="AF10693" s="25"/>
      <c r="AM10693" s="25"/>
    </row>
    <row r="10694" spans="32:39">
      <c r="AF10694" s="25"/>
      <c r="AM10694" s="25"/>
    </row>
    <row r="10695" spans="32:39">
      <c r="AF10695" s="25"/>
      <c r="AM10695" s="25"/>
    </row>
    <row r="10696" spans="32:39">
      <c r="AF10696" s="25"/>
      <c r="AM10696" s="25"/>
    </row>
    <row r="10697" spans="32:39">
      <c r="AF10697" s="25"/>
      <c r="AM10697" s="25"/>
    </row>
    <row r="10698" spans="32:39">
      <c r="AF10698" s="25"/>
      <c r="AM10698" s="25"/>
    </row>
    <row r="10699" spans="32:39">
      <c r="AF10699" s="25"/>
      <c r="AM10699" s="25"/>
    </row>
    <row r="10700" spans="32:39">
      <c r="AF10700" s="25"/>
      <c r="AM10700" s="25"/>
    </row>
    <row r="10701" spans="32:39">
      <c r="AF10701" s="25"/>
      <c r="AM10701" s="25"/>
    </row>
    <row r="10702" spans="32:39">
      <c r="AF10702" s="25"/>
      <c r="AM10702" s="25"/>
    </row>
    <row r="10703" spans="32:39">
      <c r="AF10703" s="25"/>
      <c r="AM10703" s="25"/>
    </row>
    <row r="10704" spans="32:39">
      <c r="AF10704" s="25"/>
      <c r="AM10704" s="25"/>
    </row>
    <row r="10705" spans="32:39">
      <c r="AF10705" s="25"/>
      <c r="AM10705" s="25"/>
    </row>
    <row r="10706" spans="32:39">
      <c r="AF10706" s="25"/>
      <c r="AM10706" s="25"/>
    </row>
    <row r="10707" spans="32:39">
      <c r="AF10707" s="25"/>
      <c r="AM10707" s="25"/>
    </row>
    <row r="10708" spans="32:39">
      <c r="AF10708" s="25"/>
      <c r="AM10708" s="25"/>
    </row>
    <row r="10709" spans="32:39">
      <c r="AF10709" s="25"/>
      <c r="AM10709" s="25"/>
    </row>
    <row r="10710" spans="32:39">
      <c r="AF10710" s="25"/>
      <c r="AM10710" s="25"/>
    </row>
    <row r="10711" spans="32:39">
      <c r="AF10711" s="25"/>
      <c r="AM10711" s="25"/>
    </row>
    <row r="10712" spans="32:39">
      <c r="AF10712" s="25"/>
      <c r="AM10712" s="25"/>
    </row>
    <row r="10713" spans="32:39">
      <c r="AF10713" s="25"/>
      <c r="AM10713" s="25"/>
    </row>
    <row r="10714" spans="32:39">
      <c r="AF10714" s="25"/>
      <c r="AM10714" s="25"/>
    </row>
    <row r="10715" spans="32:39">
      <c r="AF10715" s="25"/>
      <c r="AM10715" s="25"/>
    </row>
    <row r="10716" spans="32:39">
      <c r="AF10716" s="25"/>
      <c r="AM10716" s="25"/>
    </row>
    <row r="10717" spans="32:39">
      <c r="AF10717" s="25"/>
      <c r="AM10717" s="25"/>
    </row>
    <row r="10718" spans="32:39">
      <c r="AF10718" s="25"/>
      <c r="AM10718" s="25"/>
    </row>
    <row r="10719" spans="32:39">
      <c r="AF10719" s="25"/>
      <c r="AM10719" s="25"/>
    </row>
    <row r="10720" spans="32:39">
      <c r="AF10720" s="25"/>
      <c r="AM10720" s="25"/>
    </row>
    <row r="10721" spans="32:39">
      <c r="AF10721" s="25"/>
      <c r="AM10721" s="25"/>
    </row>
    <row r="10722" spans="32:39">
      <c r="AF10722" s="25"/>
      <c r="AM10722" s="25"/>
    </row>
    <row r="10723" spans="32:39">
      <c r="AF10723" s="25"/>
      <c r="AM10723" s="25"/>
    </row>
    <row r="10724" spans="32:39">
      <c r="AF10724" s="25"/>
      <c r="AM10724" s="25"/>
    </row>
    <row r="10725" spans="32:39">
      <c r="AF10725" s="25"/>
      <c r="AM10725" s="25"/>
    </row>
    <row r="10726" spans="32:39">
      <c r="AF10726" s="25"/>
      <c r="AM10726" s="25"/>
    </row>
    <row r="10727" spans="32:39">
      <c r="AF10727" s="25"/>
      <c r="AM10727" s="25"/>
    </row>
    <row r="10728" spans="32:39">
      <c r="AF10728" s="25"/>
      <c r="AM10728" s="25"/>
    </row>
    <row r="10729" spans="32:39">
      <c r="AF10729" s="25"/>
      <c r="AM10729" s="25"/>
    </row>
    <row r="10730" spans="32:39">
      <c r="AF10730" s="25"/>
      <c r="AM10730" s="25"/>
    </row>
    <row r="10731" spans="32:39">
      <c r="AF10731" s="25"/>
      <c r="AM10731" s="25"/>
    </row>
    <row r="10732" spans="32:39">
      <c r="AF10732" s="25"/>
      <c r="AM10732" s="25"/>
    </row>
    <row r="10733" spans="32:39">
      <c r="AF10733" s="25"/>
      <c r="AM10733" s="25"/>
    </row>
    <row r="10734" spans="32:39">
      <c r="AF10734" s="25"/>
      <c r="AM10734" s="25"/>
    </row>
    <row r="10735" spans="32:39">
      <c r="AF10735" s="25"/>
      <c r="AM10735" s="25"/>
    </row>
    <row r="10736" spans="32:39">
      <c r="AF10736" s="25"/>
      <c r="AM10736" s="25"/>
    </row>
    <row r="10737" spans="32:39">
      <c r="AF10737" s="25"/>
      <c r="AM10737" s="25"/>
    </row>
    <row r="10738" spans="32:39">
      <c r="AF10738" s="25"/>
      <c r="AM10738" s="25"/>
    </row>
    <row r="10739" spans="32:39">
      <c r="AF10739" s="25"/>
      <c r="AM10739" s="25"/>
    </row>
    <row r="10740" spans="32:39">
      <c r="AF10740" s="25"/>
      <c r="AM10740" s="25"/>
    </row>
    <row r="10741" spans="32:39">
      <c r="AF10741" s="25"/>
      <c r="AM10741" s="25"/>
    </row>
    <row r="10742" spans="32:39">
      <c r="AF10742" s="25"/>
      <c r="AM10742" s="25"/>
    </row>
    <row r="10743" spans="32:39">
      <c r="AF10743" s="25"/>
      <c r="AM10743" s="25"/>
    </row>
    <row r="10744" spans="32:39">
      <c r="AF10744" s="25"/>
      <c r="AM10744" s="25"/>
    </row>
    <row r="10745" spans="32:39">
      <c r="AF10745" s="25"/>
      <c r="AM10745" s="25"/>
    </row>
    <row r="10746" spans="32:39">
      <c r="AF10746" s="25"/>
      <c r="AM10746" s="25"/>
    </row>
    <row r="10747" spans="32:39">
      <c r="AF10747" s="25"/>
      <c r="AM10747" s="25"/>
    </row>
    <row r="10748" spans="32:39">
      <c r="AF10748" s="25"/>
      <c r="AM10748" s="25"/>
    </row>
    <row r="10749" spans="32:39">
      <c r="AF10749" s="25"/>
      <c r="AM10749" s="25"/>
    </row>
    <row r="10750" spans="32:39">
      <c r="AF10750" s="25"/>
      <c r="AM10750" s="25"/>
    </row>
    <row r="10751" spans="32:39">
      <c r="AF10751" s="25"/>
      <c r="AM10751" s="25"/>
    </row>
    <row r="10752" spans="32:39">
      <c r="AF10752" s="25"/>
      <c r="AM10752" s="25"/>
    </row>
    <row r="10753" spans="32:39">
      <c r="AF10753" s="25"/>
      <c r="AM10753" s="25"/>
    </row>
    <row r="10754" spans="32:39">
      <c r="AF10754" s="25"/>
      <c r="AM10754" s="25"/>
    </row>
    <row r="10755" spans="32:39">
      <c r="AF10755" s="25"/>
      <c r="AM10755" s="25"/>
    </row>
    <row r="10756" spans="32:39">
      <c r="AF10756" s="25"/>
      <c r="AM10756" s="25"/>
    </row>
    <row r="10757" spans="32:39">
      <c r="AF10757" s="25"/>
      <c r="AM10757" s="25"/>
    </row>
    <row r="10758" spans="32:39">
      <c r="AF10758" s="25"/>
      <c r="AM10758" s="25"/>
    </row>
    <row r="10759" spans="32:39">
      <c r="AF10759" s="25"/>
      <c r="AM10759" s="25"/>
    </row>
    <row r="10760" spans="32:39">
      <c r="AF10760" s="25"/>
      <c r="AM10760" s="25"/>
    </row>
    <row r="10761" spans="32:39">
      <c r="AF10761" s="25"/>
      <c r="AM10761" s="25"/>
    </row>
    <row r="10762" spans="32:39">
      <c r="AF10762" s="25"/>
      <c r="AM10762" s="25"/>
    </row>
    <row r="10763" spans="32:39">
      <c r="AF10763" s="25"/>
      <c r="AM10763" s="25"/>
    </row>
    <row r="10764" spans="32:39">
      <c r="AF10764" s="25"/>
      <c r="AM10764" s="25"/>
    </row>
    <row r="10765" spans="32:39">
      <c r="AF10765" s="25"/>
      <c r="AM10765" s="25"/>
    </row>
    <row r="10766" spans="32:39">
      <c r="AF10766" s="25"/>
      <c r="AM10766" s="25"/>
    </row>
    <row r="10767" spans="32:39">
      <c r="AF10767" s="25"/>
      <c r="AM10767" s="25"/>
    </row>
    <row r="10768" spans="32:39">
      <c r="AF10768" s="25"/>
      <c r="AM10768" s="25"/>
    </row>
    <row r="10769" spans="32:39">
      <c r="AF10769" s="25"/>
      <c r="AM10769" s="25"/>
    </row>
    <row r="10770" spans="32:39">
      <c r="AF10770" s="25"/>
      <c r="AM10770" s="25"/>
    </row>
    <row r="10771" spans="32:39">
      <c r="AF10771" s="25"/>
      <c r="AM10771" s="25"/>
    </row>
    <row r="10772" spans="32:39">
      <c r="AF10772" s="25"/>
      <c r="AM10772" s="25"/>
    </row>
    <row r="10773" spans="32:39">
      <c r="AF10773" s="25"/>
      <c r="AM10773" s="25"/>
    </row>
    <row r="10774" spans="32:39">
      <c r="AF10774" s="25"/>
      <c r="AM10774" s="25"/>
    </row>
    <row r="10775" spans="32:39">
      <c r="AF10775" s="25"/>
      <c r="AM10775" s="25"/>
    </row>
    <row r="10776" spans="32:39">
      <c r="AF10776" s="25"/>
      <c r="AM10776" s="25"/>
    </row>
    <row r="10777" spans="32:39">
      <c r="AF10777" s="25"/>
      <c r="AM10777" s="25"/>
    </row>
    <row r="10778" spans="32:39">
      <c r="AF10778" s="25"/>
      <c r="AM10778" s="25"/>
    </row>
    <row r="10779" spans="32:39">
      <c r="AF10779" s="25"/>
      <c r="AM10779" s="25"/>
    </row>
    <row r="10780" spans="32:39">
      <c r="AF10780" s="25"/>
      <c r="AM10780" s="25"/>
    </row>
    <row r="10781" spans="32:39">
      <c r="AF10781" s="25"/>
      <c r="AM10781" s="25"/>
    </row>
    <row r="10782" spans="32:39">
      <c r="AF10782" s="25"/>
      <c r="AM10782" s="25"/>
    </row>
    <row r="10783" spans="32:39">
      <c r="AF10783" s="25"/>
      <c r="AM10783" s="25"/>
    </row>
    <row r="10784" spans="32:39">
      <c r="AF10784" s="25"/>
      <c r="AM10784" s="25"/>
    </row>
    <row r="10785" spans="32:39">
      <c r="AF10785" s="25"/>
      <c r="AM10785" s="25"/>
    </row>
    <row r="10786" spans="32:39">
      <c r="AF10786" s="25"/>
      <c r="AM10786" s="25"/>
    </row>
    <row r="10787" spans="32:39">
      <c r="AF10787" s="25"/>
      <c r="AM10787" s="25"/>
    </row>
    <row r="10788" spans="32:39">
      <c r="AF10788" s="25"/>
      <c r="AM10788" s="25"/>
    </row>
    <row r="10789" spans="32:39">
      <c r="AF10789" s="25"/>
      <c r="AM10789" s="25"/>
    </row>
    <row r="10790" spans="32:39">
      <c r="AF10790" s="25"/>
      <c r="AM10790" s="25"/>
    </row>
    <row r="10791" spans="32:39">
      <c r="AF10791" s="25"/>
      <c r="AM10791" s="25"/>
    </row>
    <row r="10792" spans="32:39">
      <c r="AF10792" s="25"/>
      <c r="AM10792" s="25"/>
    </row>
    <row r="10793" spans="32:39">
      <c r="AF10793" s="25"/>
      <c r="AM10793" s="25"/>
    </row>
    <row r="10794" spans="32:39">
      <c r="AF10794" s="25"/>
      <c r="AM10794" s="25"/>
    </row>
    <row r="10795" spans="32:39">
      <c r="AF10795" s="25"/>
      <c r="AM10795" s="25"/>
    </row>
    <row r="10796" spans="32:39">
      <c r="AF10796" s="25"/>
      <c r="AM10796" s="25"/>
    </row>
    <row r="10797" spans="32:39">
      <c r="AF10797" s="25"/>
      <c r="AM10797" s="25"/>
    </row>
    <row r="10798" spans="32:39">
      <c r="AF10798" s="25"/>
      <c r="AM10798" s="25"/>
    </row>
    <row r="10799" spans="32:39">
      <c r="AF10799" s="25"/>
      <c r="AM10799" s="25"/>
    </row>
    <row r="10800" spans="32:39">
      <c r="AF10800" s="25"/>
      <c r="AM10800" s="25"/>
    </row>
    <row r="10801" spans="32:39">
      <c r="AF10801" s="25"/>
      <c r="AM10801" s="25"/>
    </row>
    <row r="10802" spans="32:39">
      <c r="AF10802" s="25"/>
      <c r="AM10802" s="25"/>
    </row>
    <row r="10803" spans="32:39">
      <c r="AF10803" s="25"/>
      <c r="AM10803" s="25"/>
    </row>
    <row r="10804" spans="32:39">
      <c r="AF10804" s="25"/>
      <c r="AM10804" s="25"/>
    </row>
    <row r="10805" spans="32:39">
      <c r="AF10805" s="25"/>
      <c r="AM10805" s="25"/>
    </row>
    <row r="10806" spans="32:39">
      <c r="AF10806" s="25"/>
      <c r="AM10806" s="25"/>
    </row>
    <row r="10807" spans="32:39">
      <c r="AF10807" s="25"/>
      <c r="AM10807" s="25"/>
    </row>
    <row r="10808" spans="32:39">
      <c r="AF10808" s="25"/>
      <c r="AM10808" s="25"/>
    </row>
    <row r="10809" spans="32:39">
      <c r="AF10809" s="25"/>
      <c r="AM10809" s="25"/>
    </row>
    <row r="10810" spans="32:39">
      <c r="AF10810" s="25"/>
      <c r="AM10810" s="25"/>
    </row>
    <row r="10811" spans="32:39">
      <c r="AF10811" s="25"/>
      <c r="AM10811" s="25"/>
    </row>
    <row r="10812" spans="32:39">
      <c r="AF10812" s="25"/>
      <c r="AM10812" s="25"/>
    </row>
    <row r="10813" spans="32:39">
      <c r="AF10813" s="25"/>
      <c r="AM10813" s="25"/>
    </row>
    <row r="10814" spans="32:39">
      <c r="AF10814" s="25"/>
      <c r="AM10814" s="25"/>
    </row>
    <row r="10815" spans="32:39">
      <c r="AF10815" s="25"/>
      <c r="AM10815" s="25"/>
    </row>
    <row r="10816" spans="32:39">
      <c r="AF10816" s="25"/>
      <c r="AM10816" s="25"/>
    </row>
    <row r="10817" spans="32:39">
      <c r="AF10817" s="25"/>
      <c r="AM10817" s="25"/>
    </row>
    <row r="10818" spans="32:39">
      <c r="AF10818" s="25"/>
      <c r="AM10818" s="25"/>
    </row>
    <row r="10819" spans="32:39">
      <c r="AF10819" s="25"/>
      <c r="AM10819" s="25"/>
    </row>
    <row r="10820" spans="32:39">
      <c r="AF10820" s="25"/>
      <c r="AM10820" s="25"/>
    </row>
    <row r="10821" spans="32:39">
      <c r="AF10821" s="25"/>
      <c r="AM10821" s="25"/>
    </row>
    <row r="10822" spans="32:39">
      <c r="AF10822" s="25"/>
      <c r="AM10822" s="25"/>
    </row>
    <row r="10823" spans="32:39">
      <c r="AF10823" s="25"/>
      <c r="AM10823" s="25"/>
    </row>
    <row r="10824" spans="32:39">
      <c r="AF10824" s="25"/>
      <c r="AM10824" s="25"/>
    </row>
    <row r="10825" spans="32:39">
      <c r="AF10825" s="25"/>
      <c r="AM10825" s="25"/>
    </row>
    <row r="10826" spans="32:39">
      <c r="AF10826" s="25"/>
      <c r="AM10826" s="25"/>
    </row>
    <row r="10827" spans="32:39">
      <c r="AF10827" s="25"/>
      <c r="AM10827" s="25"/>
    </row>
    <row r="10828" spans="32:39">
      <c r="AF10828" s="25"/>
      <c r="AM10828" s="25"/>
    </row>
    <row r="10829" spans="32:39">
      <c r="AF10829" s="25"/>
      <c r="AM10829" s="25"/>
    </row>
    <row r="10830" spans="32:39">
      <c r="AF10830" s="25"/>
      <c r="AM10830" s="25"/>
    </row>
    <row r="10831" spans="32:39">
      <c r="AF10831" s="25"/>
      <c r="AM10831" s="25"/>
    </row>
    <row r="10832" spans="32:39">
      <c r="AF10832" s="25"/>
      <c r="AM10832" s="25"/>
    </row>
    <row r="10833" spans="32:39">
      <c r="AF10833" s="25"/>
      <c r="AM10833" s="25"/>
    </row>
    <row r="10834" spans="32:39">
      <c r="AF10834" s="25"/>
      <c r="AM10834" s="25"/>
    </row>
    <row r="10835" spans="32:39">
      <c r="AF10835" s="25"/>
      <c r="AM10835" s="25"/>
    </row>
    <row r="10836" spans="32:39">
      <c r="AF10836" s="25"/>
      <c r="AM10836" s="25"/>
    </row>
    <row r="10837" spans="32:39">
      <c r="AF10837" s="25"/>
      <c r="AM10837" s="25"/>
    </row>
    <row r="10838" spans="32:39">
      <c r="AF10838" s="25"/>
      <c r="AM10838" s="25"/>
    </row>
    <row r="10839" spans="32:39">
      <c r="AF10839" s="25"/>
      <c r="AM10839" s="25"/>
    </row>
    <row r="10840" spans="32:39">
      <c r="AF10840" s="25"/>
      <c r="AM10840" s="25"/>
    </row>
    <row r="10841" spans="32:39">
      <c r="AF10841" s="25"/>
      <c r="AM10841" s="25"/>
    </row>
    <row r="10842" spans="32:39">
      <c r="AF10842" s="25"/>
      <c r="AM10842" s="25"/>
    </row>
    <row r="10843" spans="32:39">
      <c r="AF10843" s="25"/>
      <c r="AM10843" s="25"/>
    </row>
    <row r="10844" spans="32:39">
      <c r="AF10844" s="25"/>
      <c r="AM10844" s="25"/>
    </row>
    <row r="10845" spans="32:39">
      <c r="AF10845" s="25"/>
      <c r="AM10845" s="25"/>
    </row>
    <row r="10846" spans="32:39">
      <c r="AF10846" s="25"/>
      <c r="AM10846" s="25"/>
    </row>
    <row r="10847" spans="32:39">
      <c r="AF10847" s="25"/>
      <c r="AM10847" s="25"/>
    </row>
    <row r="10848" spans="32:39">
      <c r="AF10848" s="25"/>
      <c r="AM10848" s="25"/>
    </row>
    <row r="10849" spans="32:39">
      <c r="AF10849" s="25"/>
      <c r="AM10849" s="25"/>
    </row>
    <row r="10850" spans="32:39">
      <c r="AF10850" s="25"/>
      <c r="AM10850" s="25"/>
    </row>
    <row r="10851" spans="32:39">
      <c r="AF10851" s="25"/>
      <c r="AM10851" s="25"/>
    </row>
    <row r="10852" spans="32:39">
      <c r="AF10852" s="25"/>
      <c r="AM10852" s="25"/>
    </row>
    <row r="10853" spans="32:39">
      <c r="AF10853" s="25"/>
      <c r="AM10853" s="25"/>
    </row>
    <row r="10854" spans="32:39">
      <c r="AF10854" s="25"/>
      <c r="AM10854" s="25"/>
    </row>
    <row r="10855" spans="32:39">
      <c r="AF10855" s="25"/>
      <c r="AM10855" s="25"/>
    </row>
    <row r="10856" spans="32:39">
      <c r="AF10856" s="25"/>
      <c r="AM10856" s="25"/>
    </row>
    <row r="10857" spans="32:39">
      <c r="AF10857" s="25"/>
      <c r="AM10857" s="25"/>
    </row>
    <row r="10858" spans="32:39">
      <c r="AF10858" s="25"/>
      <c r="AM10858" s="25"/>
    </row>
    <row r="10859" spans="32:39">
      <c r="AF10859" s="25"/>
      <c r="AM10859" s="25"/>
    </row>
    <row r="10860" spans="32:39">
      <c r="AF10860" s="25"/>
      <c r="AM10860" s="25"/>
    </row>
    <row r="10861" spans="32:39">
      <c r="AF10861" s="25"/>
      <c r="AM10861" s="25"/>
    </row>
    <row r="10862" spans="32:39">
      <c r="AF10862" s="25"/>
      <c r="AM10862" s="25"/>
    </row>
    <row r="10863" spans="32:39">
      <c r="AF10863" s="25"/>
      <c r="AM10863" s="25"/>
    </row>
    <row r="10864" spans="32:39">
      <c r="AF10864" s="25"/>
      <c r="AM10864" s="25"/>
    </row>
    <row r="10865" spans="32:39">
      <c r="AF10865" s="25"/>
      <c r="AM10865" s="25"/>
    </row>
    <row r="10866" spans="32:39">
      <c r="AF10866" s="25"/>
      <c r="AM10866" s="25"/>
    </row>
    <row r="10867" spans="32:39">
      <c r="AF10867" s="25"/>
      <c r="AM10867" s="25"/>
    </row>
    <row r="10868" spans="32:39">
      <c r="AF10868" s="25"/>
      <c r="AM10868" s="25"/>
    </row>
    <row r="10869" spans="32:39">
      <c r="AF10869" s="25"/>
      <c r="AM10869" s="25"/>
    </row>
    <row r="10870" spans="32:39">
      <c r="AF10870" s="25"/>
      <c r="AM10870" s="25"/>
    </row>
    <row r="10871" spans="32:39">
      <c r="AF10871" s="25"/>
      <c r="AM10871" s="25"/>
    </row>
    <row r="10872" spans="32:39">
      <c r="AF10872" s="25"/>
      <c r="AM10872" s="25"/>
    </row>
    <row r="10873" spans="32:39">
      <c r="AF10873" s="25"/>
      <c r="AM10873" s="25"/>
    </row>
    <row r="10874" spans="32:39">
      <c r="AF10874" s="25"/>
      <c r="AM10874" s="25"/>
    </row>
    <row r="10875" spans="32:39">
      <c r="AF10875" s="25"/>
      <c r="AM10875" s="25"/>
    </row>
    <row r="10876" spans="32:39">
      <c r="AF10876" s="25"/>
      <c r="AM10876" s="25"/>
    </row>
    <row r="10877" spans="32:39">
      <c r="AF10877" s="25"/>
      <c r="AM10877" s="25"/>
    </row>
    <row r="10878" spans="32:39">
      <c r="AF10878" s="25"/>
      <c r="AM10878" s="25"/>
    </row>
    <row r="10879" spans="32:39">
      <c r="AF10879" s="25"/>
      <c r="AM10879" s="25"/>
    </row>
    <row r="10880" spans="32:39">
      <c r="AF10880" s="25"/>
      <c r="AM10880" s="25"/>
    </row>
    <row r="10881" spans="32:39">
      <c r="AF10881" s="25"/>
      <c r="AM10881" s="25"/>
    </row>
    <row r="10882" spans="32:39">
      <c r="AF10882" s="25"/>
      <c r="AM10882" s="25"/>
    </row>
    <row r="10883" spans="32:39">
      <c r="AF10883" s="25"/>
      <c r="AM10883" s="25"/>
    </row>
    <row r="10884" spans="32:39">
      <c r="AF10884" s="25"/>
      <c r="AM10884" s="25"/>
    </row>
    <row r="10885" spans="32:39">
      <c r="AF10885" s="25"/>
      <c r="AM10885" s="25"/>
    </row>
    <row r="10886" spans="32:39">
      <c r="AF10886" s="25"/>
      <c r="AM10886" s="25"/>
    </row>
    <row r="10887" spans="32:39">
      <c r="AF10887" s="25"/>
      <c r="AM10887" s="25"/>
    </row>
    <row r="10888" spans="32:39">
      <c r="AF10888" s="25"/>
      <c r="AM10888" s="25"/>
    </row>
    <row r="10889" spans="32:39">
      <c r="AF10889" s="25"/>
      <c r="AM10889" s="25"/>
    </row>
    <row r="10890" spans="32:39">
      <c r="AF10890" s="25"/>
      <c r="AM10890" s="25"/>
    </row>
    <row r="10891" spans="32:39">
      <c r="AF10891" s="25"/>
      <c r="AM10891" s="25"/>
    </row>
    <row r="10892" spans="32:39">
      <c r="AF10892" s="25"/>
      <c r="AM10892" s="25"/>
    </row>
    <row r="10893" spans="32:39">
      <c r="AF10893" s="25"/>
      <c r="AM10893" s="25"/>
    </row>
    <row r="10894" spans="32:39">
      <c r="AF10894" s="25"/>
      <c r="AM10894" s="25"/>
    </row>
    <row r="10895" spans="32:39">
      <c r="AF10895" s="25"/>
      <c r="AM10895" s="25"/>
    </row>
    <row r="10896" spans="32:39">
      <c r="AF10896" s="25"/>
      <c r="AM10896" s="25"/>
    </row>
    <row r="10897" spans="32:39">
      <c r="AF10897" s="25"/>
      <c r="AM10897" s="25"/>
    </row>
    <row r="10898" spans="32:39">
      <c r="AF10898" s="25"/>
      <c r="AM10898" s="25"/>
    </row>
    <row r="10899" spans="32:39">
      <c r="AF10899" s="25"/>
      <c r="AM10899" s="25"/>
    </row>
    <row r="10900" spans="32:39">
      <c r="AF10900" s="25"/>
      <c r="AM10900" s="25"/>
    </row>
    <row r="10901" spans="32:39">
      <c r="AF10901" s="25"/>
      <c r="AM10901" s="25"/>
    </row>
    <row r="10902" spans="32:39">
      <c r="AF10902" s="25"/>
      <c r="AM10902" s="25"/>
    </row>
    <row r="10903" spans="32:39">
      <c r="AF10903" s="25"/>
      <c r="AM10903" s="25"/>
    </row>
    <row r="10904" spans="32:39">
      <c r="AF10904" s="25"/>
      <c r="AM10904" s="25"/>
    </row>
    <row r="10905" spans="32:39">
      <c r="AF10905" s="25"/>
      <c r="AM10905" s="25"/>
    </row>
    <row r="10906" spans="32:39">
      <c r="AF10906" s="25"/>
      <c r="AM10906" s="25"/>
    </row>
    <row r="10907" spans="32:39">
      <c r="AF10907" s="25"/>
      <c r="AM10907" s="25"/>
    </row>
    <row r="10908" spans="32:39">
      <c r="AF10908" s="25"/>
      <c r="AM10908" s="25"/>
    </row>
    <row r="10909" spans="32:39">
      <c r="AF10909" s="25"/>
      <c r="AM10909" s="25"/>
    </row>
    <row r="10910" spans="32:39">
      <c r="AF10910" s="25"/>
      <c r="AM10910" s="25"/>
    </row>
    <row r="10911" spans="32:39">
      <c r="AF10911" s="25"/>
      <c r="AM10911" s="25"/>
    </row>
    <row r="10912" spans="32:39">
      <c r="AF10912" s="25"/>
      <c r="AM10912" s="25"/>
    </row>
    <row r="10913" spans="32:39">
      <c r="AF10913" s="25"/>
      <c r="AM10913" s="25"/>
    </row>
    <row r="10914" spans="32:39">
      <c r="AF10914" s="25"/>
      <c r="AM10914" s="25"/>
    </row>
    <row r="10915" spans="32:39">
      <c r="AF10915" s="25"/>
      <c r="AM10915" s="25"/>
    </row>
    <row r="10916" spans="32:39">
      <c r="AF10916" s="25"/>
      <c r="AM10916" s="25"/>
    </row>
    <row r="10917" spans="32:39">
      <c r="AF10917" s="25"/>
      <c r="AM10917" s="25"/>
    </row>
    <row r="10918" spans="32:39">
      <c r="AF10918" s="25"/>
      <c r="AM10918" s="25"/>
    </row>
    <row r="10919" spans="32:39">
      <c r="AF10919" s="25"/>
      <c r="AM10919" s="25"/>
    </row>
    <row r="10920" spans="32:39">
      <c r="AF10920" s="25"/>
      <c r="AM10920" s="25"/>
    </row>
    <row r="10921" spans="32:39">
      <c r="AF10921" s="25"/>
      <c r="AM10921" s="25"/>
    </row>
    <row r="10922" spans="32:39">
      <c r="AF10922" s="25"/>
      <c r="AM10922" s="25"/>
    </row>
    <row r="10923" spans="32:39">
      <c r="AF10923" s="25"/>
      <c r="AM10923" s="25"/>
    </row>
    <row r="10924" spans="32:39">
      <c r="AF10924" s="25"/>
      <c r="AM10924" s="25"/>
    </row>
    <row r="10925" spans="32:39">
      <c r="AF10925" s="25"/>
      <c r="AM10925" s="25"/>
    </row>
    <row r="10926" spans="32:39">
      <c r="AF10926" s="25"/>
      <c r="AM10926" s="25"/>
    </row>
    <row r="10927" spans="32:39">
      <c r="AF10927" s="25"/>
      <c r="AM10927" s="25"/>
    </row>
    <row r="10928" spans="32:39">
      <c r="AF10928" s="25"/>
      <c r="AM10928" s="25"/>
    </row>
    <row r="10929" spans="32:39">
      <c r="AF10929" s="25"/>
      <c r="AM10929" s="25"/>
    </row>
    <row r="10930" spans="32:39">
      <c r="AF10930" s="25"/>
      <c r="AM10930" s="25"/>
    </row>
    <row r="10931" spans="32:39">
      <c r="AF10931" s="25"/>
      <c r="AM10931" s="25"/>
    </row>
    <row r="10932" spans="32:39">
      <c r="AF10932" s="25"/>
      <c r="AM10932" s="25"/>
    </row>
    <row r="10933" spans="32:39">
      <c r="AF10933" s="25"/>
      <c r="AM10933" s="25"/>
    </row>
    <row r="10934" spans="32:39">
      <c r="AF10934" s="25"/>
      <c r="AM10934" s="25"/>
    </row>
    <row r="10935" spans="32:39">
      <c r="AF10935" s="25"/>
      <c r="AM10935" s="25"/>
    </row>
    <row r="10936" spans="32:39">
      <c r="AF10936" s="25"/>
      <c r="AM10936" s="25"/>
    </row>
    <row r="10937" spans="32:39">
      <c r="AF10937" s="25"/>
      <c r="AM10937" s="25"/>
    </row>
    <row r="10938" spans="32:39">
      <c r="AF10938" s="25"/>
      <c r="AM10938" s="25"/>
    </row>
    <row r="10939" spans="32:39">
      <c r="AF10939" s="25"/>
      <c r="AM10939" s="25"/>
    </row>
    <row r="10940" spans="32:39">
      <c r="AF10940" s="25"/>
      <c r="AM10940" s="25"/>
    </row>
    <row r="10941" spans="32:39">
      <c r="AF10941" s="25"/>
      <c r="AM10941" s="25"/>
    </row>
    <row r="10942" spans="32:39">
      <c r="AF10942" s="25"/>
      <c r="AM10942" s="25"/>
    </row>
    <row r="10943" spans="32:39">
      <c r="AF10943" s="25"/>
      <c r="AM10943" s="25"/>
    </row>
    <row r="10944" spans="32:39">
      <c r="AF10944" s="25"/>
      <c r="AM10944" s="25"/>
    </row>
    <row r="10945" spans="32:39">
      <c r="AF10945" s="25"/>
      <c r="AM10945" s="25"/>
    </row>
    <row r="10946" spans="32:39">
      <c r="AF10946" s="25"/>
      <c r="AM10946" s="25"/>
    </row>
    <row r="10947" spans="32:39">
      <c r="AF10947" s="25"/>
      <c r="AM10947" s="25"/>
    </row>
    <row r="10948" spans="32:39">
      <c r="AF10948" s="25"/>
      <c r="AM10948" s="25"/>
    </row>
    <row r="10949" spans="32:39">
      <c r="AF10949" s="25"/>
      <c r="AM10949" s="25"/>
    </row>
    <row r="10950" spans="32:39">
      <c r="AF10950" s="25"/>
      <c r="AM10950" s="25"/>
    </row>
    <row r="10951" spans="32:39">
      <c r="AF10951" s="25"/>
      <c r="AM10951" s="25"/>
    </row>
    <row r="10952" spans="32:39">
      <c r="AF10952" s="25"/>
      <c r="AM10952" s="25"/>
    </row>
    <row r="10953" spans="32:39">
      <c r="AF10953" s="25"/>
      <c r="AM10953" s="25"/>
    </row>
    <row r="10954" spans="32:39">
      <c r="AF10954" s="25"/>
      <c r="AM10954" s="25"/>
    </row>
    <row r="10955" spans="32:39">
      <c r="AF10955" s="25"/>
      <c r="AM10955" s="25"/>
    </row>
    <row r="10956" spans="32:39">
      <c r="AF10956" s="25"/>
      <c r="AM10956" s="25"/>
    </row>
    <row r="10957" spans="32:39">
      <c r="AF10957" s="25"/>
      <c r="AM10957" s="25"/>
    </row>
    <row r="10958" spans="32:39">
      <c r="AF10958" s="25"/>
      <c r="AM10958" s="25"/>
    </row>
    <row r="10959" spans="32:39">
      <c r="AF10959" s="25"/>
      <c r="AM10959" s="25"/>
    </row>
    <row r="10960" spans="32:39">
      <c r="AF10960" s="25"/>
      <c r="AM10960" s="25"/>
    </row>
    <row r="10961" spans="32:39">
      <c r="AF10961" s="25"/>
      <c r="AM10961" s="25"/>
    </row>
    <row r="10962" spans="32:39">
      <c r="AF10962" s="25"/>
      <c r="AM10962" s="25"/>
    </row>
    <row r="10963" spans="32:39">
      <c r="AF10963" s="25"/>
      <c r="AM10963" s="25"/>
    </row>
    <row r="10964" spans="32:39">
      <c r="AF10964" s="25"/>
      <c r="AM10964" s="25"/>
    </row>
    <row r="10965" spans="32:39">
      <c r="AF10965" s="25"/>
      <c r="AM10965" s="25"/>
    </row>
    <row r="10966" spans="32:39">
      <c r="AF10966" s="25"/>
      <c r="AM10966" s="25"/>
    </row>
    <row r="10967" spans="32:39">
      <c r="AF10967" s="25"/>
      <c r="AM10967" s="25"/>
    </row>
    <row r="10968" spans="32:39">
      <c r="AF10968" s="25"/>
      <c r="AM10968" s="25"/>
    </row>
    <row r="10969" spans="32:39">
      <c r="AF10969" s="25"/>
      <c r="AM10969" s="25"/>
    </row>
    <row r="10970" spans="32:39">
      <c r="AF10970" s="25"/>
      <c r="AM10970" s="25"/>
    </row>
    <row r="10971" spans="32:39">
      <c r="AF10971" s="25"/>
      <c r="AM10971" s="25"/>
    </row>
    <row r="10972" spans="32:39">
      <c r="AF10972" s="25"/>
      <c r="AM10972" s="25"/>
    </row>
    <row r="10973" spans="32:39">
      <c r="AF10973" s="25"/>
      <c r="AM10973" s="25"/>
    </row>
    <row r="10974" spans="32:39">
      <c r="AF10974" s="25"/>
      <c r="AM10974" s="25"/>
    </row>
    <row r="10975" spans="32:39">
      <c r="AF10975" s="25"/>
      <c r="AM10975" s="25"/>
    </row>
    <row r="10976" spans="32:39">
      <c r="AF10976" s="25"/>
      <c r="AM10976" s="25"/>
    </row>
    <row r="10977" spans="32:39">
      <c r="AF10977" s="25"/>
      <c r="AM10977" s="25"/>
    </row>
    <row r="10978" spans="32:39">
      <c r="AF10978" s="25"/>
      <c r="AM10978" s="25"/>
    </row>
    <row r="10979" spans="32:39">
      <c r="AF10979" s="25"/>
      <c r="AM10979" s="25"/>
    </row>
    <row r="10980" spans="32:39">
      <c r="AF10980" s="25"/>
      <c r="AM10980" s="25"/>
    </row>
    <row r="10981" spans="32:39">
      <c r="AF10981" s="25"/>
      <c r="AM10981" s="25"/>
    </row>
    <row r="10982" spans="32:39">
      <c r="AF10982" s="25"/>
      <c r="AM10982" s="25"/>
    </row>
    <row r="10983" spans="32:39">
      <c r="AF10983" s="25"/>
      <c r="AM10983" s="25"/>
    </row>
    <row r="10984" spans="32:39">
      <c r="AF10984" s="25"/>
      <c r="AM10984" s="25"/>
    </row>
    <row r="10985" spans="32:39">
      <c r="AF10985" s="25"/>
      <c r="AM10985" s="25"/>
    </row>
    <row r="10986" spans="32:39">
      <c r="AF10986" s="25"/>
      <c r="AM10986" s="25"/>
    </row>
    <row r="10987" spans="32:39">
      <c r="AF10987" s="25"/>
      <c r="AM10987" s="25"/>
    </row>
    <row r="10988" spans="32:39">
      <c r="AF10988" s="25"/>
      <c r="AM10988" s="25"/>
    </row>
    <row r="10989" spans="32:39">
      <c r="AF10989" s="25"/>
      <c r="AM10989" s="25"/>
    </row>
    <row r="10990" spans="32:39">
      <c r="AF10990" s="25"/>
      <c r="AM10990" s="25"/>
    </row>
    <row r="10991" spans="32:39">
      <c r="AF10991" s="25"/>
      <c r="AM10991" s="25"/>
    </row>
    <row r="10992" spans="32:39">
      <c r="AF10992" s="25"/>
      <c r="AM10992" s="25"/>
    </row>
    <row r="10993" spans="32:39">
      <c r="AF10993" s="25"/>
      <c r="AM10993" s="25"/>
    </row>
    <row r="10994" spans="32:39">
      <c r="AF10994" s="25"/>
      <c r="AM10994" s="25"/>
    </row>
    <row r="10995" spans="32:39">
      <c r="AF10995" s="25"/>
      <c r="AM10995" s="25"/>
    </row>
    <row r="10996" spans="32:39">
      <c r="AF10996" s="25"/>
      <c r="AM10996" s="25"/>
    </row>
    <row r="10997" spans="32:39">
      <c r="AF10997" s="25"/>
      <c r="AM10997" s="25"/>
    </row>
    <row r="10998" spans="32:39">
      <c r="AF10998" s="25"/>
      <c r="AM10998" s="25"/>
    </row>
    <row r="10999" spans="32:39">
      <c r="AF10999" s="25"/>
      <c r="AM10999" s="25"/>
    </row>
    <row r="11000" spans="32:39">
      <c r="AF11000" s="25"/>
      <c r="AM11000" s="25"/>
    </row>
    <row r="11001" spans="32:39">
      <c r="AF11001" s="25"/>
      <c r="AM11001" s="25"/>
    </row>
    <row r="11002" spans="32:39">
      <c r="AF11002" s="25"/>
      <c r="AM11002" s="25"/>
    </row>
    <row r="11003" spans="32:39">
      <c r="AF11003" s="25"/>
      <c r="AM11003" s="25"/>
    </row>
    <row r="11004" spans="32:39">
      <c r="AF11004" s="25"/>
      <c r="AM11004" s="25"/>
    </row>
    <row r="11005" spans="32:39">
      <c r="AF11005" s="25"/>
      <c r="AM11005" s="25"/>
    </row>
    <row r="11006" spans="32:39">
      <c r="AF11006" s="25"/>
      <c r="AM11006" s="25"/>
    </row>
    <row r="11007" spans="32:39">
      <c r="AF11007" s="25"/>
      <c r="AM11007" s="25"/>
    </row>
    <row r="11008" spans="32:39">
      <c r="AF11008" s="25"/>
      <c r="AM11008" s="25"/>
    </row>
    <row r="11009" spans="32:39">
      <c r="AF11009" s="25"/>
      <c r="AM11009" s="25"/>
    </row>
    <row r="11010" spans="32:39">
      <c r="AF11010" s="25"/>
      <c r="AM11010" s="25"/>
    </row>
    <row r="11011" spans="32:39">
      <c r="AF11011" s="25"/>
      <c r="AM11011" s="25"/>
    </row>
    <row r="11012" spans="32:39">
      <c r="AF11012" s="25"/>
      <c r="AM11012" s="25"/>
    </row>
    <row r="11013" spans="32:39">
      <c r="AF11013" s="25"/>
      <c r="AM11013" s="25"/>
    </row>
    <row r="11014" spans="32:39">
      <c r="AF11014" s="25"/>
      <c r="AM11014" s="25"/>
    </row>
    <row r="11015" spans="32:39">
      <c r="AF11015" s="25"/>
      <c r="AM11015" s="25"/>
    </row>
    <row r="11016" spans="32:39">
      <c r="AF11016" s="25"/>
      <c r="AM11016" s="25"/>
    </row>
    <row r="11017" spans="32:39">
      <c r="AF11017" s="25"/>
      <c r="AM11017" s="25"/>
    </row>
    <row r="11018" spans="32:39">
      <c r="AF11018" s="25"/>
      <c r="AM11018" s="25"/>
    </row>
    <row r="11019" spans="32:39">
      <c r="AF11019" s="25"/>
      <c r="AM11019" s="25"/>
    </row>
    <row r="11020" spans="32:39">
      <c r="AF11020" s="25"/>
      <c r="AM11020" s="25"/>
    </row>
    <row r="11021" spans="32:39">
      <c r="AF11021" s="25"/>
      <c r="AM11021" s="25"/>
    </row>
    <row r="11022" spans="32:39">
      <c r="AF11022" s="25"/>
      <c r="AM11022" s="25"/>
    </row>
    <row r="11023" spans="32:39">
      <c r="AF11023" s="25"/>
      <c r="AM11023" s="25"/>
    </row>
    <row r="11024" spans="32:39">
      <c r="AF11024" s="25"/>
      <c r="AM11024" s="25"/>
    </row>
    <row r="11025" spans="32:39">
      <c r="AF11025" s="25"/>
      <c r="AM11025" s="25"/>
    </row>
    <row r="11026" spans="32:39">
      <c r="AF11026" s="25"/>
      <c r="AM11026" s="25"/>
    </row>
    <row r="11027" spans="32:39">
      <c r="AF11027" s="25"/>
      <c r="AM11027" s="25"/>
    </row>
    <row r="11028" spans="32:39">
      <c r="AF11028" s="25"/>
      <c r="AM11028" s="25"/>
    </row>
    <row r="11029" spans="32:39">
      <c r="AF11029" s="25"/>
      <c r="AM11029" s="25"/>
    </row>
    <row r="11030" spans="32:39">
      <c r="AF11030" s="25"/>
      <c r="AM11030" s="25"/>
    </row>
    <row r="11031" spans="32:39">
      <c r="AF11031" s="25"/>
      <c r="AM11031" s="25"/>
    </row>
    <row r="11032" spans="32:39">
      <c r="AF11032" s="25"/>
      <c r="AM11032" s="25"/>
    </row>
    <row r="11033" spans="32:39">
      <c r="AF11033" s="25"/>
      <c r="AM11033" s="25"/>
    </row>
    <row r="11034" spans="32:39">
      <c r="AF11034" s="25"/>
      <c r="AM11034" s="25"/>
    </row>
    <row r="11035" spans="32:39">
      <c r="AF11035" s="25"/>
      <c r="AM11035" s="25"/>
    </row>
    <row r="11036" spans="32:39">
      <c r="AF11036" s="25"/>
      <c r="AM11036" s="25"/>
    </row>
    <row r="11037" spans="32:39">
      <c r="AF11037" s="25"/>
      <c r="AM11037" s="25"/>
    </row>
    <row r="11038" spans="32:39">
      <c r="AF11038" s="25"/>
      <c r="AM11038" s="25"/>
    </row>
    <row r="11039" spans="32:39">
      <c r="AF11039" s="25"/>
      <c r="AM11039" s="25"/>
    </row>
    <row r="11040" spans="32:39">
      <c r="AF11040" s="25"/>
      <c r="AM11040" s="25"/>
    </row>
    <row r="11041" spans="32:39">
      <c r="AF11041" s="25"/>
      <c r="AM11041" s="25"/>
    </row>
    <row r="11042" spans="32:39">
      <c r="AF11042" s="25"/>
      <c r="AM11042" s="25"/>
    </row>
    <row r="11043" spans="32:39">
      <c r="AF11043" s="25"/>
      <c r="AM11043" s="25"/>
    </row>
    <row r="11044" spans="32:39">
      <c r="AF11044" s="25"/>
      <c r="AM11044" s="25"/>
    </row>
    <row r="11045" spans="32:39">
      <c r="AF11045" s="25"/>
      <c r="AM11045" s="25"/>
    </row>
    <row r="11046" spans="32:39">
      <c r="AF11046" s="25"/>
      <c r="AM11046" s="25"/>
    </row>
    <row r="11047" spans="32:39">
      <c r="AF11047" s="25"/>
      <c r="AM11047" s="25"/>
    </row>
    <row r="11048" spans="32:39">
      <c r="AF11048" s="25"/>
      <c r="AM11048" s="25"/>
    </row>
    <row r="11049" spans="32:39">
      <c r="AF11049" s="25"/>
      <c r="AM11049" s="25"/>
    </row>
    <row r="11050" spans="32:39">
      <c r="AF11050" s="25"/>
      <c r="AM11050" s="25"/>
    </row>
    <row r="11051" spans="32:39">
      <c r="AF11051" s="25"/>
      <c r="AM11051" s="25"/>
    </row>
    <row r="11052" spans="32:39">
      <c r="AF11052" s="25"/>
      <c r="AM11052" s="25"/>
    </row>
    <row r="11053" spans="32:39">
      <c r="AF11053" s="25"/>
      <c r="AM11053" s="25"/>
    </row>
    <row r="11054" spans="32:39">
      <c r="AF11054" s="25"/>
      <c r="AM11054" s="25"/>
    </row>
    <row r="11055" spans="32:39">
      <c r="AF11055" s="25"/>
      <c r="AM11055" s="25"/>
    </row>
    <row r="11056" spans="32:39">
      <c r="AF11056" s="25"/>
      <c r="AM11056" s="25"/>
    </row>
    <row r="11057" spans="32:39">
      <c r="AF11057" s="25"/>
      <c r="AM11057" s="25"/>
    </row>
    <row r="11058" spans="32:39">
      <c r="AF11058" s="25"/>
      <c r="AM11058" s="25"/>
    </row>
    <row r="11059" spans="32:39">
      <c r="AF11059" s="25"/>
      <c r="AM11059" s="25"/>
    </row>
    <row r="11060" spans="32:39">
      <c r="AF11060" s="25"/>
      <c r="AM11060" s="25"/>
    </row>
    <row r="11061" spans="32:39">
      <c r="AF11061" s="25"/>
      <c r="AM11061" s="25"/>
    </row>
    <row r="11062" spans="32:39">
      <c r="AF11062" s="25"/>
      <c r="AM11062" s="25"/>
    </row>
    <row r="11063" spans="32:39">
      <c r="AF11063" s="25"/>
      <c r="AM11063" s="25"/>
    </row>
    <row r="11064" spans="32:39">
      <c r="AF11064" s="25"/>
      <c r="AM11064" s="25"/>
    </row>
    <row r="11065" spans="32:39">
      <c r="AF11065" s="25"/>
      <c r="AM11065" s="25"/>
    </row>
    <row r="11066" spans="32:39">
      <c r="AF11066" s="25"/>
      <c r="AM11066" s="25"/>
    </row>
    <row r="11067" spans="32:39">
      <c r="AF11067" s="25"/>
      <c r="AM11067" s="25"/>
    </row>
    <row r="11068" spans="32:39">
      <c r="AF11068" s="25"/>
      <c r="AM11068" s="25"/>
    </row>
    <row r="11069" spans="32:39">
      <c r="AF11069" s="25"/>
      <c r="AM11069" s="25"/>
    </row>
    <row r="11070" spans="32:39">
      <c r="AF11070" s="25"/>
      <c r="AM11070" s="25"/>
    </row>
    <row r="11071" spans="32:39">
      <c r="AF11071" s="25"/>
      <c r="AM11071" s="25"/>
    </row>
    <row r="11072" spans="32:39">
      <c r="AF11072" s="25"/>
      <c r="AM11072" s="25"/>
    </row>
    <row r="11073" spans="32:39">
      <c r="AF11073" s="25"/>
      <c r="AM11073" s="25"/>
    </row>
    <row r="11074" spans="32:39">
      <c r="AF11074" s="25"/>
      <c r="AM11074" s="25"/>
    </row>
    <row r="11075" spans="32:39">
      <c r="AF11075" s="25"/>
      <c r="AM11075" s="25"/>
    </row>
    <row r="11076" spans="32:39">
      <c r="AF11076" s="25"/>
      <c r="AM11076" s="25"/>
    </row>
    <row r="11077" spans="32:39">
      <c r="AF11077" s="25"/>
      <c r="AM11077" s="25"/>
    </row>
    <row r="11078" spans="32:39">
      <c r="AF11078" s="25"/>
      <c r="AM11078" s="25"/>
    </row>
    <row r="11079" spans="32:39">
      <c r="AF11079" s="25"/>
      <c r="AM11079" s="25"/>
    </row>
    <row r="11080" spans="32:39">
      <c r="AF11080" s="25"/>
      <c r="AM11080" s="25"/>
    </row>
    <row r="11081" spans="32:39">
      <c r="AF11081" s="25"/>
      <c r="AM11081" s="25"/>
    </row>
    <row r="11082" spans="32:39">
      <c r="AF11082" s="25"/>
      <c r="AM11082" s="25"/>
    </row>
    <row r="11083" spans="32:39">
      <c r="AF11083" s="25"/>
      <c r="AM11083" s="25"/>
    </row>
    <row r="11084" spans="32:39">
      <c r="AF11084" s="25"/>
      <c r="AM11084" s="25"/>
    </row>
    <row r="11085" spans="32:39">
      <c r="AF11085" s="25"/>
      <c r="AM11085" s="25"/>
    </row>
    <row r="11086" spans="32:39">
      <c r="AF11086" s="25"/>
      <c r="AM11086" s="25"/>
    </row>
    <row r="11087" spans="32:39">
      <c r="AF11087" s="25"/>
      <c r="AM11087" s="25"/>
    </row>
    <row r="11088" spans="32:39">
      <c r="AF11088" s="25"/>
      <c r="AM11088" s="25"/>
    </row>
    <row r="11089" spans="32:39">
      <c r="AF11089" s="25"/>
      <c r="AM11089" s="25"/>
    </row>
    <row r="11090" spans="32:39">
      <c r="AF11090" s="25"/>
      <c r="AM11090" s="25"/>
    </row>
    <row r="11091" spans="32:39">
      <c r="AF11091" s="25"/>
      <c r="AM11091" s="25"/>
    </row>
    <row r="11092" spans="32:39">
      <c r="AF11092" s="25"/>
      <c r="AM11092" s="25"/>
    </row>
    <row r="11093" spans="32:39">
      <c r="AF11093" s="25"/>
      <c r="AM11093" s="25"/>
    </row>
    <row r="11094" spans="32:39">
      <c r="AF11094" s="25"/>
      <c r="AM11094" s="25"/>
    </row>
    <row r="11095" spans="32:39">
      <c r="AF11095" s="25"/>
      <c r="AM11095" s="25"/>
    </row>
    <row r="11096" spans="32:39">
      <c r="AF11096" s="25"/>
      <c r="AM11096" s="25"/>
    </row>
    <row r="11097" spans="32:39">
      <c r="AF11097" s="25"/>
      <c r="AM11097" s="25"/>
    </row>
    <row r="11098" spans="32:39">
      <c r="AF11098" s="25"/>
      <c r="AM11098" s="25"/>
    </row>
    <row r="11099" spans="32:39">
      <c r="AF11099" s="25"/>
      <c r="AM11099" s="25"/>
    </row>
    <row r="11100" spans="32:39">
      <c r="AF11100" s="25"/>
      <c r="AM11100" s="25"/>
    </row>
    <row r="11101" spans="32:39">
      <c r="AF11101" s="25"/>
      <c r="AM11101" s="25"/>
    </row>
    <row r="11102" spans="32:39">
      <c r="AF11102" s="25"/>
      <c r="AM11102" s="25"/>
    </row>
    <row r="11103" spans="32:39">
      <c r="AF11103" s="25"/>
      <c r="AM11103" s="25"/>
    </row>
    <row r="11104" spans="32:39">
      <c r="AF11104" s="25"/>
      <c r="AM11104" s="25"/>
    </row>
    <row r="11105" spans="32:39">
      <c r="AF11105" s="25"/>
      <c r="AM11105" s="25"/>
    </row>
    <row r="11106" spans="32:39">
      <c r="AF11106" s="25"/>
      <c r="AM11106" s="25"/>
    </row>
    <row r="11107" spans="32:39">
      <c r="AF11107" s="25"/>
      <c r="AM11107" s="25"/>
    </row>
    <row r="11108" spans="32:39">
      <c r="AF11108" s="25"/>
      <c r="AM11108" s="25"/>
    </row>
    <row r="11109" spans="32:39">
      <c r="AF11109" s="25"/>
      <c r="AM11109" s="25"/>
    </row>
    <row r="11110" spans="32:39">
      <c r="AF11110" s="25"/>
      <c r="AM11110" s="25"/>
    </row>
    <row r="11111" spans="32:39">
      <c r="AF11111" s="25"/>
      <c r="AM11111" s="25"/>
    </row>
    <row r="11112" spans="32:39">
      <c r="AF11112" s="25"/>
      <c r="AM11112" s="25"/>
    </row>
    <row r="11113" spans="32:39">
      <c r="AF11113" s="25"/>
      <c r="AM11113" s="25"/>
    </row>
    <row r="11114" spans="32:39">
      <c r="AF11114" s="25"/>
      <c r="AM11114" s="25"/>
    </row>
    <row r="11115" spans="32:39">
      <c r="AF11115" s="25"/>
      <c r="AM11115" s="25"/>
    </row>
    <row r="11116" spans="32:39">
      <c r="AF11116" s="25"/>
      <c r="AM11116" s="25"/>
    </row>
    <row r="11117" spans="32:39">
      <c r="AF11117" s="25"/>
      <c r="AM11117" s="25"/>
    </row>
    <row r="11118" spans="32:39">
      <c r="AF11118" s="25"/>
      <c r="AM11118" s="25"/>
    </row>
    <row r="11119" spans="32:39">
      <c r="AF11119" s="25"/>
      <c r="AM11119" s="25"/>
    </row>
    <row r="11120" spans="32:39">
      <c r="AF11120" s="25"/>
      <c r="AM11120" s="25"/>
    </row>
    <row r="11121" spans="32:39">
      <c r="AF11121" s="25"/>
      <c r="AM11121" s="25"/>
    </row>
    <row r="11122" spans="32:39">
      <c r="AF11122" s="25"/>
      <c r="AM11122" s="25"/>
    </row>
    <row r="11123" spans="32:39">
      <c r="AF11123" s="25"/>
      <c r="AM11123" s="25"/>
    </row>
    <row r="11124" spans="32:39">
      <c r="AF11124" s="25"/>
      <c r="AM11124" s="25"/>
    </row>
    <row r="11125" spans="32:39">
      <c r="AF11125" s="25"/>
      <c r="AM11125" s="25"/>
    </row>
    <row r="11126" spans="32:39">
      <c r="AF11126" s="25"/>
      <c r="AM11126" s="25"/>
    </row>
    <row r="11127" spans="32:39">
      <c r="AF11127" s="25"/>
      <c r="AM11127" s="25"/>
    </row>
    <row r="11128" spans="32:39">
      <c r="AF11128" s="25"/>
      <c r="AM11128" s="25"/>
    </row>
    <row r="11129" spans="32:39">
      <c r="AF11129" s="25"/>
      <c r="AM11129" s="25"/>
    </row>
    <row r="11130" spans="32:39">
      <c r="AF11130" s="25"/>
      <c r="AM11130" s="25"/>
    </row>
    <row r="11131" spans="32:39">
      <c r="AF11131" s="25"/>
      <c r="AM11131" s="25"/>
    </row>
    <row r="11132" spans="32:39">
      <c r="AF11132" s="25"/>
      <c r="AM11132" s="25"/>
    </row>
    <row r="11133" spans="32:39">
      <c r="AF11133" s="25"/>
      <c r="AM11133" s="25"/>
    </row>
    <row r="11134" spans="32:39">
      <c r="AF11134" s="25"/>
      <c r="AM11134" s="25"/>
    </row>
    <row r="11135" spans="32:39">
      <c r="AF11135" s="25"/>
      <c r="AM11135" s="25"/>
    </row>
    <row r="11136" spans="32:39">
      <c r="AF11136" s="25"/>
      <c r="AM11136" s="25"/>
    </row>
    <row r="11137" spans="32:39">
      <c r="AF11137" s="25"/>
      <c r="AM11137" s="25"/>
    </row>
    <row r="11138" spans="32:39">
      <c r="AF11138" s="25"/>
      <c r="AM11138" s="25"/>
    </row>
    <row r="11139" spans="32:39">
      <c r="AF11139" s="25"/>
      <c r="AM11139" s="25"/>
    </row>
    <row r="11140" spans="32:39">
      <c r="AF11140" s="25"/>
      <c r="AM11140" s="25"/>
    </row>
    <row r="11141" spans="32:39">
      <c r="AF11141" s="25"/>
      <c r="AM11141" s="25"/>
    </row>
    <row r="11142" spans="32:39">
      <c r="AF11142" s="25"/>
      <c r="AM11142" s="25"/>
    </row>
    <row r="11143" spans="32:39">
      <c r="AF11143" s="25"/>
      <c r="AM11143" s="25"/>
    </row>
    <row r="11144" spans="32:39">
      <c r="AF11144" s="25"/>
      <c r="AM11144" s="25"/>
    </row>
    <row r="11145" spans="32:39">
      <c r="AF11145" s="25"/>
      <c r="AM11145" s="25"/>
    </row>
    <row r="11146" spans="32:39">
      <c r="AF11146" s="25"/>
      <c r="AM11146" s="25"/>
    </row>
    <row r="11147" spans="32:39">
      <c r="AF11147" s="25"/>
      <c r="AM11147" s="25"/>
    </row>
    <row r="11148" spans="32:39">
      <c r="AF11148" s="25"/>
      <c r="AM11148" s="25"/>
    </row>
    <row r="11149" spans="32:39">
      <c r="AF11149" s="25"/>
      <c r="AM11149" s="25"/>
    </row>
    <row r="11150" spans="32:39">
      <c r="AF11150" s="25"/>
      <c r="AM11150" s="25"/>
    </row>
    <row r="11151" spans="32:39">
      <c r="AF11151" s="25"/>
      <c r="AM11151" s="25"/>
    </row>
    <row r="11152" spans="32:39">
      <c r="AF11152" s="25"/>
      <c r="AM11152" s="25"/>
    </row>
    <row r="11153" spans="32:39">
      <c r="AF11153" s="25"/>
      <c r="AM11153" s="25"/>
    </row>
    <row r="11154" spans="32:39">
      <c r="AF11154" s="25"/>
      <c r="AM11154" s="25"/>
    </row>
    <row r="11155" spans="32:39">
      <c r="AF11155" s="25"/>
      <c r="AM11155" s="25"/>
    </row>
    <row r="11156" spans="32:39">
      <c r="AF11156" s="25"/>
      <c r="AM11156" s="25"/>
    </row>
    <row r="11157" spans="32:39">
      <c r="AF11157" s="25"/>
      <c r="AM11157" s="25"/>
    </row>
    <row r="11158" spans="32:39">
      <c r="AF11158" s="25"/>
      <c r="AM11158" s="25"/>
    </row>
    <row r="11159" spans="32:39">
      <c r="AF11159" s="25"/>
      <c r="AM11159" s="25"/>
    </row>
    <row r="11160" spans="32:39">
      <c r="AF11160" s="25"/>
      <c r="AM11160" s="25"/>
    </row>
    <row r="11161" spans="32:39">
      <c r="AF11161" s="25"/>
      <c r="AM11161" s="25"/>
    </row>
    <row r="11162" spans="32:39">
      <c r="AF11162" s="25"/>
      <c r="AM11162" s="25"/>
    </row>
    <row r="11163" spans="32:39">
      <c r="AF11163" s="25"/>
      <c r="AM11163" s="25"/>
    </row>
    <row r="11164" spans="32:39">
      <c r="AF11164" s="25"/>
      <c r="AM11164" s="25"/>
    </row>
    <row r="11165" spans="32:39">
      <c r="AF11165" s="25"/>
      <c r="AM11165" s="25"/>
    </row>
    <row r="11166" spans="32:39">
      <c r="AF11166" s="25"/>
      <c r="AM11166" s="25"/>
    </row>
    <row r="11167" spans="32:39">
      <c r="AF11167" s="25"/>
      <c r="AM11167" s="25"/>
    </row>
    <row r="11168" spans="32:39">
      <c r="AF11168" s="25"/>
      <c r="AM11168" s="25"/>
    </row>
    <row r="11169" spans="32:39">
      <c r="AF11169" s="25"/>
      <c r="AM11169" s="25"/>
    </row>
    <row r="11170" spans="32:39">
      <c r="AF11170" s="25"/>
      <c r="AM11170" s="25"/>
    </row>
    <row r="11171" spans="32:39">
      <c r="AF11171" s="25"/>
      <c r="AM11171" s="25"/>
    </row>
    <row r="11172" spans="32:39">
      <c r="AF11172" s="25"/>
      <c r="AM11172" s="25"/>
    </row>
    <row r="11173" spans="32:39">
      <c r="AF11173" s="25"/>
      <c r="AM11173" s="25"/>
    </row>
    <row r="11174" spans="32:39">
      <c r="AF11174" s="25"/>
      <c r="AM11174" s="25"/>
    </row>
    <row r="11175" spans="32:39">
      <c r="AF11175" s="25"/>
      <c r="AM11175" s="25"/>
    </row>
    <row r="11176" spans="32:39">
      <c r="AF11176" s="25"/>
      <c r="AM11176" s="25"/>
    </row>
    <row r="11177" spans="32:39">
      <c r="AF11177" s="25"/>
      <c r="AM11177" s="25"/>
    </row>
    <row r="11178" spans="32:39">
      <c r="AF11178" s="25"/>
      <c r="AM11178" s="25"/>
    </row>
    <row r="11179" spans="32:39">
      <c r="AF11179" s="25"/>
      <c r="AM11179" s="25"/>
    </row>
    <row r="11180" spans="32:39">
      <c r="AF11180" s="25"/>
      <c r="AM11180" s="25"/>
    </row>
    <row r="11181" spans="32:39">
      <c r="AF11181" s="25"/>
      <c r="AM11181" s="25"/>
    </row>
    <row r="11182" spans="32:39">
      <c r="AF11182" s="25"/>
      <c r="AM11182" s="25"/>
    </row>
    <row r="11183" spans="32:39">
      <c r="AF11183" s="25"/>
      <c r="AM11183" s="25"/>
    </row>
    <row r="11184" spans="32:39">
      <c r="AF11184" s="25"/>
      <c r="AM11184" s="25"/>
    </row>
    <row r="11185" spans="32:39">
      <c r="AF11185" s="25"/>
      <c r="AM11185" s="25"/>
    </row>
    <row r="11186" spans="32:39">
      <c r="AF11186" s="25"/>
      <c r="AM11186" s="25"/>
    </row>
    <row r="11187" spans="32:39">
      <c r="AF11187" s="25"/>
      <c r="AM11187" s="25"/>
    </row>
    <row r="11188" spans="32:39">
      <c r="AF11188" s="25"/>
      <c r="AM11188" s="25"/>
    </row>
    <row r="11189" spans="32:39">
      <c r="AF11189" s="25"/>
      <c r="AM11189" s="25"/>
    </row>
    <row r="11190" spans="32:39">
      <c r="AF11190" s="25"/>
      <c r="AM11190" s="25"/>
    </row>
    <row r="11191" spans="32:39">
      <c r="AF11191" s="25"/>
      <c r="AM11191" s="25"/>
    </row>
    <row r="11192" spans="32:39">
      <c r="AF11192" s="25"/>
      <c r="AM11192" s="25"/>
    </row>
    <row r="11193" spans="32:39">
      <c r="AF11193" s="25"/>
      <c r="AM11193" s="25"/>
    </row>
    <row r="11194" spans="32:39">
      <c r="AF11194" s="25"/>
      <c r="AM11194" s="25"/>
    </row>
    <row r="11195" spans="32:39">
      <c r="AF11195" s="25"/>
      <c r="AM11195" s="25"/>
    </row>
    <row r="11196" spans="32:39">
      <c r="AF11196" s="25"/>
      <c r="AM11196" s="25"/>
    </row>
    <row r="11197" spans="32:39">
      <c r="AF11197" s="25"/>
      <c r="AM11197" s="25"/>
    </row>
    <row r="11198" spans="32:39">
      <c r="AF11198" s="25"/>
      <c r="AM11198" s="25"/>
    </row>
    <row r="11199" spans="32:39">
      <c r="AF11199" s="25"/>
      <c r="AM11199" s="25"/>
    </row>
    <row r="11200" spans="32:39">
      <c r="AF11200" s="25"/>
      <c r="AM11200" s="25"/>
    </row>
    <row r="11201" spans="32:39">
      <c r="AF11201" s="25"/>
      <c r="AM11201" s="25"/>
    </row>
    <row r="11202" spans="32:39">
      <c r="AF11202" s="25"/>
      <c r="AM11202" s="25"/>
    </row>
    <row r="11203" spans="32:39">
      <c r="AF11203" s="25"/>
      <c r="AM11203" s="25"/>
    </row>
    <row r="11204" spans="32:39">
      <c r="AF11204" s="25"/>
      <c r="AM11204" s="25"/>
    </row>
    <row r="11205" spans="32:39">
      <c r="AF11205" s="25"/>
      <c r="AM11205" s="25"/>
    </row>
    <row r="11206" spans="32:39">
      <c r="AF11206" s="25"/>
      <c r="AM11206" s="25"/>
    </row>
    <row r="11207" spans="32:39">
      <c r="AF11207" s="25"/>
      <c r="AM11207" s="25"/>
    </row>
    <row r="11208" spans="32:39">
      <c r="AF11208" s="25"/>
      <c r="AM11208" s="25"/>
    </row>
    <row r="11209" spans="32:39">
      <c r="AF11209" s="25"/>
      <c r="AM11209" s="25"/>
    </row>
    <row r="11210" spans="32:39">
      <c r="AF11210" s="25"/>
      <c r="AM11210" s="25"/>
    </row>
    <row r="11211" spans="32:39">
      <c r="AF11211" s="25"/>
      <c r="AM11211" s="25"/>
    </row>
    <row r="11212" spans="32:39">
      <c r="AF11212" s="25"/>
      <c r="AM11212" s="25"/>
    </row>
    <row r="11213" spans="32:39">
      <c r="AF11213" s="25"/>
      <c r="AM11213" s="25"/>
    </row>
    <row r="11214" spans="32:39">
      <c r="AF11214" s="25"/>
      <c r="AM11214" s="25"/>
    </row>
    <row r="11215" spans="32:39">
      <c r="AF11215" s="25"/>
      <c r="AM11215" s="25"/>
    </row>
    <row r="11216" spans="32:39">
      <c r="AF11216" s="25"/>
      <c r="AM11216" s="25"/>
    </row>
    <row r="11217" spans="32:39">
      <c r="AF11217" s="25"/>
      <c r="AM11217" s="25"/>
    </row>
    <row r="11218" spans="32:39">
      <c r="AF11218" s="25"/>
      <c r="AM11218" s="25"/>
    </row>
    <row r="11219" spans="32:39">
      <c r="AF11219" s="25"/>
      <c r="AM11219" s="25"/>
    </row>
    <row r="11220" spans="32:39">
      <c r="AF11220" s="25"/>
      <c r="AM11220" s="25"/>
    </row>
    <row r="11221" spans="32:39">
      <c r="AF11221" s="25"/>
      <c r="AM11221" s="25"/>
    </row>
    <row r="11222" spans="32:39">
      <c r="AF11222" s="25"/>
      <c r="AM11222" s="25"/>
    </row>
    <row r="11223" spans="32:39">
      <c r="AF11223" s="25"/>
      <c r="AM11223" s="25"/>
    </row>
    <row r="11224" spans="32:39">
      <c r="AF11224" s="25"/>
      <c r="AM11224" s="25"/>
    </row>
    <row r="11225" spans="32:39">
      <c r="AF11225" s="25"/>
      <c r="AM11225" s="25"/>
    </row>
    <row r="11226" spans="32:39">
      <c r="AF11226" s="25"/>
      <c r="AM11226" s="25"/>
    </row>
    <row r="11227" spans="32:39">
      <c r="AF11227" s="25"/>
      <c r="AM11227" s="25"/>
    </row>
    <row r="11228" spans="32:39">
      <c r="AF11228" s="25"/>
      <c r="AM11228" s="25"/>
    </row>
    <row r="11229" spans="32:39">
      <c r="AF11229" s="25"/>
      <c r="AM11229" s="25"/>
    </row>
    <row r="11230" spans="32:39">
      <c r="AF11230" s="25"/>
      <c r="AM11230" s="25"/>
    </row>
    <row r="11231" spans="32:39">
      <c r="AF11231" s="25"/>
      <c r="AM11231" s="25"/>
    </row>
    <row r="11232" spans="32:39">
      <c r="AF11232" s="25"/>
      <c r="AM11232" s="25"/>
    </row>
    <row r="11233" spans="32:39">
      <c r="AF11233" s="25"/>
      <c r="AM11233" s="25"/>
    </row>
    <row r="11234" spans="32:39">
      <c r="AF11234" s="25"/>
      <c r="AM11234" s="25"/>
    </row>
    <row r="11235" spans="32:39">
      <c r="AF11235" s="25"/>
      <c r="AM11235" s="25"/>
    </row>
    <row r="11236" spans="32:39">
      <c r="AF11236" s="25"/>
      <c r="AM11236" s="25"/>
    </row>
    <row r="11237" spans="32:39">
      <c r="AF11237" s="25"/>
      <c r="AM11237" s="25"/>
    </row>
    <row r="11238" spans="32:39">
      <c r="AF11238" s="25"/>
      <c r="AM11238" s="25"/>
    </row>
    <row r="11239" spans="32:39">
      <c r="AF11239" s="25"/>
      <c r="AM11239" s="25"/>
    </row>
    <row r="11240" spans="32:39">
      <c r="AF11240" s="25"/>
      <c r="AM11240" s="25"/>
    </row>
    <row r="11241" spans="32:39">
      <c r="AF11241" s="25"/>
      <c r="AM11241" s="25"/>
    </row>
    <row r="11242" spans="32:39">
      <c r="AF11242" s="25"/>
      <c r="AM11242" s="25"/>
    </row>
    <row r="11243" spans="32:39">
      <c r="AF11243" s="25"/>
      <c r="AM11243" s="25"/>
    </row>
    <row r="11244" spans="32:39">
      <c r="AF11244" s="25"/>
      <c r="AM11244" s="25"/>
    </row>
    <row r="11245" spans="32:39">
      <c r="AF11245" s="25"/>
      <c r="AM11245" s="25"/>
    </row>
    <row r="11246" spans="32:39">
      <c r="AF11246" s="25"/>
      <c r="AM11246" s="25"/>
    </row>
    <row r="11247" spans="32:39">
      <c r="AF11247" s="25"/>
      <c r="AM11247" s="25"/>
    </row>
    <row r="11248" spans="32:39">
      <c r="AF11248" s="25"/>
      <c r="AM11248" s="25"/>
    </row>
    <row r="11249" spans="32:39">
      <c r="AF11249" s="25"/>
      <c r="AM11249" s="25"/>
    </row>
    <row r="11250" spans="32:39">
      <c r="AF11250" s="25"/>
      <c r="AM11250" s="25"/>
    </row>
    <row r="11251" spans="32:39">
      <c r="AF11251" s="25"/>
      <c r="AM11251" s="25"/>
    </row>
    <row r="11252" spans="32:39">
      <c r="AF11252" s="25"/>
      <c r="AM11252" s="25"/>
    </row>
    <row r="11253" spans="32:39">
      <c r="AF11253" s="25"/>
      <c r="AM11253" s="25"/>
    </row>
    <row r="11254" spans="32:39">
      <c r="AF11254" s="25"/>
      <c r="AM11254" s="25"/>
    </row>
    <row r="11255" spans="32:39">
      <c r="AF11255" s="25"/>
      <c r="AM11255" s="25"/>
    </row>
    <row r="11256" spans="32:39">
      <c r="AF11256" s="25"/>
      <c r="AM11256" s="25"/>
    </row>
    <row r="11257" spans="32:39">
      <c r="AF11257" s="25"/>
      <c r="AM11257" s="25"/>
    </row>
    <row r="11258" spans="32:39">
      <c r="AF11258" s="25"/>
      <c r="AM11258" s="25"/>
    </row>
    <row r="11259" spans="32:39">
      <c r="AF11259" s="25"/>
      <c r="AM11259" s="25"/>
    </row>
    <row r="11260" spans="32:39">
      <c r="AF11260" s="25"/>
      <c r="AM11260" s="25"/>
    </row>
    <row r="11261" spans="32:39">
      <c r="AF11261" s="25"/>
      <c r="AM11261" s="25"/>
    </row>
    <row r="11262" spans="32:39">
      <c r="AF11262" s="25"/>
      <c r="AM11262" s="25"/>
    </row>
    <row r="11263" spans="32:39">
      <c r="AF11263" s="25"/>
      <c r="AM11263" s="25"/>
    </row>
    <row r="11264" spans="32:39">
      <c r="AF11264" s="25"/>
      <c r="AM11264" s="25"/>
    </row>
    <row r="11265" spans="32:39">
      <c r="AF11265" s="25"/>
      <c r="AM11265" s="25"/>
    </row>
    <row r="11266" spans="32:39">
      <c r="AF11266" s="25"/>
      <c r="AM11266" s="25"/>
    </row>
    <row r="11267" spans="32:39">
      <c r="AF11267" s="25"/>
      <c r="AM11267" s="25"/>
    </row>
    <row r="11268" spans="32:39">
      <c r="AF11268" s="25"/>
      <c r="AM11268" s="25"/>
    </row>
    <row r="11269" spans="32:39">
      <c r="AF11269" s="25"/>
      <c r="AM11269" s="25"/>
    </row>
    <row r="11270" spans="32:39">
      <c r="AF11270" s="25"/>
      <c r="AM11270" s="25"/>
    </row>
    <row r="11271" spans="32:39">
      <c r="AF11271" s="25"/>
      <c r="AM11271" s="25"/>
    </row>
    <row r="11272" spans="32:39">
      <c r="AF11272" s="25"/>
      <c r="AM11272" s="25"/>
    </row>
    <row r="11273" spans="32:39">
      <c r="AF11273" s="25"/>
      <c r="AM11273" s="25"/>
    </row>
    <row r="11274" spans="32:39">
      <c r="AF11274" s="25"/>
      <c r="AM11274" s="25"/>
    </row>
    <row r="11275" spans="32:39">
      <c r="AF11275" s="25"/>
      <c r="AM11275" s="25"/>
    </row>
    <row r="11276" spans="32:39">
      <c r="AF11276" s="25"/>
      <c r="AM11276" s="25"/>
    </row>
    <row r="11277" spans="32:39">
      <c r="AF11277" s="25"/>
      <c r="AM11277" s="25"/>
    </row>
    <row r="11278" spans="32:39">
      <c r="AF11278" s="25"/>
      <c r="AM11278" s="25"/>
    </row>
    <row r="11279" spans="32:39">
      <c r="AF11279" s="25"/>
      <c r="AM11279" s="25"/>
    </row>
    <row r="11280" spans="32:39">
      <c r="AF11280" s="25"/>
      <c r="AM11280" s="25"/>
    </row>
    <row r="11281" spans="32:39">
      <c r="AF11281" s="25"/>
      <c r="AM11281" s="25"/>
    </row>
    <row r="11282" spans="32:39">
      <c r="AF11282" s="25"/>
      <c r="AM11282" s="25"/>
    </row>
    <row r="11283" spans="32:39">
      <c r="AF11283" s="25"/>
      <c r="AM11283" s="25"/>
    </row>
    <row r="11284" spans="32:39">
      <c r="AF11284" s="25"/>
      <c r="AM11284" s="25"/>
    </row>
    <row r="11285" spans="32:39">
      <c r="AF11285" s="25"/>
      <c r="AM11285" s="25"/>
    </row>
    <row r="11286" spans="32:39">
      <c r="AF11286" s="25"/>
      <c r="AM11286" s="25"/>
    </row>
    <row r="11287" spans="32:39">
      <c r="AF11287" s="25"/>
      <c r="AM11287" s="25"/>
    </row>
    <row r="11288" spans="32:39">
      <c r="AF11288" s="25"/>
      <c r="AM11288" s="25"/>
    </row>
    <row r="11289" spans="32:39">
      <c r="AF11289" s="25"/>
      <c r="AM11289" s="25"/>
    </row>
    <row r="11290" spans="32:39">
      <c r="AF11290" s="25"/>
      <c r="AM11290" s="25"/>
    </row>
    <row r="11291" spans="32:39">
      <c r="AF11291" s="25"/>
      <c r="AM11291" s="25"/>
    </row>
    <row r="11292" spans="32:39">
      <c r="AF11292" s="25"/>
      <c r="AM11292" s="25"/>
    </row>
    <row r="11293" spans="32:39">
      <c r="AF11293" s="25"/>
      <c r="AM11293" s="25"/>
    </row>
    <row r="11294" spans="32:39">
      <c r="AF11294" s="25"/>
      <c r="AM11294" s="25"/>
    </row>
    <row r="11295" spans="32:39">
      <c r="AF11295" s="25"/>
      <c r="AM11295" s="25"/>
    </row>
    <row r="11296" spans="32:39">
      <c r="AF11296" s="25"/>
      <c r="AM11296" s="25"/>
    </row>
    <row r="11297" spans="32:39">
      <c r="AF11297" s="25"/>
      <c r="AM11297" s="25"/>
    </row>
    <row r="11298" spans="32:39">
      <c r="AF11298" s="25"/>
      <c r="AM11298" s="25"/>
    </row>
    <row r="11299" spans="32:39">
      <c r="AF11299" s="25"/>
      <c r="AM11299" s="25"/>
    </row>
    <row r="11300" spans="32:39">
      <c r="AF11300" s="25"/>
      <c r="AM11300" s="25"/>
    </row>
    <row r="11301" spans="32:39">
      <c r="AF11301" s="25"/>
      <c r="AM11301" s="25"/>
    </row>
    <row r="11302" spans="32:39">
      <c r="AF11302" s="25"/>
      <c r="AM11302" s="25"/>
    </row>
    <row r="11303" spans="32:39">
      <c r="AF11303" s="25"/>
      <c r="AM11303" s="25"/>
    </row>
    <row r="11304" spans="32:39">
      <c r="AF11304" s="25"/>
      <c r="AM11304" s="25"/>
    </row>
    <row r="11305" spans="32:39">
      <c r="AF11305" s="25"/>
      <c r="AM11305" s="25"/>
    </row>
    <row r="11306" spans="32:39">
      <c r="AF11306" s="25"/>
      <c r="AM11306" s="25"/>
    </row>
    <row r="11307" spans="32:39">
      <c r="AF11307" s="25"/>
      <c r="AM11307" s="25"/>
    </row>
    <row r="11308" spans="32:39">
      <c r="AF11308" s="25"/>
      <c r="AM11308" s="25"/>
    </row>
    <row r="11309" spans="32:39">
      <c r="AF11309" s="25"/>
      <c r="AM11309" s="25"/>
    </row>
    <row r="11310" spans="32:39">
      <c r="AF11310" s="25"/>
      <c r="AM11310" s="25"/>
    </row>
    <row r="11311" spans="32:39">
      <c r="AF11311" s="25"/>
      <c r="AM11311" s="25"/>
    </row>
    <row r="11312" spans="32:39">
      <c r="AF11312" s="25"/>
      <c r="AM11312" s="25"/>
    </row>
    <row r="11313" spans="32:39">
      <c r="AF11313" s="25"/>
      <c r="AM11313" s="25"/>
    </row>
    <row r="11314" spans="32:39">
      <c r="AF11314" s="25"/>
      <c r="AM11314" s="25"/>
    </row>
    <row r="11315" spans="32:39">
      <c r="AF11315" s="25"/>
      <c r="AM11315" s="25"/>
    </row>
    <row r="11316" spans="32:39">
      <c r="AF11316" s="25"/>
      <c r="AM11316" s="25"/>
    </row>
    <row r="11317" spans="32:39">
      <c r="AF11317" s="25"/>
      <c r="AM11317" s="25"/>
    </row>
    <row r="11318" spans="32:39">
      <c r="AF11318" s="25"/>
      <c r="AM11318" s="25"/>
    </row>
    <row r="11319" spans="32:39">
      <c r="AF11319" s="25"/>
      <c r="AM11319" s="25"/>
    </row>
    <row r="11320" spans="32:39">
      <c r="AF11320" s="25"/>
      <c r="AM11320" s="25"/>
    </row>
    <row r="11321" spans="32:39">
      <c r="AF11321" s="25"/>
      <c r="AM11321" s="25"/>
    </row>
    <row r="11322" spans="32:39">
      <c r="AF11322" s="25"/>
      <c r="AM11322" s="25"/>
    </row>
    <row r="11323" spans="32:39">
      <c r="AF11323" s="25"/>
      <c r="AM11323" s="25"/>
    </row>
    <row r="11324" spans="32:39">
      <c r="AF11324" s="25"/>
      <c r="AM11324" s="25"/>
    </row>
    <row r="11325" spans="32:39">
      <c r="AF11325" s="25"/>
      <c r="AM11325" s="25"/>
    </row>
    <row r="11326" spans="32:39">
      <c r="AF11326" s="25"/>
      <c r="AM11326" s="25"/>
    </row>
    <row r="11327" spans="32:39">
      <c r="AF11327" s="25"/>
      <c r="AM11327" s="25"/>
    </row>
    <row r="11328" spans="32:39">
      <c r="AF11328" s="25"/>
      <c r="AM11328" s="25"/>
    </row>
    <row r="11329" spans="32:39">
      <c r="AF11329" s="25"/>
      <c r="AM11329" s="25"/>
    </row>
    <row r="11330" spans="32:39">
      <c r="AF11330" s="25"/>
      <c r="AM11330" s="25"/>
    </row>
    <row r="11331" spans="32:39">
      <c r="AF11331" s="25"/>
      <c r="AM11331" s="25"/>
    </row>
    <row r="11332" spans="32:39">
      <c r="AF11332" s="25"/>
      <c r="AM11332" s="25"/>
    </row>
    <row r="11333" spans="32:39">
      <c r="AF11333" s="25"/>
      <c r="AM11333" s="25"/>
    </row>
    <row r="11334" spans="32:39">
      <c r="AF11334" s="25"/>
      <c r="AM11334" s="25"/>
    </row>
    <row r="11335" spans="32:39">
      <c r="AF11335" s="25"/>
      <c r="AM11335" s="25"/>
    </row>
    <row r="11336" spans="32:39">
      <c r="AF11336" s="25"/>
      <c r="AM11336" s="25"/>
    </row>
    <row r="11337" spans="32:39">
      <c r="AF11337" s="25"/>
      <c r="AM11337" s="25"/>
    </row>
    <row r="11338" spans="32:39">
      <c r="AF11338" s="25"/>
      <c r="AM11338" s="25"/>
    </row>
    <row r="11339" spans="32:39">
      <c r="AF11339" s="25"/>
      <c r="AM11339" s="25"/>
    </row>
    <row r="11340" spans="32:39">
      <c r="AF11340" s="25"/>
      <c r="AM11340" s="25"/>
    </row>
    <row r="11341" spans="32:39">
      <c r="AF11341" s="25"/>
      <c r="AM11341" s="25"/>
    </row>
    <row r="11342" spans="32:39">
      <c r="AF11342" s="25"/>
      <c r="AM11342" s="25"/>
    </row>
    <row r="11343" spans="32:39">
      <c r="AF11343" s="25"/>
      <c r="AM11343" s="25"/>
    </row>
    <row r="11344" spans="32:39">
      <c r="AF11344" s="25"/>
      <c r="AM11344" s="25"/>
    </row>
    <row r="11345" spans="32:39">
      <c r="AF11345" s="25"/>
      <c r="AM11345" s="25"/>
    </row>
    <row r="11346" spans="32:39">
      <c r="AF11346" s="25"/>
      <c r="AM11346" s="25"/>
    </row>
    <row r="11347" spans="32:39">
      <c r="AF11347" s="25"/>
      <c r="AM11347" s="25"/>
    </row>
    <row r="11348" spans="32:39">
      <c r="AF11348" s="25"/>
      <c r="AM11348" s="25"/>
    </row>
    <row r="11349" spans="32:39">
      <c r="AF11349" s="25"/>
      <c r="AM11349" s="25"/>
    </row>
    <row r="11350" spans="32:39">
      <c r="AF11350" s="25"/>
      <c r="AM11350" s="25"/>
    </row>
    <row r="11351" spans="32:39">
      <c r="AF11351" s="25"/>
      <c r="AM11351" s="25"/>
    </row>
    <row r="11352" spans="32:39">
      <c r="AF11352" s="25"/>
      <c r="AM11352" s="25"/>
    </row>
    <row r="11353" spans="32:39">
      <c r="AF11353" s="25"/>
      <c r="AM11353" s="25"/>
    </row>
    <row r="11354" spans="32:39">
      <c r="AF11354" s="25"/>
      <c r="AM11354" s="25"/>
    </row>
    <row r="11355" spans="32:39">
      <c r="AF11355" s="25"/>
      <c r="AM11355" s="25"/>
    </row>
    <row r="11356" spans="32:39">
      <c r="AF11356" s="25"/>
      <c r="AM11356" s="25"/>
    </row>
    <row r="11357" spans="32:39">
      <c r="AF11357" s="25"/>
      <c r="AM11357" s="25"/>
    </row>
    <row r="11358" spans="32:39">
      <c r="AF11358" s="25"/>
      <c r="AM11358" s="25"/>
    </row>
    <row r="11359" spans="32:39">
      <c r="AF11359" s="25"/>
      <c r="AM11359" s="25"/>
    </row>
    <row r="11360" spans="32:39">
      <c r="AF11360" s="25"/>
      <c r="AM11360" s="25"/>
    </row>
    <row r="11361" spans="32:39">
      <c r="AF11361" s="25"/>
      <c r="AM11361" s="25"/>
    </row>
    <row r="11362" spans="32:39">
      <c r="AF11362" s="25"/>
      <c r="AM11362" s="25"/>
    </row>
    <row r="11363" spans="32:39">
      <c r="AF11363" s="25"/>
      <c r="AM11363" s="25"/>
    </row>
    <row r="11364" spans="32:39">
      <c r="AF11364" s="25"/>
      <c r="AM11364" s="25"/>
    </row>
    <row r="11365" spans="32:39">
      <c r="AF11365" s="25"/>
      <c r="AM11365" s="25"/>
    </row>
    <row r="11366" spans="32:39">
      <c r="AF11366" s="25"/>
      <c r="AM11366" s="25"/>
    </row>
    <row r="11367" spans="32:39">
      <c r="AF11367" s="25"/>
      <c r="AM11367" s="25"/>
    </row>
    <row r="11368" spans="32:39">
      <c r="AF11368" s="25"/>
      <c r="AM11368" s="25"/>
    </row>
    <row r="11369" spans="32:39">
      <c r="AF11369" s="25"/>
      <c r="AM11369" s="25"/>
    </row>
    <row r="11370" spans="32:39">
      <c r="AF11370" s="25"/>
      <c r="AM11370" s="25"/>
    </row>
    <row r="11371" spans="32:39">
      <c r="AF11371" s="25"/>
      <c r="AM11371" s="25"/>
    </row>
    <row r="11372" spans="32:39">
      <c r="AF11372" s="25"/>
      <c r="AM11372" s="25"/>
    </row>
    <row r="11373" spans="32:39">
      <c r="AF11373" s="25"/>
      <c r="AM11373" s="25"/>
    </row>
    <row r="11374" spans="32:39">
      <c r="AF11374" s="25"/>
      <c r="AM11374" s="25"/>
    </row>
    <row r="11375" spans="32:39">
      <c r="AF11375" s="25"/>
      <c r="AM11375" s="25"/>
    </row>
    <row r="11376" spans="32:39">
      <c r="AF11376" s="25"/>
      <c r="AM11376" s="25"/>
    </row>
    <row r="11377" spans="32:39">
      <c r="AF11377" s="25"/>
      <c r="AM11377" s="25"/>
    </row>
    <row r="11378" spans="32:39">
      <c r="AF11378" s="25"/>
      <c r="AM11378" s="25"/>
    </row>
    <row r="11379" spans="32:39">
      <c r="AF11379" s="25"/>
      <c r="AM11379" s="25"/>
    </row>
    <row r="11380" spans="32:39">
      <c r="AF11380" s="25"/>
      <c r="AM11380" s="25"/>
    </row>
    <row r="11381" spans="32:39">
      <c r="AF11381" s="25"/>
      <c r="AM11381" s="25"/>
    </row>
    <row r="11382" spans="32:39">
      <c r="AF11382" s="25"/>
      <c r="AM11382" s="25"/>
    </row>
    <row r="11383" spans="32:39">
      <c r="AF11383" s="25"/>
      <c r="AM11383" s="25"/>
    </row>
    <row r="11384" spans="32:39">
      <c r="AF11384" s="25"/>
      <c r="AM11384" s="25"/>
    </row>
    <row r="11385" spans="32:39">
      <c r="AF11385" s="25"/>
      <c r="AM11385" s="25"/>
    </row>
    <row r="11386" spans="32:39">
      <c r="AF11386" s="25"/>
      <c r="AM11386" s="25"/>
    </row>
    <row r="11387" spans="32:39">
      <c r="AF11387" s="25"/>
      <c r="AM11387" s="25"/>
    </row>
    <row r="11388" spans="32:39">
      <c r="AF11388" s="25"/>
      <c r="AM11388" s="25"/>
    </row>
    <row r="11389" spans="32:39">
      <c r="AF11389" s="25"/>
      <c r="AM11389" s="25"/>
    </row>
    <row r="11390" spans="32:39">
      <c r="AF11390" s="25"/>
      <c r="AM11390" s="25"/>
    </row>
    <row r="11391" spans="32:39">
      <c r="AF11391" s="25"/>
      <c r="AM11391" s="25"/>
    </row>
    <row r="11392" spans="32:39">
      <c r="AF11392" s="25"/>
      <c r="AM11392" s="25"/>
    </row>
    <row r="11393" spans="32:39">
      <c r="AF11393" s="25"/>
      <c r="AM11393" s="25"/>
    </row>
    <row r="11394" spans="32:39">
      <c r="AF11394" s="25"/>
      <c r="AM11394" s="25"/>
    </row>
    <row r="11395" spans="32:39">
      <c r="AF11395" s="25"/>
      <c r="AM11395" s="25"/>
    </row>
    <row r="11396" spans="32:39">
      <c r="AF11396" s="25"/>
      <c r="AM11396" s="25"/>
    </row>
    <row r="11397" spans="32:39">
      <c r="AF11397" s="25"/>
      <c r="AM11397" s="25"/>
    </row>
    <row r="11398" spans="32:39">
      <c r="AF11398" s="25"/>
      <c r="AM11398" s="25"/>
    </row>
    <row r="11399" spans="32:39">
      <c r="AF11399" s="25"/>
      <c r="AM11399" s="25"/>
    </row>
    <row r="11400" spans="32:39">
      <c r="AF11400" s="25"/>
      <c r="AM11400" s="25"/>
    </row>
    <row r="11401" spans="32:39">
      <c r="AF11401" s="25"/>
      <c r="AM11401" s="25"/>
    </row>
    <row r="11402" spans="32:39">
      <c r="AF11402" s="25"/>
      <c r="AM11402" s="25"/>
    </row>
    <row r="11403" spans="32:39">
      <c r="AF11403" s="25"/>
      <c r="AM11403" s="25"/>
    </row>
    <row r="11404" spans="32:39">
      <c r="AF11404" s="25"/>
      <c r="AM11404" s="25"/>
    </row>
    <row r="11405" spans="32:39">
      <c r="AF11405" s="25"/>
      <c r="AM11405" s="25"/>
    </row>
    <row r="11406" spans="32:39">
      <c r="AF11406" s="25"/>
      <c r="AM11406" s="25"/>
    </row>
    <row r="11407" spans="32:39">
      <c r="AF11407" s="25"/>
      <c r="AM11407" s="25"/>
    </row>
    <row r="11408" spans="32:39">
      <c r="AF11408" s="25"/>
      <c r="AM11408" s="25"/>
    </row>
    <row r="11409" spans="32:39">
      <c r="AF11409" s="25"/>
      <c r="AM11409" s="25"/>
    </row>
    <row r="11410" spans="32:39">
      <c r="AF11410" s="25"/>
      <c r="AM11410" s="25"/>
    </row>
    <row r="11411" spans="32:39">
      <c r="AF11411" s="25"/>
      <c r="AM11411" s="25"/>
    </row>
    <row r="11412" spans="32:39">
      <c r="AF11412" s="25"/>
      <c r="AM11412" s="25"/>
    </row>
    <row r="11413" spans="32:39">
      <c r="AF11413" s="25"/>
      <c r="AM11413" s="25"/>
    </row>
    <row r="11414" spans="32:39">
      <c r="AF11414" s="25"/>
      <c r="AM11414" s="25"/>
    </row>
    <row r="11415" spans="32:39">
      <c r="AF11415" s="25"/>
      <c r="AM11415" s="25"/>
    </row>
    <row r="11416" spans="32:39">
      <c r="AF11416" s="25"/>
      <c r="AM11416" s="25"/>
    </row>
    <row r="11417" spans="32:39">
      <c r="AF11417" s="25"/>
      <c r="AM11417" s="25"/>
    </row>
    <row r="11418" spans="32:39">
      <c r="AF11418" s="25"/>
      <c r="AM11418" s="25"/>
    </row>
    <row r="11419" spans="32:39">
      <c r="AF11419" s="25"/>
      <c r="AM11419" s="25"/>
    </row>
    <row r="11420" spans="32:39">
      <c r="AF11420" s="25"/>
      <c r="AM11420" s="25"/>
    </row>
    <row r="11421" spans="32:39">
      <c r="AF11421" s="25"/>
      <c r="AM11421" s="25"/>
    </row>
    <row r="11422" spans="32:39">
      <c r="AF11422" s="25"/>
      <c r="AM11422" s="25"/>
    </row>
    <row r="11423" spans="32:39">
      <c r="AF11423" s="25"/>
      <c r="AM11423" s="25"/>
    </row>
    <row r="11424" spans="32:39">
      <c r="AF11424" s="25"/>
      <c r="AM11424" s="25"/>
    </row>
    <row r="11425" spans="32:39">
      <c r="AF11425" s="25"/>
      <c r="AM11425" s="25"/>
    </row>
    <row r="11426" spans="32:39">
      <c r="AF11426" s="25"/>
      <c r="AM11426" s="25"/>
    </row>
    <row r="11427" spans="32:39">
      <c r="AF11427" s="25"/>
      <c r="AM11427" s="25"/>
    </row>
    <row r="11428" spans="32:39">
      <c r="AF11428" s="25"/>
      <c r="AM11428" s="25"/>
    </row>
    <row r="11429" spans="32:39">
      <c r="AF11429" s="25"/>
      <c r="AM11429" s="25"/>
    </row>
    <row r="11430" spans="32:39">
      <c r="AF11430" s="25"/>
      <c r="AM11430" s="25"/>
    </row>
    <row r="11431" spans="32:39">
      <c r="AF11431" s="25"/>
      <c r="AM11431" s="25"/>
    </row>
    <row r="11432" spans="32:39">
      <c r="AF11432" s="25"/>
      <c r="AM11432" s="25"/>
    </row>
    <row r="11433" spans="32:39">
      <c r="AF11433" s="25"/>
      <c r="AM11433" s="25"/>
    </row>
    <row r="11434" spans="32:39">
      <c r="AF11434" s="25"/>
      <c r="AM11434" s="25"/>
    </row>
    <row r="11435" spans="32:39">
      <c r="AF11435" s="25"/>
      <c r="AM11435" s="25"/>
    </row>
    <row r="11436" spans="32:39">
      <c r="AF11436" s="25"/>
      <c r="AM11436" s="25"/>
    </row>
    <row r="11437" spans="32:39">
      <c r="AF11437" s="25"/>
      <c r="AM11437" s="25"/>
    </row>
    <row r="11438" spans="32:39">
      <c r="AF11438" s="25"/>
      <c r="AM11438" s="25"/>
    </row>
    <row r="11439" spans="32:39">
      <c r="AF11439" s="25"/>
      <c r="AM11439" s="25"/>
    </row>
    <row r="11440" spans="32:39">
      <c r="AF11440" s="25"/>
      <c r="AM11440" s="25"/>
    </row>
    <row r="11441" spans="32:39">
      <c r="AF11441" s="25"/>
      <c r="AM11441" s="25"/>
    </row>
    <row r="11442" spans="32:39">
      <c r="AF11442" s="25"/>
      <c r="AM11442" s="25"/>
    </row>
    <row r="11443" spans="32:39">
      <c r="AF11443" s="25"/>
      <c r="AM11443" s="25"/>
    </row>
    <row r="11444" spans="32:39">
      <c r="AF11444" s="25"/>
      <c r="AM11444" s="25"/>
    </row>
    <row r="11445" spans="32:39">
      <c r="AF11445" s="25"/>
      <c r="AM11445" s="25"/>
    </row>
    <row r="11446" spans="32:39">
      <c r="AF11446" s="25"/>
      <c r="AM11446" s="25"/>
    </row>
    <row r="11447" spans="32:39">
      <c r="AF11447" s="25"/>
      <c r="AM11447" s="25"/>
    </row>
    <row r="11448" spans="32:39">
      <c r="AF11448" s="25"/>
      <c r="AM11448" s="25"/>
    </row>
    <row r="11449" spans="32:39">
      <c r="AF11449" s="25"/>
      <c r="AM11449" s="25"/>
    </row>
    <row r="11450" spans="32:39">
      <c r="AF11450" s="25"/>
      <c r="AM11450" s="25"/>
    </row>
    <row r="11451" spans="32:39">
      <c r="AF11451" s="25"/>
      <c r="AM11451" s="25"/>
    </row>
    <row r="11452" spans="32:39">
      <c r="AF11452" s="25"/>
      <c r="AM11452" s="25"/>
    </row>
    <row r="11453" spans="32:39">
      <c r="AF11453" s="25"/>
      <c r="AM11453" s="25"/>
    </row>
    <row r="11454" spans="32:39">
      <c r="AF11454" s="25"/>
      <c r="AM11454" s="25"/>
    </row>
    <row r="11455" spans="32:39">
      <c r="AF11455" s="25"/>
      <c r="AM11455" s="25"/>
    </row>
    <row r="11456" spans="32:39">
      <c r="AF11456" s="25"/>
      <c r="AM11456" s="25"/>
    </row>
    <row r="11457" spans="32:39">
      <c r="AF11457" s="25"/>
      <c r="AM11457" s="25"/>
    </row>
    <row r="11458" spans="32:39">
      <c r="AF11458" s="25"/>
      <c r="AM11458" s="25"/>
    </row>
    <row r="11459" spans="32:39">
      <c r="AF11459" s="25"/>
      <c r="AM11459" s="25"/>
    </row>
    <row r="11460" spans="32:39">
      <c r="AF11460" s="25"/>
      <c r="AM11460" s="25"/>
    </row>
    <row r="11461" spans="32:39">
      <c r="AF11461" s="25"/>
      <c r="AM11461" s="25"/>
    </row>
    <row r="11462" spans="32:39">
      <c r="AF11462" s="25"/>
      <c r="AM11462" s="25"/>
    </row>
    <row r="11463" spans="32:39">
      <c r="AF11463" s="25"/>
      <c r="AM11463" s="25"/>
    </row>
    <row r="11464" spans="32:39">
      <c r="AF11464" s="25"/>
      <c r="AM11464" s="25"/>
    </row>
    <row r="11465" spans="32:39">
      <c r="AF11465" s="25"/>
      <c r="AM11465" s="25"/>
    </row>
    <row r="11466" spans="32:39">
      <c r="AF11466" s="25"/>
      <c r="AM11466" s="25"/>
    </row>
    <row r="11467" spans="32:39">
      <c r="AF11467" s="25"/>
      <c r="AM11467" s="25"/>
    </row>
    <row r="11468" spans="32:39">
      <c r="AF11468" s="25"/>
      <c r="AM11468" s="25"/>
    </row>
    <row r="11469" spans="32:39">
      <c r="AF11469" s="25"/>
      <c r="AM11469" s="25"/>
    </row>
    <row r="11470" spans="32:39">
      <c r="AF11470" s="25"/>
      <c r="AM11470" s="25"/>
    </row>
    <row r="11471" spans="32:39">
      <c r="AF11471" s="25"/>
      <c r="AM11471" s="25"/>
    </row>
    <row r="11472" spans="32:39">
      <c r="AF11472" s="25"/>
      <c r="AM11472" s="25"/>
    </row>
    <row r="11473" spans="32:39">
      <c r="AF11473" s="25"/>
      <c r="AM11473" s="25"/>
    </row>
    <row r="11474" spans="32:39">
      <c r="AF11474" s="25"/>
      <c r="AM11474" s="25"/>
    </row>
    <row r="11475" spans="32:39">
      <c r="AF11475" s="25"/>
      <c r="AM11475" s="25"/>
    </row>
    <row r="11476" spans="32:39">
      <c r="AF11476" s="25"/>
      <c r="AM11476" s="25"/>
    </row>
    <row r="11477" spans="32:39">
      <c r="AF11477" s="25"/>
      <c r="AM11477" s="25"/>
    </row>
    <row r="11478" spans="32:39">
      <c r="AF11478" s="25"/>
      <c r="AM11478" s="25"/>
    </row>
    <row r="11479" spans="32:39">
      <c r="AF11479" s="25"/>
      <c r="AM11479" s="25"/>
    </row>
    <row r="11480" spans="32:39">
      <c r="AF11480" s="25"/>
      <c r="AM11480" s="25"/>
    </row>
    <row r="11481" spans="32:39">
      <c r="AF11481" s="25"/>
      <c r="AM11481" s="25"/>
    </row>
    <row r="11482" spans="32:39">
      <c r="AF11482" s="25"/>
      <c r="AM11482" s="25"/>
    </row>
    <row r="11483" spans="32:39">
      <c r="AF11483" s="25"/>
      <c r="AM11483" s="25"/>
    </row>
    <row r="11484" spans="32:39">
      <c r="AF11484" s="25"/>
      <c r="AM11484" s="25"/>
    </row>
    <row r="11485" spans="32:39">
      <c r="AF11485" s="25"/>
      <c r="AM11485" s="25"/>
    </row>
    <row r="11486" spans="32:39">
      <c r="AF11486" s="25"/>
      <c r="AM11486" s="25"/>
    </row>
    <row r="11487" spans="32:39">
      <c r="AF11487" s="25"/>
      <c r="AM11487" s="25"/>
    </row>
    <row r="11488" spans="32:39">
      <c r="AF11488" s="25"/>
      <c r="AM11488" s="25"/>
    </row>
    <row r="11489" spans="32:39">
      <c r="AF11489" s="25"/>
      <c r="AM11489" s="25"/>
    </row>
    <row r="11490" spans="32:39">
      <c r="AF11490" s="25"/>
      <c r="AM11490" s="25"/>
    </row>
    <row r="11491" spans="32:39">
      <c r="AF11491" s="25"/>
      <c r="AM11491" s="25"/>
    </row>
    <row r="11492" spans="32:39">
      <c r="AF11492" s="25"/>
      <c r="AM11492" s="25"/>
    </row>
    <row r="11493" spans="32:39">
      <c r="AF11493" s="25"/>
      <c r="AM11493" s="25"/>
    </row>
    <row r="11494" spans="32:39">
      <c r="AF11494" s="25"/>
      <c r="AM11494" s="25"/>
    </row>
    <row r="11495" spans="32:39">
      <c r="AF11495" s="25"/>
      <c r="AM11495" s="25"/>
    </row>
    <row r="11496" spans="32:39">
      <c r="AF11496" s="25"/>
      <c r="AM11496" s="25"/>
    </row>
    <row r="11497" spans="32:39">
      <c r="AF11497" s="25"/>
      <c r="AM11497" s="25"/>
    </row>
    <row r="11498" spans="32:39">
      <c r="AF11498" s="25"/>
      <c r="AM11498" s="25"/>
    </row>
    <row r="11499" spans="32:39">
      <c r="AF11499" s="25"/>
      <c r="AM11499" s="25"/>
    </row>
    <row r="11500" spans="32:39">
      <c r="AF11500" s="25"/>
      <c r="AM11500" s="25"/>
    </row>
    <row r="11501" spans="32:39">
      <c r="AF11501" s="25"/>
      <c r="AM11501" s="25"/>
    </row>
    <row r="11502" spans="32:39">
      <c r="AF11502" s="25"/>
      <c r="AM11502" s="25"/>
    </row>
    <row r="11503" spans="32:39">
      <c r="AF11503" s="25"/>
      <c r="AM11503" s="25"/>
    </row>
    <row r="11504" spans="32:39">
      <c r="AF11504" s="25"/>
      <c r="AM11504" s="25"/>
    </row>
    <row r="11505" spans="32:39">
      <c r="AF11505" s="25"/>
      <c r="AM11505" s="25"/>
    </row>
    <row r="11506" spans="32:39">
      <c r="AF11506" s="25"/>
      <c r="AM11506" s="25"/>
    </row>
    <row r="11507" spans="32:39">
      <c r="AF11507" s="25"/>
      <c r="AM11507" s="25"/>
    </row>
    <row r="11508" spans="32:39">
      <c r="AF11508" s="25"/>
      <c r="AM11508" s="25"/>
    </row>
    <row r="11509" spans="32:39">
      <c r="AF11509" s="25"/>
      <c r="AM11509" s="25"/>
    </row>
    <row r="11510" spans="32:39">
      <c r="AF11510" s="25"/>
      <c r="AM11510" s="25"/>
    </row>
    <row r="11511" spans="32:39">
      <c r="AF11511" s="25"/>
      <c r="AM11511" s="25"/>
    </row>
    <row r="11512" spans="32:39">
      <c r="AF11512" s="25"/>
      <c r="AM11512" s="25"/>
    </row>
    <row r="11513" spans="32:39">
      <c r="AF11513" s="25"/>
      <c r="AM11513" s="25"/>
    </row>
    <row r="11514" spans="32:39">
      <c r="AF11514" s="25"/>
      <c r="AM11514" s="25"/>
    </row>
    <row r="11515" spans="32:39">
      <c r="AF11515" s="25"/>
      <c r="AM11515" s="25"/>
    </row>
    <row r="11516" spans="32:39">
      <c r="AF11516" s="25"/>
      <c r="AM11516" s="25"/>
    </row>
    <row r="11517" spans="32:39">
      <c r="AF11517" s="25"/>
      <c r="AM11517" s="25"/>
    </row>
    <row r="11518" spans="32:39">
      <c r="AF11518" s="25"/>
      <c r="AM11518" s="25"/>
    </row>
    <row r="11519" spans="32:39">
      <c r="AF11519" s="25"/>
      <c r="AM11519" s="25"/>
    </row>
    <row r="11520" spans="32:39">
      <c r="AF11520" s="25"/>
      <c r="AM11520" s="25"/>
    </row>
    <row r="11521" spans="32:39">
      <c r="AF11521" s="25"/>
      <c r="AM11521" s="25"/>
    </row>
    <row r="11522" spans="32:39">
      <c r="AF11522" s="25"/>
      <c r="AM11522" s="25"/>
    </row>
    <row r="11523" spans="32:39">
      <c r="AF11523" s="25"/>
      <c r="AM11523" s="25"/>
    </row>
    <row r="11524" spans="32:39">
      <c r="AF11524" s="25"/>
      <c r="AM11524" s="25"/>
    </row>
    <row r="11525" spans="32:39">
      <c r="AF11525" s="25"/>
      <c r="AM11525" s="25"/>
    </row>
    <row r="11526" spans="32:39">
      <c r="AF11526" s="25"/>
      <c r="AM11526" s="25"/>
    </row>
    <row r="11527" spans="32:39">
      <c r="AF11527" s="25"/>
      <c r="AM11527" s="25"/>
    </row>
    <row r="11528" spans="32:39">
      <c r="AF11528" s="25"/>
      <c r="AM11528" s="25"/>
    </row>
    <row r="11529" spans="32:39">
      <c r="AF11529" s="25"/>
      <c r="AM11529" s="25"/>
    </row>
    <row r="11530" spans="32:39">
      <c r="AF11530" s="25"/>
      <c r="AM11530" s="25"/>
    </row>
    <row r="11531" spans="32:39">
      <c r="AF11531" s="25"/>
      <c r="AM11531" s="25"/>
    </row>
    <row r="11532" spans="32:39">
      <c r="AF11532" s="25"/>
      <c r="AM11532" s="25"/>
    </row>
    <row r="11533" spans="32:39">
      <c r="AF11533" s="25"/>
      <c r="AM11533" s="25"/>
    </row>
    <row r="11534" spans="32:39">
      <c r="AF11534" s="25"/>
      <c r="AM11534" s="25"/>
    </row>
    <row r="11535" spans="32:39">
      <c r="AF11535" s="25"/>
      <c r="AM11535" s="25"/>
    </row>
    <row r="11536" spans="32:39">
      <c r="AF11536" s="25"/>
      <c r="AM11536" s="25"/>
    </row>
    <row r="11537" spans="32:39">
      <c r="AF11537" s="25"/>
      <c r="AM11537" s="25"/>
    </row>
    <row r="11538" spans="32:39">
      <c r="AF11538" s="25"/>
      <c r="AM11538" s="25"/>
    </row>
    <row r="11539" spans="32:39">
      <c r="AF11539" s="25"/>
      <c r="AM11539" s="25"/>
    </row>
    <row r="11540" spans="32:39">
      <c r="AF11540" s="25"/>
      <c r="AM11540" s="25"/>
    </row>
    <row r="11541" spans="32:39">
      <c r="AF11541" s="25"/>
      <c r="AM11541" s="25"/>
    </row>
    <row r="11542" spans="32:39">
      <c r="AF11542" s="25"/>
      <c r="AM11542" s="25"/>
    </row>
    <row r="11543" spans="32:39">
      <c r="AF11543" s="25"/>
      <c r="AM11543" s="25"/>
    </row>
    <row r="11544" spans="32:39">
      <c r="AF11544" s="25"/>
      <c r="AM11544" s="25"/>
    </row>
    <row r="11545" spans="32:39">
      <c r="AF11545" s="25"/>
      <c r="AM11545" s="25"/>
    </row>
    <row r="11546" spans="32:39">
      <c r="AF11546" s="25"/>
      <c r="AM11546" s="25"/>
    </row>
    <row r="11547" spans="32:39">
      <c r="AF11547" s="25"/>
      <c r="AM11547" s="25"/>
    </row>
    <row r="11548" spans="32:39">
      <c r="AF11548" s="25"/>
      <c r="AM11548" s="25"/>
    </row>
    <row r="11549" spans="32:39">
      <c r="AF11549" s="25"/>
      <c r="AM11549" s="25"/>
    </row>
    <row r="11550" spans="32:39">
      <c r="AF11550" s="25"/>
      <c r="AM11550" s="25"/>
    </row>
    <row r="11551" spans="32:39">
      <c r="AF11551" s="25"/>
      <c r="AM11551" s="25"/>
    </row>
    <row r="11552" spans="32:39">
      <c r="AF11552" s="25"/>
      <c r="AM11552" s="25"/>
    </row>
    <row r="11553" spans="32:39">
      <c r="AF11553" s="25"/>
      <c r="AM11553" s="25"/>
    </row>
    <row r="11554" spans="32:39">
      <c r="AF11554" s="25"/>
      <c r="AM11554" s="25"/>
    </row>
    <row r="11555" spans="32:39">
      <c r="AF11555" s="25"/>
      <c r="AM11555" s="25"/>
    </row>
    <row r="11556" spans="32:39">
      <c r="AF11556" s="25"/>
      <c r="AM11556" s="25"/>
    </row>
    <row r="11557" spans="32:39">
      <c r="AF11557" s="25"/>
      <c r="AM11557" s="25"/>
    </row>
    <row r="11558" spans="32:39">
      <c r="AF11558" s="25"/>
      <c r="AM11558" s="25"/>
    </row>
    <row r="11559" spans="32:39">
      <c r="AF11559" s="25"/>
      <c r="AM11559" s="25"/>
    </row>
    <row r="11560" spans="32:39">
      <c r="AF11560" s="25"/>
      <c r="AM11560" s="25"/>
    </row>
    <row r="11561" spans="32:39">
      <c r="AF11561" s="25"/>
      <c r="AM11561" s="25"/>
    </row>
    <row r="11562" spans="32:39">
      <c r="AF11562" s="25"/>
      <c r="AM11562" s="25"/>
    </row>
    <row r="11563" spans="32:39">
      <c r="AF11563" s="25"/>
      <c r="AM11563" s="25"/>
    </row>
    <row r="11564" spans="32:39">
      <c r="AF11564" s="25"/>
      <c r="AM11564" s="25"/>
    </row>
    <row r="11565" spans="32:39">
      <c r="AF11565" s="25"/>
      <c r="AM11565" s="25"/>
    </row>
    <row r="11566" spans="32:39">
      <c r="AF11566" s="25"/>
      <c r="AM11566" s="25"/>
    </row>
    <row r="11567" spans="32:39">
      <c r="AF11567" s="25"/>
      <c r="AM11567" s="25"/>
    </row>
    <row r="11568" spans="32:39">
      <c r="AF11568" s="25"/>
      <c r="AM11568" s="25"/>
    </row>
    <row r="11569" spans="32:39">
      <c r="AF11569" s="25"/>
      <c r="AM11569" s="25"/>
    </row>
    <row r="11570" spans="32:39">
      <c r="AF11570" s="25"/>
      <c r="AM11570" s="25"/>
    </row>
    <row r="11571" spans="32:39">
      <c r="AF11571" s="25"/>
      <c r="AM11571" s="25"/>
    </row>
    <row r="11572" spans="32:39">
      <c r="AF11572" s="25"/>
      <c r="AM11572" s="25"/>
    </row>
    <row r="11573" spans="32:39">
      <c r="AF11573" s="25"/>
      <c r="AM11573" s="25"/>
    </row>
    <row r="11574" spans="32:39">
      <c r="AF11574" s="25"/>
      <c r="AM11574" s="25"/>
    </row>
    <row r="11575" spans="32:39">
      <c r="AF11575" s="25"/>
      <c r="AM11575" s="25"/>
    </row>
    <row r="11576" spans="32:39">
      <c r="AF11576" s="25"/>
      <c r="AM11576" s="25"/>
    </row>
    <row r="11577" spans="32:39">
      <c r="AF11577" s="25"/>
      <c r="AM11577" s="25"/>
    </row>
    <row r="11578" spans="32:39">
      <c r="AF11578" s="25"/>
      <c r="AM11578" s="25"/>
    </row>
    <row r="11579" spans="32:39">
      <c r="AF11579" s="25"/>
      <c r="AM11579" s="25"/>
    </row>
    <row r="11580" spans="32:39">
      <c r="AF11580" s="25"/>
      <c r="AM11580" s="25"/>
    </row>
    <row r="11581" spans="32:39">
      <c r="AF11581" s="25"/>
      <c r="AM11581" s="25"/>
    </row>
    <row r="11582" spans="32:39">
      <c r="AF11582" s="25"/>
      <c r="AM11582" s="25"/>
    </row>
    <row r="11583" spans="32:39">
      <c r="AF11583" s="25"/>
      <c r="AM11583" s="25"/>
    </row>
    <row r="11584" spans="32:39">
      <c r="AF11584" s="25"/>
      <c r="AM11584" s="25"/>
    </row>
    <row r="11585" spans="32:39">
      <c r="AF11585" s="25"/>
      <c r="AM11585" s="25"/>
    </row>
    <row r="11586" spans="32:39">
      <c r="AF11586" s="25"/>
      <c r="AM11586" s="25"/>
    </row>
    <row r="11587" spans="32:39">
      <c r="AF11587" s="25"/>
      <c r="AM11587" s="25"/>
    </row>
    <row r="11588" spans="32:39">
      <c r="AF11588" s="25"/>
      <c r="AM11588" s="25"/>
    </row>
    <row r="11589" spans="32:39">
      <c r="AF11589" s="25"/>
      <c r="AM11589" s="25"/>
    </row>
    <row r="11590" spans="32:39">
      <c r="AF11590" s="25"/>
      <c r="AM11590" s="25"/>
    </row>
    <row r="11591" spans="32:39">
      <c r="AF11591" s="25"/>
      <c r="AM11591" s="25"/>
    </row>
    <row r="11592" spans="32:39">
      <c r="AF11592" s="25"/>
      <c r="AM11592" s="25"/>
    </row>
    <row r="11593" spans="32:39">
      <c r="AF11593" s="25"/>
      <c r="AM11593" s="25"/>
    </row>
    <row r="11594" spans="32:39">
      <c r="AF11594" s="25"/>
      <c r="AM11594" s="25"/>
    </row>
    <row r="11595" spans="32:39">
      <c r="AF11595" s="25"/>
      <c r="AM11595" s="25"/>
    </row>
    <row r="11596" spans="32:39">
      <c r="AF11596" s="25"/>
      <c r="AM11596" s="25"/>
    </row>
    <row r="11597" spans="32:39">
      <c r="AF11597" s="25"/>
      <c r="AM11597" s="25"/>
    </row>
    <row r="11598" spans="32:39">
      <c r="AF11598" s="25"/>
      <c r="AM11598" s="25"/>
    </row>
    <row r="11599" spans="32:39">
      <c r="AF11599" s="25"/>
      <c r="AM11599" s="25"/>
    </row>
    <row r="11600" spans="32:39">
      <c r="AF11600" s="25"/>
      <c r="AM11600" s="25"/>
    </row>
    <row r="11601" spans="32:39">
      <c r="AF11601" s="25"/>
      <c r="AM11601" s="25"/>
    </row>
    <row r="11602" spans="32:39">
      <c r="AF11602" s="25"/>
      <c r="AM11602" s="25"/>
    </row>
    <row r="11603" spans="32:39">
      <c r="AF11603" s="25"/>
      <c r="AM11603" s="25"/>
    </row>
    <row r="11604" spans="32:39">
      <c r="AF11604" s="25"/>
      <c r="AM11604" s="25"/>
    </row>
    <row r="11605" spans="32:39">
      <c r="AF11605" s="25"/>
      <c r="AM11605" s="25"/>
    </row>
    <row r="11606" spans="32:39">
      <c r="AF11606" s="25"/>
      <c r="AM11606" s="25"/>
    </row>
    <row r="11607" spans="32:39">
      <c r="AF11607" s="25"/>
      <c r="AM11607" s="25"/>
    </row>
    <row r="11608" spans="32:39">
      <c r="AF11608" s="25"/>
      <c r="AM11608" s="25"/>
    </row>
    <row r="11609" spans="32:39">
      <c r="AF11609" s="25"/>
      <c r="AM11609" s="25"/>
    </row>
    <row r="11610" spans="32:39">
      <c r="AF11610" s="25"/>
      <c r="AM11610" s="25"/>
    </row>
    <row r="11611" spans="32:39">
      <c r="AF11611" s="25"/>
      <c r="AM11611" s="25"/>
    </row>
    <row r="11612" spans="32:39">
      <c r="AF11612" s="25"/>
      <c r="AM11612" s="25"/>
    </row>
    <row r="11613" spans="32:39">
      <c r="AF11613" s="25"/>
      <c r="AM11613" s="25"/>
    </row>
    <row r="11614" spans="32:39">
      <c r="AF11614" s="25"/>
      <c r="AM11614" s="25"/>
    </row>
    <row r="11615" spans="32:39">
      <c r="AF11615" s="25"/>
      <c r="AM11615" s="25"/>
    </row>
    <row r="11616" spans="32:39">
      <c r="AF11616" s="25"/>
      <c r="AM11616" s="25"/>
    </row>
    <row r="11617" spans="32:39">
      <c r="AF11617" s="25"/>
      <c r="AM11617" s="25"/>
    </row>
    <row r="11618" spans="32:39">
      <c r="AF11618" s="25"/>
      <c r="AM11618" s="25"/>
    </row>
    <row r="11619" spans="32:39">
      <c r="AF11619" s="25"/>
      <c r="AM11619" s="25"/>
    </row>
    <row r="11620" spans="32:39">
      <c r="AF11620" s="25"/>
      <c r="AM11620" s="25"/>
    </row>
    <row r="11621" spans="32:39">
      <c r="AF11621" s="25"/>
      <c r="AM11621" s="25"/>
    </row>
    <row r="11622" spans="32:39">
      <c r="AF11622" s="25"/>
      <c r="AM11622" s="25"/>
    </row>
    <row r="11623" spans="32:39">
      <c r="AF11623" s="25"/>
      <c r="AM11623" s="25"/>
    </row>
    <row r="11624" spans="32:39">
      <c r="AF11624" s="25"/>
      <c r="AM11624" s="25"/>
    </row>
    <row r="11625" spans="32:39">
      <c r="AF11625" s="25"/>
      <c r="AM11625" s="25"/>
    </row>
    <row r="11626" spans="32:39">
      <c r="AF11626" s="25"/>
      <c r="AM11626" s="25"/>
    </row>
    <row r="11627" spans="32:39">
      <c r="AF11627" s="25"/>
      <c r="AM11627" s="25"/>
    </row>
    <row r="11628" spans="32:39">
      <c r="AF11628" s="25"/>
      <c r="AM11628" s="25"/>
    </row>
    <row r="11629" spans="32:39">
      <c r="AF11629" s="25"/>
      <c r="AM11629" s="25"/>
    </row>
    <row r="11630" spans="32:39">
      <c r="AF11630" s="25"/>
      <c r="AM11630" s="25"/>
    </row>
    <row r="11631" spans="32:39">
      <c r="AF11631" s="25"/>
      <c r="AM11631" s="25"/>
    </row>
    <row r="11632" spans="32:39">
      <c r="AF11632" s="25"/>
      <c r="AM11632" s="25"/>
    </row>
    <row r="11633" spans="32:39">
      <c r="AF11633" s="25"/>
      <c r="AM11633" s="25"/>
    </row>
    <row r="11634" spans="32:39">
      <c r="AF11634" s="25"/>
      <c r="AM11634" s="25"/>
    </row>
    <row r="11635" spans="32:39">
      <c r="AF11635" s="25"/>
      <c r="AM11635" s="25"/>
    </row>
    <row r="11636" spans="32:39">
      <c r="AF11636" s="25"/>
      <c r="AM11636" s="25"/>
    </row>
    <row r="11637" spans="32:39">
      <c r="AF11637" s="25"/>
      <c r="AM11637" s="25"/>
    </row>
    <row r="11638" spans="32:39">
      <c r="AF11638" s="25"/>
      <c r="AM11638" s="25"/>
    </row>
    <row r="11639" spans="32:39">
      <c r="AF11639" s="25"/>
      <c r="AM11639" s="25"/>
    </row>
    <row r="11640" spans="32:39">
      <c r="AF11640" s="25"/>
      <c r="AM11640" s="25"/>
    </row>
    <row r="11641" spans="32:39">
      <c r="AF11641" s="25"/>
      <c r="AM11641" s="25"/>
    </row>
    <row r="11642" spans="32:39">
      <c r="AF11642" s="25"/>
      <c r="AM11642" s="25"/>
    </row>
    <row r="11643" spans="32:39">
      <c r="AF11643" s="25"/>
      <c r="AM11643" s="25"/>
    </row>
    <row r="11644" spans="32:39">
      <c r="AF11644" s="25"/>
      <c r="AM11644" s="25"/>
    </row>
    <row r="11645" spans="32:39">
      <c r="AF11645" s="25"/>
      <c r="AM11645" s="25"/>
    </row>
    <row r="11646" spans="32:39">
      <c r="AF11646" s="25"/>
      <c r="AM11646" s="25"/>
    </row>
    <row r="11647" spans="32:39">
      <c r="AF11647" s="25"/>
      <c r="AM11647" s="25"/>
    </row>
    <row r="11648" spans="32:39">
      <c r="AF11648" s="25"/>
      <c r="AM11648" s="25"/>
    </row>
    <row r="11649" spans="32:39">
      <c r="AF11649" s="25"/>
      <c r="AM11649" s="25"/>
    </row>
    <row r="11650" spans="32:39">
      <c r="AF11650" s="25"/>
      <c r="AM11650" s="25"/>
    </row>
    <row r="11651" spans="32:39">
      <c r="AF11651" s="25"/>
      <c r="AM11651" s="25"/>
    </row>
    <row r="11652" spans="32:39">
      <c r="AF11652" s="25"/>
      <c r="AM11652" s="25"/>
    </row>
    <row r="11653" spans="32:39">
      <c r="AF11653" s="25"/>
      <c r="AM11653" s="25"/>
    </row>
    <row r="11654" spans="32:39">
      <c r="AF11654" s="25"/>
      <c r="AM11654" s="25"/>
    </row>
    <row r="11655" spans="32:39">
      <c r="AF11655" s="25"/>
      <c r="AM11655" s="25"/>
    </row>
    <row r="11656" spans="32:39">
      <c r="AF11656" s="25"/>
      <c r="AM11656" s="25"/>
    </row>
    <row r="11657" spans="32:39">
      <c r="AF11657" s="25"/>
      <c r="AM11657" s="25"/>
    </row>
    <row r="11658" spans="32:39">
      <c r="AF11658" s="25"/>
      <c r="AM11658" s="25"/>
    </row>
    <row r="11659" spans="32:39">
      <c r="AF11659" s="25"/>
      <c r="AM11659" s="25"/>
    </row>
    <row r="11660" spans="32:39">
      <c r="AF11660" s="25"/>
      <c r="AM11660" s="25"/>
    </row>
    <row r="11661" spans="32:39">
      <c r="AF11661" s="25"/>
      <c r="AM11661" s="25"/>
    </row>
    <row r="11662" spans="32:39">
      <c r="AF11662" s="25"/>
      <c r="AM11662" s="25"/>
    </row>
    <row r="11663" spans="32:39">
      <c r="AF11663" s="25"/>
      <c r="AM11663" s="25"/>
    </row>
    <row r="11664" spans="32:39">
      <c r="AF11664" s="25"/>
      <c r="AM11664" s="25"/>
    </row>
    <row r="11665" spans="32:39">
      <c r="AF11665" s="25"/>
      <c r="AM11665" s="25"/>
    </row>
    <row r="11666" spans="32:39">
      <c r="AF11666" s="25"/>
      <c r="AM11666" s="25"/>
    </row>
    <row r="11667" spans="32:39">
      <c r="AF11667" s="25"/>
      <c r="AM11667" s="25"/>
    </row>
    <row r="11668" spans="32:39">
      <c r="AF11668" s="25"/>
      <c r="AM11668" s="25"/>
    </row>
    <row r="11669" spans="32:39">
      <c r="AF11669" s="25"/>
      <c r="AM11669" s="25"/>
    </row>
    <row r="11670" spans="32:39">
      <c r="AF11670" s="25"/>
      <c r="AM11670" s="25"/>
    </row>
    <row r="11671" spans="32:39">
      <c r="AF11671" s="25"/>
      <c r="AM11671" s="25"/>
    </row>
    <row r="11672" spans="32:39">
      <c r="AF11672" s="25"/>
      <c r="AM11672" s="25"/>
    </row>
    <row r="11673" spans="32:39">
      <c r="AF11673" s="25"/>
      <c r="AM11673" s="25"/>
    </row>
    <row r="11674" spans="32:39">
      <c r="AF11674" s="25"/>
      <c r="AM11674" s="25"/>
    </row>
    <row r="11675" spans="32:39">
      <c r="AF11675" s="25"/>
      <c r="AM11675" s="25"/>
    </row>
    <row r="11676" spans="32:39">
      <c r="AF11676" s="25"/>
      <c r="AM11676" s="25"/>
    </row>
    <row r="11677" spans="32:39">
      <c r="AF11677" s="25"/>
      <c r="AM11677" s="25"/>
    </row>
    <row r="11678" spans="32:39">
      <c r="AF11678" s="25"/>
      <c r="AM11678" s="25"/>
    </row>
    <row r="11679" spans="32:39">
      <c r="AF11679" s="25"/>
      <c r="AM11679" s="25"/>
    </row>
    <row r="11680" spans="32:39">
      <c r="AF11680" s="25"/>
      <c r="AM11680" s="25"/>
    </row>
    <row r="11681" spans="32:39">
      <c r="AF11681" s="25"/>
      <c r="AM11681" s="25"/>
    </row>
    <row r="11682" spans="32:39">
      <c r="AF11682" s="25"/>
      <c r="AM11682" s="25"/>
    </row>
    <row r="11683" spans="32:39">
      <c r="AF11683" s="25"/>
      <c r="AM11683" s="25"/>
    </row>
    <row r="11684" spans="32:39">
      <c r="AF11684" s="25"/>
      <c r="AM11684" s="25"/>
    </row>
    <row r="11685" spans="32:39">
      <c r="AF11685" s="25"/>
      <c r="AM11685" s="25"/>
    </row>
    <row r="11686" spans="32:39">
      <c r="AF11686" s="25"/>
      <c r="AM11686" s="25"/>
    </row>
    <row r="11687" spans="32:39">
      <c r="AF11687" s="25"/>
      <c r="AM11687" s="25"/>
    </row>
    <row r="11688" spans="32:39">
      <c r="AF11688" s="25"/>
      <c r="AM11688" s="25"/>
    </row>
    <row r="11689" spans="32:39">
      <c r="AF11689" s="25"/>
      <c r="AM11689" s="25"/>
    </row>
    <row r="11690" spans="32:39">
      <c r="AF11690" s="25"/>
      <c r="AM11690" s="25"/>
    </row>
    <row r="11691" spans="32:39">
      <c r="AF11691" s="25"/>
      <c r="AM11691" s="25"/>
    </row>
    <row r="11692" spans="32:39">
      <c r="AF11692" s="25"/>
      <c r="AM11692" s="25"/>
    </row>
    <row r="11693" spans="32:39">
      <c r="AF11693" s="25"/>
      <c r="AM11693" s="25"/>
    </row>
    <row r="11694" spans="32:39">
      <c r="AF11694" s="25"/>
      <c r="AM11694" s="25"/>
    </row>
    <row r="11695" spans="32:39">
      <c r="AF11695" s="25"/>
      <c r="AM11695" s="25"/>
    </row>
    <row r="11696" spans="32:39">
      <c r="AF11696" s="25"/>
      <c r="AM11696" s="25"/>
    </row>
    <row r="11697" spans="32:39">
      <c r="AF11697" s="25"/>
      <c r="AM11697" s="25"/>
    </row>
    <row r="11698" spans="32:39">
      <c r="AF11698" s="25"/>
      <c r="AM11698" s="25"/>
    </row>
    <row r="11699" spans="32:39">
      <c r="AF11699" s="25"/>
      <c r="AM11699" s="25"/>
    </row>
    <row r="11700" spans="32:39">
      <c r="AF11700" s="25"/>
      <c r="AM11700" s="25"/>
    </row>
    <row r="11701" spans="32:39">
      <c r="AF11701" s="25"/>
      <c r="AM11701" s="25"/>
    </row>
    <row r="11702" spans="32:39">
      <c r="AF11702" s="25"/>
      <c r="AM11702" s="25"/>
    </row>
    <row r="11703" spans="32:39">
      <c r="AF11703" s="25"/>
      <c r="AM11703" s="25"/>
    </row>
    <row r="11704" spans="32:39">
      <c r="AF11704" s="25"/>
      <c r="AM11704" s="25"/>
    </row>
    <row r="11705" spans="32:39">
      <c r="AF11705" s="25"/>
      <c r="AM11705" s="25"/>
    </row>
    <row r="11706" spans="32:39">
      <c r="AF11706" s="25"/>
      <c r="AM11706" s="25"/>
    </row>
    <row r="11707" spans="32:39">
      <c r="AF11707" s="25"/>
      <c r="AM11707" s="25"/>
    </row>
    <row r="11708" spans="32:39">
      <c r="AF11708" s="25"/>
      <c r="AM11708" s="25"/>
    </row>
    <row r="11709" spans="32:39">
      <c r="AF11709" s="25"/>
      <c r="AM11709" s="25"/>
    </row>
    <row r="11710" spans="32:39">
      <c r="AF11710" s="25"/>
      <c r="AM11710" s="25"/>
    </row>
    <row r="11711" spans="32:39">
      <c r="AF11711" s="25"/>
      <c r="AM11711" s="25"/>
    </row>
    <row r="11712" spans="32:39">
      <c r="AF11712" s="25"/>
      <c r="AM11712" s="25"/>
    </row>
    <row r="11713" spans="32:39">
      <c r="AF11713" s="25"/>
      <c r="AM11713" s="25"/>
    </row>
    <row r="11714" spans="32:39">
      <c r="AF11714" s="25"/>
      <c r="AM11714" s="25"/>
    </row>
    <row r="11715" spans="32:39">
      <c r="AF11715" s="25"/>
      <c r="AM11715" s="25"/>
    </row>
    <row r="11716" spans="32:39">
      <c r="AF11716" s="25"/>
      <c r="AM11716" s="25"/>
    </row>
    <row r="11717" spans="32:39">
      <c r="AF11717" s="25"/>
      <c r="AM11717" s="25"/>
    </row>
    <row r="11718" spans="32:39">
      <c r="AF11718" s="25"/>
      <c r="AM11718" s="25"/>
    </row>
    <row r="11719" spans="32:39">
      <c r="AF11719" s="25"/>
      <c r="AM11719" s="25"/>
    </row>
    <row r="11720" spans="32:39">
      <c r="AF11720" s="25"/>
      <c r="AM11720" s="25"/>
    </row>
    <row r="11721" spans="32:39">
      <c r="AF11721" s="25"/>
      <c r="AM11721" s="25"/>
    </row>
    <row r="11722" spans="32:39">
      <c r="AF11722" s="25"/>
      <c r="AM11722" s="25"/>
    </row>
    <row r="11723" spans="32:39">
      <c r="AF11723" s="25"/>
      <c r="AM11723" s="25"/>
    </row>
    <row r="11724" spans="32:39">
      <c r="AF11724" s="25"/>
      <c r="AM11724" s="25"/>
    </row>
    <row r="11725" spans="32:39">
      <c r="AF11725" s="25"/>
      <c r="AM11725" s="25"/>
    </row>
    <row r="11726" spans="32:39">
      <c r="AF11726" s="25"/>
      <c r="AM11726" s="25"/>
    </row>
    <row r="11727" spans="32:39">
      <c r="AF11727" s="25"/>
      <c r="AM11727" s="25"/>
    </row>
    <row r="11728" spans="32:39">
      <c r="AF11728" s="25"/>
      <c r="AM11728" s="25"/>
    </row>
    <row r="11729" spans="32:39">
      <c r="AF11729" s="25"/>
      <c r="AM11729" s="25"/>
    </row>
    <row r="11730" spans="32:39">
      <c r="AF11730" s="25"/>
      <c r="AM11730" s="25"/>
    </row>
    <row r="11731" spans="32:39">
      <c r="AF11731" s="25"/>
      <c r="AM11731" s="25"/>
    </row>
    <row r="11732" spans="32:39">
      <c r="AF11732" s="25"/>
      <c r="AM11732" s="25"/>
    </row>
    <row r="11733" spans="32:39">
      <c r="AF11733" s="25"/>
      <c r="AM11733" s="25"/>
    </row>
    <row r="11734" spans="32:39">
      <c r="AF11734" s="25"/>
      <c r="AM11734" s="25"/>
    </row>
    <row r="11735" spans="32:39">
      <c r="AF11735" s="25"/>
      <c r="AM11735" s="25"/>
    </row>
    <row r="11736" spans="32:39">
      <c r="AF11736" s="25"/>
      <c r="AM11736" s="25"/>
    </row>
    <row r="11737" spans="32:39">
      <c r="AF11737" s="25"/>
      <c r="AM11737" s="25"/>
    </row>
    <row r="11738" spans="32:39">
      <c r="AF11738" s="25"/>
      <c r="AM11738" s="25"/>
    </row>
    <row r="11739" spans="32:39">
      <c r="AF11739" s="25"/>
      <c r="AM11739" s="25"/>
    </row>
    <row r="11740" spans="32:39">
      <c r="AF11740" s="25"/>
      <c r="AM11740" s="25"/>
    </row>
    <row r="11741" spans="32:39">
      <c r="AF11741" s="25"/>
      <c r="AM11741" s="25"/>
    </row>
    <row r="11742" spans="32:39">
      <c r="AF11742" s="25"/>
      <c r="AM11742" s="25"/>
    </row>
    <row r="11743" spans="32:39">
      <c r="AF11743" s="25"/>
      <c r="AM11743" s="25"/>
    </row>
    <row r="11744" spans="32:39">
      <c r="AF11744" s="25"/>
      <c r="AM11744" s="25"/>
    </row>
    <row r="11745" spans="32:39">
      <c r="AF11745" s="25"/>
      <c r="AM11745" s="25"/>
    </row>
    <row r="11746" spans="32:39">
      <c r="AF11746" s="25"/>
      <c r="AM11746" s="25"/>
    </row>
    <row r="11747" spans="32:39">
      <c r="AF11747" s="25"/>
      <c r="AM11747" s="25"/>
    </row>
    <row r="11748" spans="32:39">
      <c r="AF11748" s="25"/>
      <c r="AM11748" s="25"/>
    </row>
    <row r="11749" spans="32:39">
      <c r="AF11749" s="25"/>
      <c r="AM11749" s="25"/>
    </row>
    <row r="11750" spans="32:39">
      <c r="AF11750" s="25"/>
      <c r="AM11750" s="25"/>
    </row>
    <row r="11751" spans="32:39">
      <c r="AF11751" s="25"/>
      <c r="AM11751" s="25"/>
    </row>
    <row r="11752" spans="32:39">
      <c r="AF11752" s="25"/>
      <c r="AM11752" s="25"/>
    </row>
    <row r="11753" spans="32:39">
      <c r="AF11753" s="25"/>
      <c r="AM11753" s="25"/>
    </row>
    <row r="11754" spans="32:39">
      <c r="AF11754" s="25"/>
      <c r="AM11754" s="25"/>
    </row>
    <row r="11755" spans="32:39">
      <c r="AF11755" s="25"/>
      <c r="AM11755" s="25"/>
    </row>
    <row r="11756" spans="32:39">
      <c r="AF11756" s="25"/>
      <c r="AM11756" s="25"/>
    </row>
    <row r="11757" spans="32:39">
      <c r="AF11757" s="25"/>
      <c r="AM11757" s="25"/>
    </row>
    <row r="11758" spans="32:39">
      <c r="AF11758" s="25"/>
      <c r="AM11758" s="25"/>
    </row>
    <row r="11759" spans="32:39">
      <c r="AF11759" s="25"/>
      <c r="AM11759" s="25"/>
    </row>
    <row r="11760" spans="32:39">
      <c r="AF11760" s="25"/>
      <c r="AM11760" s="25"/>
    </row>
    <row r="11761" spans="32:39">
      <c r="AF11761" s="25"/>
      <c r="AM11761" s="25"/>
    </row>
    <row r="11762" spans="32:39">
      <c r="AF11762" s="25"/>
      <c r="AM11762" s="25"/>
    </row>
    <row r="11763" spans="32:39">
      <c r="AF11763" s="25"/>
      <c r="AM11763" s="25"/>
    </row>
    <row r="11764" spans="32:39">
      <c r="AF11764" s="25"/>
      <c r="AM11764" s="25"/>
    </row>
    <row r="11765" spans="32:39">
      <c r="AF11765" s="25"/>
      <c r="AM11765" s="25"/>
    </row>
    <row r="11766" spans="32:39">
      <c r="AF11766" s="25"/>
      <c r="AM11766" s="25"/>
    </row>
    <row r="11767" spans="32:39">
      <c r="AF11767" s="25"/>
      <c r="AM11767" s="25"/>
    </row>
    <row r="11768" spans="32:39">
      <c r="AF11768" s="25"/>
      <c r="AM11768" s="25"/>
    </row>
    <row r="11769" spans="32:39">
      <c r="AF11769" s="25"/>
      <c r="AM11769" s="25"/>
    </row>
    <row r="11770" spans="32:39">
      <c r="AF11770" s="25"/>
      <c r="AM11770" s="25"/>
    </row>
    <row r="11771" spans="32:39">
      <c r="AF11771" s="25"/>
      <c r="AM11771" s="25"/>
    </row>
    <row r="11772" spans="32:39">
      <c r="AF11772" s="25"/>
      <c r="AM11772" s="25"/>
    </row>
    <row r="11773" spans="32:39">
      <c r="AF11773" s="25"/>
      <c r="AM11773" s="25"/>
    </row>
    <row r="11774" spans="32:39">
      <c r="AF11774" s="25"/>
      <c r="AM11774" s="25"/>
    </row>
    <row r="11775" spans="32:39">
      <c r="AF11775" s="25"/>
      <c r="AM11775" s="25"/>
    </row>
    <row r="11776" spans="32:39">
      <c r="AF11776" s="25"/>
      <c r="AM11776" s="25"/>
    </row>
    <row r="11777" spans="32:39">
      <c r="AF11777" s="25"/>
      <c r="AM11777" s="25"/>
    </row>
    <row r="11778" spans="32:39">
      <c r="AF11778" s="25"/>
      <c r="AM11778" s="25"/>
    </row>
    <row r="11779" spans="32:39">
      <c r="AF11779" s="25"/>
      <c r="AM11779" s="25"/>
    </row>
    <row r="11780" spans="32:39">
      <c r="AF11780" s="25"/>
      <c r="AM11780" s="25"/>
    </row>
    <row r="11781" spans="32:39">
      <c r="AF11781" s="25"/>
      <c r="AM11781" s="25"/>
    </row>
    <row r="11782" spans="32:39">
      <c r="AF11782" s="25"/>
      <c r="AM11782" s="25"/>
    </row>
    <row r="11783" spans="32:39">
      <c r="AF11783" s="25"/>
      <c r="AM11783" s="25"/>
    </row>
    <row r="11784" spans="32:39">
      <c r="AF11784" s="25"/>
      <c r="AM11784" s="25"/>
    </row>
    <row r="11785" spans="32:39">
      <c r="AF11785" s="25"/>
      <c r="AM11785" s="25"/>
    </row>
    <row r="11786" spans="32:39">
      <c r="AF11786" s="25"/>
      <c r="AM11786" s="25"/>
    </row>
    <row r="11787" spans="32:39">
      <c r="AF11787" s="25"/>
      <c r="AM11787" s="25"/>
    </row>
    <row r="11788" spans="32:39">
      <c r="AF11788" s="25"/>
      <c r="AM11788" s="25"/>
    </row>
    <row r="11789" spans="32:39">
      <c r="AF11789" s="25"/>
      <c r="AM11789" s="25"/>
    </row>
    <row r="11790" spans="32:39">
      <c r="AF11790" s="25"/>
      <c r="AM11790" s="25"/>
    </row>
    <row r="11791" spans="32:39">
      <c r="AF11791" s="25"/>
      <c r="AM11791" s="25"/>
    </row>
    <row r="11792" spans="32:39">
      <c r="AF11792" s="25"/>
      <c r="AM11792" s="25"/>
    </row>
    <row r="11793" spans="32:39">
      <c r="AF11793" s="25"/>
      <c r="AM11793" s="25"/>
    </row>
    <row r="11794" spans="32:39">
      <c r="AF11794" s="25"/>
      <c r="AM11794" s="25"/>
    </row>
    <row r="11795" spans="32:39">
      <c r="AF11795" s="25"/>
      <c r="AM11795" s="25"/>
    </row>
    <row r="11796" spans="32:39">
      <c r="AF11796" s="25"/>
      <c r="AM11796" s="25"/>
    </row>
    <row r="11797" spans="32:39">
      <c r="AF11797" s="25"/>
      <c r="AM11797" s="25"/>
    </row>
    <row r="11798" spans="32:39">
      <c r="AF11798" s="25"/>
      <c r="AM11798" s="25"/>
    </row>
    <row r="11799" spans="32:39">
      <c r="AF11799" s="25"/>
      <c r="AM11799" s="25"/>
    </row>
    <row r="11800" spans="32:39">
      <c r="AF11800" s="25"/>
      <c r="AM11800" s="25"/>
    </row>
    <row r="11801" spans="32:39">
      <c r="AF11801" s="25"/>
      <c r="AM11801" s="25"/>
    </row>
    <row r="11802" spans="32:39">
      <c r="AF11802" s="25"/>
      <c r="AM11802" s="25"/>
    </row>
    <row r="11803" spans="32:39">
      <c r="AF11803" s="25"/>
      <c r="AM11803" s="25"/>
    </row>
    <row r="11804" spans="32:39">
      <c r="AF11804" s="25"/>
      <c r="AM11804" s="25"/>
    </row>
    <row r="11805" spans="32:39">
      <c r="AF11805" s="25"/>
      <c r="AM11805" s="25"/>
    </row>
    <row r="11806" spans="32:39">
      <c r="AF11806" s="25"/>
      <c r="AM11806" s="25"/>
    </row>
    <row r="11807" spans="32:39">
      <c r="AF11807" s="25"/>
      <c r="AM11807" s="25"/>
    </row>
    <row r="11808" spans="32:39">
      <c r="AF11808" s="25"/>
      <c r="AM11808" s="25"/>
    </row>
    <row r="11809" spans="32:39">
      <c r="AF11809" s="25"/>
      <c r="AM11809" s="25"/>
    </row>
    <row r="11810" spans="32:39">
      <c r="AF11810" s="25"/>
      <c r="AM11810" s="25"/>
    </row>
    <row r="11811" spans="32:39">
      <c r="AF11811" s="25"/>
      <c r="AM11811" s="25"/>
    </row>
    <row r="11812" spans="32:39">
      <c r="AF11812" s="25"/>
      <c r="AM11812" s="25"/>
    </row>
    <row r="11813" spans="32:39">
      <c r="AF11813" s="25"/>
      <c r="AM11813" s="25"/>
    </row>
    <row r="11814" spans="32:39">
      <c r="AF11814" s="25"/>
      <c r="AM11814" s="25"/>
    </row>
    <row r="11815" spans="32:39">
      <c r="AF11815" s="25"/>
      <c r="AM11815" s="25"/>
    </row>
    <row r="11816" spans="32:39">
      <c r="AF11816" s="25"/>
      <c r="AM11816" s="25"/>
    </row>
    <row r="11817" spans="32:39">
      <c r="AF11817" s="25"/>
      <c r="AM11817" s="25"/>
    </row>
    <row r="11818" spans="32:39">
      <c r="AF11818" s="25"/>
      <c r="AM11818" s="25"/>
    </row>
    <row r="11819" spans="32:39">
      <c r="AF11819" s="25"/>
      <c r="AM11819" s="25"/>
    </row>
    <row r="11820" spans="32:39">
      <c r="AF11820" s="25"/>
      <c r="AM11820" s="25"/>
    </row>
    <row r="11821" spans="32:39">
      <c r="AF11821" s="25"/>
      <c r="AM11821" s="25"/>
    </row>
    <row r="11822" spans="32:39">
      <c r="AF11822" s="25"/>
      <c r="AM11822" s="25"/>
    </row>
    <row r="11823" spans="32:39">
      <c r="AF11823" s="25"/>
      <c r="AM11823" s="25"/>
    </row>
    <row r="11824" spans="32:39">
      <c r="AF11824" s="25"/>
      <c r="AM11824" s="25"/>
    </row>
    <row r="11825" spans="32:39">
      <c r="AF11825" s="25"/>
      <c r="AM11825" s="25"/>
    </row>
    <row r="11826" spans="32:39">
      <c r="AF11826" s="25"/>
      <c r="AM11826" s="25"/>
    </row>
    <row r="11827" spans="32:39">
      <c r="AF11827" s="25"/>
      <c r="AM11827" s="25"/>
    </row>
    <row r="11828" spans="32:39">
      <c r="AF11828" s="25"/>
      <c r="AM11828" s="25"/>
    </row>
    <row r="11829" spans="32:39">
      <c r="AF11829" s="25"/>
      <c r="AM11829" s="25"/>
    </row>
    <row r="11830" spans="32:39">
      <c r="AF11830" s="25"/>
      <c r="AM11830" s="25"/>
    </row>
    <row r="11831" spans="32:39">
      <c r="AF11831" s="25"/>
      <c r="AM11831" s="25"/>
    </row>
    <row r="11832" spans="32:39">
      <c r="AF11832" s="25"/>
      <c r="AM11832" s="25"/>
    </row>
    <row r="11833" spans="32:39">
      <c r="AF11833" s="25"/>
      <c r="AM11833" s="25"/>
    </row>
    <row r="11834" spans="32:39">
      <c r="AF11834" s="25"/>
      <c r="AM11834" s="25"/>
    </row>
    <row r="11835" spans="32:39">
      <c r="AF11835" s="25"/>
      <c r="AM11835" s="25"/>
    </row>
    <row r="11836" spans="32:39">
      <c r="AF11836" s="25"/>
      <c r="AM11836" s="25"/>
    </row>
    <row r="11837" spans="32:39">
      <c r="AF11837" s="25"/>
      <c r="AM11837" s="25"/>
    </row>
    <row r="11838" spans="32:39">
      <c r="AF11838" s="25"/>
      <c r="AM11838" s="25"/>
    </row>
    <row r="11839" spans="32:39">
      <c r="AF11839" s="25"/>
      <c r="AM11839" s="25"/>
    </row>
    <row r="11840" spans="32:39">
      <c r="AF11840" s="25"/>
      <c r="AM11840" s="25"/>
    </row>
    <row r="11841" spans="32:39">
      <c r="AF11841" s="25"/>
      <c r="AM11841" s="25"/>
    </row>
    <row r="11842" spans="32:39">
      <c r="AF11842" s="25"/>
      <c r="AM11842" s="25"/>
    </row>
    <row r="11843" spans="32:39">
      <c r="AF11843" s="25"/>
      <c r="AM11843" s="25"/>
    </row>
    <row r="11844" spans="32:39">
      <c r="AF11844" s="25"/>
      <c r="AM11844" s="25"/>
    </row>
    <row r="11845" spans="32:39">
      <c r="AF11845" s="25"/>
      <c r="AM11845" s="25"/>
    </row>
    <row r="11846" spans="32:39">
      <c r="AF11846" s="25"/>
      <c r="AM11846" s="25"/>
    </row>
    <row r="11847" spans="32:39">
      <c r="AF11847" s="25"/>
      <c r="AM11847" s="25"/>
    </row>
    <row r="11848" spans="32:39">
      <c r="AF11848" s="25"/>
      <c r="AM11848" s="25"/>
    </row>
    <row r="11849" spans="32:39">
      <c r="AF11849" s="25"/>
      <c r="AM11849" s="25"/>
    </row>
    <row r="11850" spans="32:39">
      <c r="AF11850" s="25"/>
      <c r="AM11850" s="25"/>
    </row>
    <row r="11851" spans="32:39">
      <c r="AF11851" s="25"/>
      <c r="AM11851" s="25"/>
    </row>
    <row r="11852" spans="32:39">
      <c r="AF11852" s="25"/>
      <c r="AM11852" s="25"/>
    </row>
    <row r="11853" spans="32:39">
      <c r="AF11853" s="25"/>
      <c r="AM11853" s="25"/>
    </row>
    <row r="11854" spans="32:39">
      <c r="AF11854" s="25"/>
      <c r="AM11854" s="25"/>
    </row>
    <row r="11855" spans="32:39">
      <c r="AF11855" s="25"/>
      <c r="AM11855" s="25"/>
    </row>
    <row r="11856" spans="32:39">
      <c r="AF11856" s="25"/>
      <c r="AM11856" s="25"/>
    </row>
    <row r="11857" spans="32:39">
      <c r="AF11857" s="25"/>
      <c r="AM11857" s="25"/>
    </row>
    <row r="11858" spans="32:39">
      <c r="AF11858" s="25"/>
      <c r="AM11858" s="25"/>
    </row>
    <row r="11859" spans="32:39">
      <c r="AF11859" s="25"/>
      <c r="AM11859" s="25"/>
    </row>
    <row r="11860" spans="32:39">
      <c r="AF11860" s="25"/>
      <c r="AM11860" s="25"/>
    </row>
    <row r="11861" spans="32:39">
      <c r="AF11861" s="25"/>
      <c r="AM11861" s="25"/>
    </row>
    <row r="11862" spans="32:39">
      <c r="AF11862" s="25"/>
      <c r="AM11862" s="25"/>
    </row>
    <row r="11863" spans="32:39">
      <c r="AF11863" s="25"/>
      <c r="AM11863" s="25"/>
    </row>
    <row r="11864" spans="32:39">
      <c r="AF11864" s="25"/>
      <c r="AM11864" s="25"/>
    </row>
    <row r="11865" spans="32:39">
      <c r="AF11865" s="25"/>
      <c r="AM11865" s="25"/>
    </row>
    <row r="11866" spans="32:39">
      <c r="AF11866" s="25"/>
      <c r="AM11866" s="25"/>
    </row>
    <row r="11867" spans="32:39">
      <c r="AF11867" s="25"/>
      <c r="AM11867" s="25"/>
    </row>
    <row r="11868" spans="32:39">
      <c r="AF11868" s="25"/>
      <c r="AM11868" s="25"/>
    </row>
    <row r="11869" spans="32:39">
      <c r="AF11869" s="25"/>
      <c r="AM11869" s="25"/>
    </row>
    <row r="11870" spans="32:39">
      <c r="AF11870" s="25"/>
      <c r="AM11870" s="25"/>
    </row>
    <row r="11871" spans="32:39">
      <c r="AF11871" s="25"/>
      <c r="AM11871" s="25"/>
    </row>
    <row r="11872" spans="32:39">
      <c r="AF11872" s="25"/>
      <c r="AM11872" s="25"/>
    </row>
    <row r="11873" spans="32:39">
      <c r="AF11873" s="25"/>
      <c r="AM11873" s="25"/>
    </row>
    <row r="11874" spans="32:39">
      <c r="AF11874" s="25"/>
      <c r="AM11874" s="25"/>
    </row>
    <row r="11875" spans="32:39">
      <c r="AF11875" s="25"/>
      <c r="AM11875" s="25"/>
    </row>
    <row r="11876" spans="32:39">
      <c r="AF11876" s="25"/>
      <c r="AM11876" s="25"/>
    </row>
    <row r="11877" spans="32:39">
      <c r="AF11877" s="25"/>
      <c r="AM11877" s="25"/>
    </row>
    <row r="11878" spans="32:39">
      <c r="AF11878" s="25"/>
      <c r="AM11878" s="25"/>
    </row>
    <row r="11879" spans="32:39">
      <c r="AF11879" s="25"/>
      <c r="AM11879" s="25"/>
    </row>
    <row r="11880" spans="32:39">
      <c r="AF11880" s="25"/>
      <c r="AM11880" s="25"/>
    </row>
    <row r="11881" spans="32:39">
      <c r="AF11881" s="25"/>
      <c r="AM11881" s="25"/>
    </row>
    <row r="11882" spans="32:39">
      <c r="AF11882" s="25"/>
      <c r="AM11882" s="25"/>
    </row>
    <row r="11883" spans="32:39">
      <c r="AF11883" s="25"/>
      <c r="AM11883" s="25"/>
    </row>
    <row r="11884" spans="32:39">
      <c r="AF11884" s="25"/>
      <c r="AM11884" s="25"/>
    </row>
    <row r="11885" spans="32:39">
      <c r="AF11885" s="25"/>
      <c r="AM11885" s="25"/>
    </row>
    <row r="11886" spans="32:39">
      <c r="AF11886" s="25"/>
      <c r="AM11886" s="25"/>
    </row>
    <row r="11887" spans="32:39">
      <c r="AF11887" s="25"/>
      <c r="AM11887" s="25"/>
    </row>
    <row r="11888" spans="32:39">
      <c r="AF11888" s="25"/>
      <c r="AM11888" s="25"/>
    </row>
    <row r="11889" spans="32:39">
      <c r="AF11889" s="25"/>
      <c r="AM11889" s="25"/>
    </row>
    <row r="11890" spans="32:39">
      <c r="AF11890" s="25"/>
      <c r="AM11890" s="25"/>
    </row>
    <row r="11891" spans="32:39">
      <c r="AF11891" s="25"/>
      <c r="AM11891" s="25"/>
    </row>
    <row r="11892" spans="32:39">
      <c r="AF11892" s="25"/>
      <c r="AM11892" s="25"/>
    </row>
    <row r="11893" spans="32:39">
      <c r="AF11893" s="25"/>
      <c r="AM11893" s="25"/>
    </row>
    <row r="11894" spans="32:39">
      <c r="AF11894" s="25"/>
      <c r="AM11894" s="25"/>
    </row>
    <row r="11895" spans="32:39">
      <c r="AF11895" s="25"/>
      <c r="AM11895" s="25"/>
    </row>
    <row r="11896" spans="32:39">
      <c r="AF11896" s="25"/>
      <c r="AM11896" s="25"/>
    </row>
    <row r="11897" spans="32:39">
      <c r="AF11897" s="25"/>
      <c r="AM11897" s="25"/>
    </row>
    <row r="11898" spans="32:39">
      <c r="AF11898" s="25"/>
      <c r="AM11898" s="25"/>
    </row>
    <row r="11899" spans="32:39">
      <c r="AF11899" s="25"/>
      <c r="AM11899" s="25"/>
    </row>
    <row r="11900" spans="32:39">
      <c r="AF11900" s="25"/>
      <c r="AM11900" s="25"/>
    </row>
    <row r="11901" spans="32:39">
      <c r="AF11901" s="25"/>
      <c r="AM11901" s="25"/>
    </row>
    <row r="11902" spans="32:39">
      <c r="AF11902" s="25"/>
      <c r="AM11902" s="25"/>
    </row>
    <row r="11903" spans="32:39">
      <c r="AF11903" s="25"/>
      <c r="AM11903" s="25"/>
    </row>
    <row r="11904" spans="32:39">
      <c r="AF11904" s="25"/>
      <c r="AM11904" s="25"/>
    </row>
    <row r="11905" spans="32:39">
      <c r="AF11905" s="25"/>
      <c r="AM11905" s="25"/>
    </row>
    <row r="11906" spans="32:39">
      <c r="AF11906" s="25"/>
      <c r="AM11906" s="25"/>
    </row>
    <row r="11907" spans="32:39">
      <c r="AF11907" s="25"/>
      <c r="AM11907" s="25"/>
    </row>
    <row r="11908" spans="32:39">
      <c r="AF11908" s="25"/>
      <c r="AM11908" s="25"/>
    </row>
    <row r="11909" spans="32:39">
      <c r="AF11909" s="25"/>
      <c r="AM11909" s="25"/>
    </row>
    <row r="11910" spans="32:39">
      <c r="AF11910" s="25"/>
      <c r="AM11910" s="25"/>
    </row>
    <row r="11911" spans="32:39">
      <c r="AF11911" s="25"/>
      <c r="AM11911" s="25"/>
    </row>
    <row r="11912" spans="32:39">
      <c r="AF11912" s="25"/>
      <c r="AM11912" s="25"/>
    </row>
    <row r="11913" spans="32:39">
      <c r="AF11913" s="25"/>
      <c r="AM11913" s="25"/>
    </row>
    <row r="11914" spans="32:39">
      <c r="AF11914" s="25"/>
      <c r="AM11914" s="25"/>
    </row>
    <row r="11915" spans="32:39">
      <c r="AF11915" s="25"/>
      <c r="AM11915" s="25"/>
    </row>
    <row r="11916" spans="32:39">
      <c r="AF11916" s="25"/>
      <c r="AM11916" s="25"/>
    </row>
    <row r="11917" spans="32:39">
      <c r="AF11917" s="25"/>
      <c r="AM11917" s="25"/>
    </row>
    <row r="11918" spans="32:39">
      <c r="AF11918" s="25"/>
      <c r="AM11918" s="25"/>
    </row>
    <row r="11919" spans="32:39">
      <c r="AF11919" s="25"/>
      <c r="AM11919" s="25"/>
    </row>
    <row r="11920" spans="32:39">
      <c r="AF11920" s="25"/>
      <c r="AM11920" s="25"/>
    </row>
    <row r="11921" spans="32:39">
      <c r="AF11921" s="25"/>
      <c r="AM11921" s="25"/>
    </row>
    <row r="11922" spans="32:39">
      <c r="AF11922" s="25"/>
      <c r="AM11922" s="25"/>
    </row>
    <row r="11923" spans="32:39">
      <c r="AF11923" s="25"/>
      <c r="AM11923" s="25"/>
    </row>
    <row r="11924" spans="32:39">
      <c r="AF11924" s="25"/>
      <c r="AM11924" s="25"/>
    </row>
    <row r="11925" spans="32:39">
      <c r="AF11925" s="25"/>
      <c r="AM11925" s="25"/>
    </row>
    <row r="11926" spans="32:39">
      <c r="AF11926" s="25"/>
      <c r="AM11926" s="25"/>
    </row>
    <row r="11927" spans="32:39">
      <c r="AF11927" s="25"/>
      <c r="AM11927" s="25"/>
    </row>
    <row r="11928" spans="32:39">
      <c r="AF11928" s="25"/>
      <c r="AM11928" s="25"/>
    </row>
    <row r="11929" spans="32:39">
      <c r="AF11929" s="25"/>
      <c r="AM11929" s="25"/>
    </row>
    <row r="11930" spans="32:39">
      <c r="AF11930" s="25"/>
      <c r="AM11930" s="25"/>
    </row>
    <row r="11931" spans="32:39">
      <c r="AF11931" s="25"/>
      <c r="AM11931" s="25"/>
    </row>
    <row r="11932" spans="32:39">
      <c r="AF11932" s="25"/>
      <c r="AM11932" s="25"/>
    </row>
    <row r="11933" spans="32:39">
      <c r="AF11933" s="25"/>
      <c r="AM11933" s="25"/>
    </row>
    <row r="11934" spans="32:39">
      <c r="AF11934" s="25"/>
      <c r="AM11934" s="25"/>
    </row>
    <row r="11935" spans="32:39">
      <c r="AF11935" s="25"/>
      <c r="AM11935" s="25"/>
    </row>
    <row r="11936" spans="32:39">
      <c r="AF11936" s="25"/>
      <c r="AM11936" s="25"/>
    </row>
    <row r="11937" spans="32:39">
      <c r="AF11937" s="25"/>
      <c r="AM11937" s="25"/>
    </row>
    <row r="11938" spans="32:39">
      <c r="AF11938" s="25"/>
      <c r="AM11938" s="25"/>
    </row>
    <row r="11939" spans="32:39">
      <c r="AF11939" s="25"/>
      <c r="AM11939" s="25"/>
    </row>
    <row r="11940" spans="32:39">
      <c r="AF11940" s="25"/>
      <c r="AM11940" s="25"/>
    </row>
    <row r="11941" spans="32:39">
      <c r="AF11941" s="25"/>
      <c r="AM11941" s="25"/>
    </row>
    <row r="11942" spans="32:39">
      <c r="AF11942" s="25"/>
      <c r="AM11942" s="25"/>
    </row>
    <row r="11943" spans="32:39">
      <c r="AF11943" s="25"/>
      <c r="AM11943" s="25"/>
    </row>
    <row r="11944" spans="32:39">
      <c r="AF11944" s="25"/>
      <c r="AM11944" s="25"/>
    </row>
    <row r="11945" spans="32:39">
      <c r="AF11945" s="25"/>
      <c r="AM11945" s="25"/>
    </row>
    <row r="11946" spans="32:39">
      <c r="AF11946" s="25"/>
      <c r="AM11946" s="25"/>
    </row>
    <row r="11947" spans="32:39">
      <c r="AF11947" s="25"/>
      <c r="AM11947" s="25"/>
    </row>
    <row r="11948" spans="32:39">
      <c r="AF11948" s="25"/>
      <c r="AM11948" s="25"/>
    </row>
    <row r="11949" spans="32:39">
      <c r="AF11949" s="25"/>
      <c r="AM11949" s="25"/>
    </row>
    <row r="11950" spans="32:39">
      <c r="AF11950" s="25"/>
      <c r="AM11950" s="25"/>
    </row>
    <row r="11951" spans="32:39">
      <c r="AF11951" s="25"/>
      <c r="AM11951" s="25"/>
    </row>
    <row r="11952" spans="32:39">
      <c r="AF11952" s="25"/>
      <c r="AM11952" s="25"/>
    </row>
    <row r="11953" spans="32:39">
      <c r="AF11953" s="25"/>
      <c r="AM11953" s="25"/>
    </row>
    <row r="11954" spans="32:39">
      <c r="AF11954" s="25"/>
      <c r="AM11954" s="25"/>
    </row>
    <row r="11955" spans="32:39">
      <c r="AF11955" s="25"/>
      <c r="AM11955" s="25"/>
    </row>
    <row r="11956" spans="32:39">
      <c r="AF11956" s="25"/>
      <c r="AM11956" s="25"/>
    </row>
    <row r="11957" spans="32:39">
      <c r="AF11957" s="25"/>
      <c r="AM11957" s="25"/>
    </row>
    <row r="11958" spans="32:39">
      <c r="AF11958" s="25"/>
      <c r="AM11958" s="25"/>
    </row>
    <row r="11959" spans="32:39">
      <c r="AF11959" s="25"/>
      <c r="AM11959" s="25"/>
    </row>
    <row r="11960" spans="32:39">
      <c r="AF11960" s="25"/>
      <c r="AM11960" s="25"/>
    </row>
    <row r="11961" spans="32:39">
      <c r="AF11961" s="25"/>
      <c r="AM11961" s="25"/>
    </row>
    <row r="11962" spans="32:39">
      <c r="AF11962" s="25"/>
      <c r="AM11962" s="25"/>
    </row>
    <row r="11963" spans="32:39">
      <c r="AF11963" s="25"/>
      <c r="AM11963" s="25"/>
    </row>
    <row r="11964" spans="32:39">
      <c r="AF11964" s="25"/>
      <c r="AM11964" s="25"/>
    </row>
    <row r="11965" spans="32:39">
      <c r="AF11965" s="25"/>
      <c r="AM11965" s="25"/>
    </row>
    <row r="11966" spans="32:39">
      <c r="AF11966" s="25"/>
      <c r="AM11966" s="25"/>
    </row>
    <row r="11967" spans="32:39">
      <c r="AF11967" s="25"/>
      <c r="AM11967" s="25"/>
    </row>
    <row r="11968" spans="32:39">
      <c r="AF11968" s="25"/>
      <c r="AM11968" s="25"/>
    </row>
    <row r="11969" spans="32:39">
      <c r="AF11969" s="25"/>
      <c r="AM11969" s="25"/>
    </row>
    <row r="11970" spans="32:39">
      <c r="AF11970" s="25"/>
      <c r="AM11970" s="25"/>
    </row>
    <row r="11971" spans="32:39">
      <c r="AF11971" s="25"/>
      <c r="AM11971" s="25"/>
    </row>
    <row r="11972" spans="32:39">
      <c r="AF11972" s="25"/>
      <c r="AM11972" s="25"/>
    </row>
    <row r="11973" spans="32:39">
      <c r="AF11973" s="25"/>
      <c r="AM11973" s="25"/>
    </row>
    <row r="11974" spans="32:39">
      <c r="AF11974" s="25"/>
      <c r="AM11974" s="25"/>
    </row>
    <row r="11975" spans="32:39">
      <c r="AF11975" s="25"/>
      <c r="AM11975" s="25"/>
    </row>
    <row r="11976" spans="32:39">
      <c r="AF11976" s="25"/>
      <c r="AM11976" s="25"/>
    </row>
    <row r="11977" spans="32:39">
      <c r="AF11977" s="25"/>
      <c r="AM11977" s="25"/>
    </row>
    <row r="11978" spans="32:39">
      <c r="AF11978" s="25"/>
      <c r="AM11978" s="25"/>
    </row>
    <row r="11979" spans="32:39">
      <c r="AF11979" s="25"/>
      <c r="AM11979" s="25"/>
    </row>
    <row r="11980" spans="32:39">
      <c r="AF11980" s="25"/>
      <c r="AM11980" s="25"/>
    </row>
    <row r="11981" spans="32:39">
      <c r="AF11981" s="25"/>
      <c r="AM11981" s="25"/>
    </row>
    <row r="11982" spans="32:39">
      <c r="AF11982" s="25"/>
      <c r="AM11982" s="25"/>
    </row>
    <row r="11983" spans="32:39">
      <c r="AF11983" s="25"/>
      <c r="AM11983" s="25"/>
    </row>
    <row r="11984" spans="32:39">
      <c r="AF11984" s="25"/>
      <c r="AM11984" s="25"/>
    </row>
    <row r="11985" spans="32:39">
      <c r="AF11985" s="25"/>
      <c r="AM11985" s="25"/>
    </row>
    <row r="11986" spans="32:39">
      <c r="AF11986" s="25"/>
      <c r="AM11986" s="25"/>
    </row>
    <row r="11987" spans="32:39">
      <c r="AF11987" s="25"/>
      <c r="AM11987" s="25"/>
    </row>
    <row r="11988" spans="32:39">
      <c r="AF11988" s="25"/>
      <c r="AM11988" s="25"/>
    </row>
    <row r="11989" spans="32:39">
      <c r="AF11989" s="25"/>
      <c r="AM11989" s="25"/>
    </row>
    <row r="11990" spans="32:39">
      <c r="AF11990" s="25"/>
      <c r="AM11990" s="25"/>
    </row>
    <row r="11991" spans="32:39">
      <c r="AF11991" s="25"/>
      <c r="AM11991" s="25"/>
    </row>
    <row r="11992" spans="32:39">
      <c r="AF11992" s="25"/>
      <c r="AM11992" s="25"/>
    </row>
    <row r="11993" spans="32:39">
      <c r="AF11993" s="25"/>
      <c r="AM11993" s="25"/>
    </row>
    <row r="11994" spans="32:39">
      <c r="AF11994" s="25"/>
      <c r="AM11994" s="25"/>
    </row>
    <row r="11995" spans="32:39">
      <c r="AF11995" s="25"/>
      <c r="AM11995" s="25"/>
    </row>
    <row r="11996" spans="32:39">
      <c r="AF11996" s="25"/>
      <c r="AM11996" s="25"/>
    </row>
    <row r="11997" spans="32:39">
      <c r="AF11997" s="25"/>
      <c r="AM11997" s="25"/>
    </row>
    <row r="11998" spans="32:39">
      <c r="AF11998" s="25"/>
      <c r="AM11998" s="25"/>
    </row>
    <row r="11999" spans="32:39">
      <c r="AF11999" s="25"/>
      <c r="AM11999" s="25"/>
    </row>
    <row r="12000" spans="32:39">
      <c r="AF12000" s="25"/>
      <c r="AM12000" s="25"/>
    </row>
    <row r="12001" spans="32:39">
      <c r="AF12001" s="25"/>
      <c r="AM12001" s="25"/>
    </row>
    <row r="12002" spans="32:39">
      <c r="AF12002" s="25"/>
      <c r="AM12002" s="25"/>
    </row>
    <row r="12003" spans="32:39">
      <c r="AF12003" s="25"/>
      <c r="AM12003" s="25"/>
    </row>
    <row r="12004" spans="32:39">
      <c r="AF12004" s="25"/>
      <c r="AM12004" s="25"/>
    </row>
    <row r="12005" spans="32:39">
      <c r="AF12005" s="25"/>
      <c r="AM12005" s="25"/>
    </row>
    <row r="12006" spans="32:39">
      <c r="AF12006" s="25"/>
      <c r="AM12006" s="25"/>
    </row>
    <row r="12007" spans="32:39">
      <c r="AF12007" s="25"/>
      <c r="AM12007" s="25"/>
    </row>
    <row r="12008" spans="32:39">
      <c r="AF12008" s="25"/>
      <c r="AM12008" s="25"/>
    </row>
    <row r="12009" spans="32:39">
      <c r="AF12009" s="25"/>
      <c r="AM12009" s="25"/>
    </row>
    <row r="12010" spans="32:39">
      <c r="AF12010" s="25"/>
      <c r="AM12010" s="25"/>
    </row>
    <row r="12011" spans="32:39">
      <c r="AF12011" s="25"/>
      <c r="AM12011" s="25"/>
    </row>
    <row r="12012" spans="32:39">
      <c r="AF12012" s="25"/>
      <c r="AM12012" s="25"/>
    </row>
    <row r="12013" spans="32:39">
      <c r="AF12013" s="25"/>
      <c r="AM12013" s="25"/>
    </row>
    <row r="12014" spans="32:39">
      <c r="AF12014" s="25"/>
      <c r="AM12014" s="25"/>
    </row>
    <row r="12015" spans="32:39">
      <c r="AF12015" s="25"/>
      <c r="AM12015" s="25"/>
    </row>
    <row r="12016" spans="32:39">
      <c r="AF12016" s="25"/>
      <c r="AM12016" s="25"/>
    </row>
    <row r="12017" spans="32:39">
      <c r="AF12017" s="25"/>
      <c r="AM12017" s="25"/>
    </row>
    <row r="12018" spans="32:39">
      <c r="AF12018" s="25"/>
      <c r="AM12018" s="25"/>
    </row>
    <row r="12019" spans="32:39">
      <c r="AF12019" s="25"/>
      <c r="AM12019" s="25"/>
    </row>
    <row r="12020" spans="32:39">
      <c r="AF12020" s="25"/>
      <c r="AM12020" s="25"/>
    </row>
    <row r="12021" spans="32:39">
      <c r="AF12021" s="25"/>
      <c r="AM12021" s="25"/>
    </row>
    <row r="12022" spans="32:39">
      <c r="AF12022" s="25"/>
      <c r="AM12022" s="25"/>
    </row>
    <row r="12023" spans="32:39">
      <c r="AF12023" s="25"/>
      <c r="AM12023" s="25"/>
    </row>
    <row r="12024" spans="32:39">
      <c r="AF12024" s="25"/>
      <c r="AM12024" s="25"/>
    </row>
    <row r="12025" spans="32:39">
      <c r="AF12025" s="25"/>
      <c r="AM12025" s="25"/>
    </row>
    <row r="12026" spans="32:39">
      <c r="AF12026" s="25"/>
      <c r="AM12026" s="25"/>
    </row>
    <row r="12027" spans="32:39">
      <c r="AF12027" s="25"/>
      <c r="AM12027" s="25"/>
    </row>
    <row r="12028" spans="32:39">
      <c r="AF12028" s="25"/>
      <c r="AM12028" s="25"/>
    </row>
    <row r="12029" spans="32:39">
      <c r="AF12029" s="25"/>
      <c r="AM12029" s="25"/>
    </row>
    <row r="12030" spans="32:39">
      <c r="AF12030" s="25"/>
      <c r="AM12030" s="25"/>
    </row>
    <row r="12031" spans="32:39">
      <c r="AF12031" s="25"/>
      <c r="AM12031" s="25"/>
    </row>
    <row r="12032" spans="32:39">
      <c r="AF12032" s="25"/>
      <c r="AM12032" s="25"/>
    </row>
    <row r="12033" spans="32:39">
      <c r="AF12033" s="25"/>
      <c r="AM12033" s="25"/>
    </row>
    <row r="12034" spans="32:39">
      <c r="AF12034" s="25"/>
      <c r="AM12034" s="25"/>
    </row>
    <row r="12035" spans="32:39">
      <c r="AF12035" s="25"/>
      <c r="AM12035" s="25"/>
    </row>
    <row r="12036" spans="32:39">
      <c r="AF12036" s="25"/>
      <c r="AM12036" s="25"/>
    </row>
    <row r="12037" spans="32:39">
      <c r="AF12037" s="25"/>
      <c r="AM12037" s="25"/>
    </row>
    <row r="12038" spans="32:39">
      <c r="AF12038" s="25"/>
      <c r="AM12038" s="25"/>
    </row>
    <row r="12039" spans="32:39">
      <c r="AF12039" s="25"/>
      <c r="AM12039" s="25"/>
    </row>
    <row r="12040" spans="32:39">
      <c r="AF12040" s="25"/>
      <c r="AM12040" s="25"/>
    </row>
    <row r="12041" spans="32:39">
      <c r="AF12041" s="25"/>
      <c r="AM12041" s="25"/>
    </row>
    <row r="12042" spans="32:39">
      <c r="AF12042" s="25"/>
      <c r="AM12042" s="25"/>
    </row>
    <row r="12043" spans="32:39">
      <c r="AF12043" s="25"/>
      <c r="AM12043" s="25"/>
    </row>
    <row r="12044" spans="32:39">
      <c r="AF12044" s="25"/>
      <c r="AM12044" s="25"/>
    </row>
    <row r="12045" spans="32:39">
      <c r="AF12045" s="25"/>
      <c r="AM12045" s="25"/>
    </row>
    <row r="12046" spans="32:39">
      <c r="AF12046" s="25"/>
      <c r="AM12046" s="25"/>
    </row>
    <row r="12047" spans="32:39">
      <c r="AF12047" s="25"/>
      <c r="AM12047" s="25"/>
    </row>
    <row r="12048" spans="32:39">
      <c r="AF12048" s="25"/>
      <c r="AM12048" s="25"/>
    </row>
    <row r="12049" spans="32:39">
      <c r="AF12049" s="25"/>
      <c r="AM12049" s="25"/>
    </row>
    <row r="12050" spans="32:39">
      <c r="AF12050" s="25"/>
      <c r="AM12050" s="25"/>
    </row>
    <row r="12051" spans="32:39">
      <c r="AF12051" s="25"/>
      <c r="AM12051" s="25"/>
    </row>
    <row r="12052" spans="32:39">
      <c r="AF12052" s="25"/>
      <c r="AM12052" s="25"/>
    </row>
    <row r="12053" spans="32:39">
      <c r="AF12053" s="25"/>
      <c r="AM12053" s="25"/>
    </row>
    <row r="12054" spans="32:39">
      <c r="AF12054" s="25"/>
      <c r="AM12054" s="25"/>
    </row>
    <row r="12055" spans="32:39">
      <c r="AF12055" s="25"/>
      <c r="AM12055" s="25"/>
    </row>
    <row r="12056" spans="32:39">
      <c r="AF12056" s="25"/>
      <c r="AM12056" s="25"/>
    </row>
    <row r="12057" spans="32:39">
      <c r="AF12057" s="25"/>
      <c r="AM12057" s="25"/>
    </row>
    <row r="12058" spans="32:39">
      <c r="AF12058" s="25"/>
      <c r="AM12058" s="25"/>
    </row>
    <row r="12059" spans="32:39">
      <c r="AF12059" s="25"/>
      <c r="AM12059" s="25"/>
    </row>
    <row r="12060" spans="32:39">
      <c r="AF12060" s="25"/>
      <c r="AM12060" s="25"/>
    </row>
    <row r="12061" spans="32:39">
      <c r="AF12061" s="25"/>
      <c r="AM12061" s="25"/>
    </row>
    <row r="12062" spans="32:39">
      <c r="AF12062" s="25"/>
      <c r="AM12062" s="25"/>
    </row>
    <row r="12063" spans="32:39">
      <c r="AF12063" s="25"/>
      <c r="AM12063" s="25"/>
    </row>
    <row r="12064" spans="32:39">
      <c r="AF12064" s="25"/>
      <c r="AM12064" s="25"/>
    </row>
    <row r="12065" spans="32:39">
      <c r="AF12065" s="25"/>
      <c r="AM12065" s="25"/>
    </row>
    <row r="12066" spans="32:39">
      <c r="AF12066" s="25"/>
      <c r="AM12066" s="25"/>
    </row>
    <row r="12067" spans="32:39">
      <c r="AF12067" s="25"/>
      <c r="AM12067" s="25"/>
    </row>
    <row r="12068" spans="32:39">
      <c r="AF12068" s="25"/>
      <c r="AM12068" s="25"/>
    </row>
    <row r="12069" spans="32:39">
      <c r="AF12069" s="25"/>
      <c r="AM12069" s="25"/>
    </row>
    <row r="12070" spans="32:39">
      <c r="AF12070" s="25"/>
      <c r="AM12070" s="25"/>
    </row>
    <row r="12071" spans="32:39">
      <c r="AF12071" s="25"/>
      <c r="AM12071" s="25"/>
    </row>
    <row r="12072" spans="32:39">
      <c r="AF12072" s="25"/>
      <c r="AM12072" s="25"/>
    </row>
    <row r="12073" spans="32:39">
      <c r="AF12073" s="25"/>
      <c r="AM12073" s="25"/>
    </row>
    <row r="12074" spans="32:39">
      <c r="AF12074" s="25"/>
      <c r="AM12074" s="25"/>
    </row>
    <row r="12075" spans="32:39">
      <c r="AF12075" s="25"/>
      <c r="AM12075" s="25"/>
    </row>
    <row r="12076" spans="32:39">
      <c r="AF12076" s="25"/>
      <c r="AM12076" s="25"/>
    </row>
    <row r="12077" spans="32:39">
      <c r="AF12077" s="25"/>
      <c r="AM12077" s="25"/>
    </row>
    <row r="12078" spans="32:39">
      <c r="AF12078" s="25"/>
      <c r="AM12078" s="25"/>
    </row>
    <row r="12079" spans="32:39">
      <c r="AF12079" s="25"/>
      <c r="AM12079" s="25"/>
    </row>
    <row r="12080" spans="32:39">
      <c r="AF12080" s="25"/>
      <c r="AM12080" s="25"/>
    </row>
    <row r="12081" spans="32:39">
      <c r="AF12081" s="25"/>
      <c r="AM12081" s="25"/>
    </row>
    <row r="12082" spans="32:39">
      <c r="AF12082" s="25"/>
      <c r="AM12082" s="25"/>
    </row>
    <row r="12083" spans="32:39">
      <c r="AF12083" s="25"/>
      <c r="AM12083" s="25"/>
    </row>
    <row r="12084" spans="32:39">
      <c r="AF12084" s="25"/>
      <c r="AM12084" s="25"/>
    </row>
    <row r="12085" spans="32:39">
      <c r="AF12085" s="25"/>
      <c r="AM12085" s="25"/>
    </row>
    <row r="12086" spans="32:39">
      <c r="AF12086" s="25"/>
      <c r="AM12086" s="25"/>
    </row>
    <row r="12087" spans="32:39">
      <c r="AF12087" s="25"/>
      <c r="AM12087" s="25"/>
    </row>
    <row r="12088" spans="32:39">
      <c r="AF12088" s="25"/>
      <c r="AM12088" s="25"/>
    </row>
    <row r="12089" spans="32:39">
      <c r="AF12089" s="25"/>
      <c r="AM12089" s="25"/>
    </row>
    <row r="12090" spans="32:39">
      <c r="AF12090" s="25"/>
      <c r="AM12090" s="25"/>
    </row>
    <row r="12091" spans="32:39">
      <c r="AF12091" s="25"/>
      <c r="AM12091" s="25"/>
    </row>
    <row r="12092" spans="32:39">
      <c r="AF12092" s="25"/>
      <c r="AM12092" s="25"/>
    </row>
    <row r="12093" spans="32:39">
      <c r="AF12093" s="25"/>
      <c r="AM12093" s="25"/>
    </row>
    <row r="12094" spans="32:39">
      <c r="AF12094" s="25"/>
      <c r="AM12094" s="25"/>
    </row>
    <row r="12095" spans="32:39">
      <c r="AF12095" s="25"/>
      <c r="AM12095" s="25"/>
    </row>
    <row r="12096" spans="32:39">
      <c r="AF12096" s="25"/>
      <c r="AM12096" s="25"/>
    </row>
    <row r="12097" spans="32:39">
      <c r="AF12097" s="25"/>
      <c r="AM12097" s="25"/>
    </row>
    <row r="12098" spans="32:39">
      <c r="AF12098" s="25"/>
      <c r="AM12098" s="25"/>
    </row>
    <row r="12099" spans="32:39">
      <c r="AF12099" s="25"/>
      <c r="AM12099" s="25"/>
    </row>
    <row r="12100" spans="32:39">
      <c r="AF12100" s="25"/>
      <c r="AM12100" s="25"/>
    </row>
    <row r="12101" spans="32:39">
      <c r="AF12101" s="25"/>
      <c r="AM12101" s="25"/>
    </row>
    <row r="12102" spans="32:39">
      <c r="AF12102" s="25"/>
      <c r="AM12102" s="25"/>
    </row>
    <row r="12103" spans="32:39">
      <c r="AF12103" s="25"/>
      <c r="AM12103" s="25"/>
    </row>
    <row r="12104" spans="32:39">
      <c r="AF12104" s="25"/>
      <c r="AM12104" s="25"/>
    </row>
    <row r="12105" spans="32:39">
      <c r="AF12105" s="25"/>
      <c r="AM12105" s="25"/>
    </row>
    <row r="12106" spans="32:39">
      <c r="AF12106" s="25"/>
      <c r="AM12106" s="25"/>
    </row>
    <row r="12107" spans="32:39">
      <c r="AF12107" s="25"/>
      <c r="AM12107" s="25"/>
    </row>
    <row r="12108" spans="32:39">
      <c r="AF12108" s="25"/>
      <c r="AM12108" s="25"/>
    </row>
    <row r="12109" spans="32:39">
      <c r="AF12109" s="25"/>
      <c r="AM12109" s="25"/>
    </row>
    <row r="12110" spans="32:39">
      <c r="AF12110" s="25"/>
      <c r="AM12110" s="25"/>
    </row>
    <row r="12111" spans="32:39">
      <c r="AF12111" s="25"/>
      <c r="AM12111" s="25"/>
    </row>
    <row r="12112" spans="32:39">
      <c r="AF12112" s="25"/>
      <c r="AM12112" s="25"/>
    </row>
    <row r="12113" spans="32:39">
      <c r="AF12113" s="25"/>
      <c r="AM12113" s="25"/>
    </row>
    <row r="12114" spans="32:39">
      <c r="AF12114" s="25"/>
      <c r="AM12114" s="25"/>
    </row>
    <row r="12115" spans="32:39">
      <c r="AF12115" s="25"/>
      <c r="AM12115" s="25"/>
    </row>
    <row r="12116" spans="32:39">
      <c r="AF12116" s="25"/>
      <c r="AM12116" s="25"/>
    </row>
    <row r="12117" spans="32:39">
      <c r="AF12117" s="25"/>
      <c r="AM12117" s="25"/>
    </row>
    <row r="12118" spans="32:39">
      <c r="AF12118" s="25"/>
      <c r="AM12118" s="25"/>
    </row>
    <row r="12119" spans="32:39">
      <c r="AF12119" s="25"/>
      <c r="AM12119" s="25"/>
    </row>
    <row r="12120" spans="32:39">
      <c r="AF12120" s="25"/>
      <c r="AM12120" s="25"/>
    </row>
    <row r="12121" spans="32:39">
      <c r="AF12121" s="25"/>
      <c r="AM12121" s="25"/>
    </row>
    <row r="12122" spans="32:39">
      <c r="AF12122" s="25"/>
      <c r="AM12122" s="25"/>
    </row>
    <row r="12123" spans="32:39">
      <c r="AF12123" s="25"/>
      <c r="AM12123" s="25"/>
    </row>
    <row r="12124" spans="32:39">
      <c r="AF12124" s="25"/>
      <c r="AM12124" s="25"/>
    </row>
    <row r="12125" spans="32:39">
      <c r="AF12125" s="25"/>
      <c r="AM12125" s="25"/>
    </row>
    <row r="12126" spans="32:39">
      <c r="AF12126" s="25"/>
      <c r="AM12126" s="25"/>
    </row>
    <row r="12127" spans="32:39">
      <c r="AF12127" s="25"/>
      <c r="AM12127" s="25"/>
    </row>
    <row r="12128" spans="32:39">
      <c r="AF12128" s="25"/>
      <c r="AM12128" s="25"/>
    </row>
    <row r="12129" spans="32:39">
      <c r="AF12129" s="25"/>
      <c r="AM12129" s="25"/>
    </row>
    <row r="12130" spans="32:39">
      <c r="AF12130" s="25"/>
      <c r="AM12130" s="25"/>
    </row>
    <row r="12131" spans="32:39">
      <c r="AF12131" s="25"/>
      <c r="AM12131" s="25"/>
    </row>
    <row r="12132" spans="32:39">
      <c r="AF12132" s="25"/>
      <c r="AM12132" s="25"/>
    </row>
    <row r="12133" spans="32:39">
      <c r="AF12133" s="25"/>
      <c r="AM12133" s="25"/>
    </row>
    <row r="12134" spans="32:39">
      <c r="AF12134" s="25"/>
      <c r="AM12134" s="25"/>
    </row>
    <row r="12135" spans="32:39">
      <c r="AF12135" s="25"/>
      <c r="AM12135" s="25"/>
    </row>
    <row r="12136" spans="32:39">
      <c r="AF12136" s="25"/>
      <c r="AM12136" s="25"/>
    </row>
    <row r="12137" spans="32:39">
      <c r="AF12137" s="25"/>
      <c r="AM12137" s="25"/>
    </row>
    <row r="12138" spans="32:39">
      <c r="AF12138" s="25"/>
      <c r="AM12138" s="25"/>
    </row>
    <row r="12139" spans="32:39">
      <c r="AF12139" s="25"/>
      <c r="AM12139" s="25"/>
    </row>
    <row r="12140" spans="32:39">
      <c r="AF12140" s="25"/>
      <c r="AM12140" s="25"/>
    </row>
    <row r="12141" spans="32:39">
      <c r="AF12141" s="25"/>
      <c r="AM12141" s="25"/>
    </row>
    <row r="12142" spans="32:39">
      <c r="AF12142" s="25"/>
      <c r="AM12142" s="25"/>
    </row>
    <row r="12143" spans="32:39">
      <c r="AF12143" s="25"/>
      <c r="AM12143" s="25"/>
    </row>
    <row r="12144" spans="32:39">
      <c r="AF12144" s="25"/>
      <c r="AM12144" s="25"/>
    </row>
    <row r="12145" spans="32:39">
      <c r="AF12145" s="25"/>
      <c r="AM12145" s="25"/>
    </row>
    <row r="12146" spans="32:39">
      <c r="AF12146" s="25"/>
      <c r="AM12146" s="25"/>
    </row>
    <row r="12147" spans="32:39">
      <c r="AF12147" s="25"/>
      <c r="AM12147" s="25"/>
    </row>
    <row r="12148" spans="32:39">
      <c r="AF12148" s="25"/>
      <c r="AM12148" s="25"/>
    </row>
    <row r="12149" spans="32:39">
      <c r="AF12149" s="25"/>
      <c r="AM12149" s="25"/>
    </row>
    <row r="12150" spans="32:39">
      <c r="AF12150" s="25"/>
      <c r="AM12150" s="25"/>
    </row>
    <row r="12151" spans="32:39">
      <c r="AF12151" s="25"/>
      <c r="AM12151" s="25"/>
    </row>
    <row r="12152" spans="32:39">
      <c r="AF12152" s="25"/>
      <c r="AM12152" s="25"/>
    </row>
    <row r="12153" spans="32:39">
      <c r="AF12153" s="25"/>
      <c r="AM12153" s="25"/>
    </row>
    <row r="12154" spans="32:39">
      <c r="AF12154" s="25"/>
      <c r="AM12154" s="25"/>
    </row>
    <row r="12155" spans="32:39">
      <c r="AF12155" s="25"/>
      <c r="AM12155" s="25"/>
    </row>
    <row r="12156" spans="32:39">
      <c r="AF12156" s="25"/>
      <c r="AM12156" s="25"/>
    </row>
    <row r="12157" spans="32:39">
      <c r="AF12157" s="25"/>
      <c r="AM12157" s="25"/>
    </row>
    <row r="12158" spans="32:39">
      <c r="AF12158" s="25"/>
      <c r="AM12158" s="25"/>
    </row>
    <row r="12159" spans="32:39">
      <c r="AF12159" s="25"/>
      <c r="AM12159" s="25"/>
    </row>
    <row r="12160" spans="32:39">
      <c r="AF12160" s="25"/>
      <c r="AM12160" s="25"/>
    </row>
    <row r="12161" spans="32:39">
      <c r="AF12161" s="25"/>
      <c r="AM12161" s="25"/>
    </row>
    <row r="12162" spans="32:39">
      <c r="AF12162" s="25"/>
      <c r="AM12162" s="25"/>
    </row>
    <row r="12163" spans="32:39">
      <c r="AF12163" s="25"/>
      <c r="AM12163" s="25"/>
    </row>
    <row r="12164" spans="32:39">
      <c r="AF12164" s="25"/>
      <c r="AM12164" s="25"/>
    </row>
    <row r="12165" spans="32:39">
      <c r="AF12165" s="25"/>
      <c r="AM12165" s="25"/>
    </row>
    <row r="12166" spans="32:39">
      <c r="AF12166" s="25"/>
      <c r="AM12166" s="25"/>
    </row>
    <row r="12167" spans="32:39">
      <c r="AF12167" s="25"/>
      <c r="AM12167" s="25"/>
    </row>
    <row r="12168" spans="32:39">
      <c r="AF12168" s="25"/>
      <c r="AM12168" s="25"/>
    </row>
    <row r="12169" spans="32:39">
      <c r="AF12169" s="25"/>
      <c r="AM12169" s="25"/>
    </row>
    <row r="12170" spans="32:39">
      <c r="AF12170" s="25"/>
      <c r="AM12170" s="25"/>
    </row>
    <row r="12171" spans="32:39">
      <c r="AF12171" s="25"/>
      <c r="AM12171" s="25"/>
    </row>
    <row r="12172" spans="32:39">
      <c r="AF12172" s="25"/>
      <c r="AM12172" s="25"/>
    </row>
    <row r="12173" spans="32:39">
      <c r="AF12173" s="25"/>
      <c r="AM12173" s="25"/>
    </row>
    <row r="12174" spans="32:39">
      <c r="AF12174" s="25"/>
      <c r="AM12174" s="25"/>
    </row>
    <row r="12175" spans="32:39">
      <c r="AF12175" s="25"/>
      <c r="AM12175" s="25"/>
    </row>
    <row r="12176" spans="32:39">
      <c r="AF12176" s="25"/>
      <c r="AM12176" s="25"/>
    </row>
    <row r="12177" spans="32:39">
      <c r="AF12177" s="25"/>
      <c r="AM12177" s="25"/>
    </row>
    <row r="12178" spans="32:39">
      <c r="AF12178" s="25"/>
      <c r="AM12178" s="25"/>
    </row>
    <row r="12179" spans="32:39">
      <c r="AF12179" s="25"/>
      <c r="AM12179" s="25"/>
    </row>
    <row r="12180" spans="32:39">
      <c r="AF12180" s="25"/>
      <c r="AM12180" s="25"/>
    </row>
    <row r="12181" spans="32:39">
      <c r="AF12181" s="25"/>
      <c r="AM12181" s="25"/>
    </row>
    <row r="12182" spans="32:39">
      <c r="AF12182" s="25"/>
      <c r="AM12182" s="25"/>
    </row>
    <row r="12183" spans="32:39">
      <c r="AF12183" s="25"/>
      <c r="AM12183" s="25"/>
    </row>
    <row r="12184" spans="32:39">
      <c r="AF12184" s="25"/>
      <c r="AM12184" s="25"/>
    </row>
    <row r="12185" spans="32:39">
      <c r="AF12185" s="25"/>
      <c r="AM12185" s="25"/>
    </row>
    <row r="12186" spans="32:39">
      <c r="AF12186" s="25"/>
      <c r="AM12186" s="25"/>
    </row>
    <row r="12187" spans="32:39">
      <c r="AF12187" s="25"/>
      <c r="AM12187" s="25"/>
    </row>
    <row r="12188" spans="32:39">
      <c r="AF12188" s="25"/>
      <c r="AM12188" s="25"/>
    </row>
    <row r="12189" spans="32:39">
      <c r="AF12189" s="25"/>
      <c r="AM12189" s="25"/>
    </row>
    <row r="12190" spans="32:39">
      <c r="AF12190" s="25"/>
      <c r="AM12190" s="25"/>
    </row>
    <row r="12191" spans="32:39">
      <c r="AF12191" s="25"/>
      <c r="AM12191" s="25"/>
    </row>
    <row r="12192" spans="32:39">
      <c r="AF12192" s="25"/>
      <c r="AM12192" s="25"/>
    </row>
    <row r="12193" spans="32:39">
      <c r="AF12193" s="25"/>
      <c r="AM12193" s="25"/>
    </row>
    <row r="12194" spans="32:39">
      <c r="AF12194" s="25"/>
      <c r="AM12194" s="25"/>
    </row>
    <row r="12195" spans="32:39">
      <c r="AF12195" s="25"/>
      <c r="AM12195" s="25"/>
    </row>
    <row r="12196" spans="32:39">
      <c r="AF12196" s="25"/>
      <c r="AM12196" s="25"/>
    </row>
    <row r="12197" spans="32:39">
      <c r="AF12197" s="25"/>
      <c r="AM12197" s="25"/>
    </row>
    <row r="12198" spans="32:39">
      <c r="AF12198" s="25"/>
      <c r="AM12198" s="25"/>
    </row>
    <row r="12199" spans="32:39">
      <c r="AF12199" s="25"/>
      <c r="AM12199" s="25"/>
    </row>
    <row r="12200" spans="32:39">
      <c r="AF12200" s="25"/>
      <c r="AM12200" s="25"/>
    </row>
    <row r="12201" spans="32:39">
      <c r="AF12201" s="25"/>
      <c r="AM12201" s="25"/>
    </row>
    <row r="12202" spans="32:39">
      <c r="AF12202" s="25"/>
      <c r="AM12202" s="25"/>
    </row>
    <row r="12203" spans="32:39">
      <c r="AF12203" s="25"/>
      <c r="AM12203" s="25"/>
    </row>
    <row r="12204" spans="32:39">
      <c r="AF12204" s="25"/>
      <c r="AM12204" s="25"/>
    </row>
    <row r="12205" spans="32:39">
      <c r="AF12205" s="25"/>
      <c r="AM12205" s="25"/>
    </row>
    <row r="12206" spans="32:39">
      <c r="AF12206" s="25"/>
      <c r="AM12206" s="25"/>
    </row>
    <row r="12207" spans="32:39">
      <c r="AF12207" s="25"/>
      <c r="AM12207" s="25"/>
    </row>
    <row r="12208" spans="32:39">
      <c r="AF12208" s="25"/>
      <c r="AM12208" s="25"/>
    </row>
    <row r="12209" spans="32:39">
      <c r="AF12209" s="25"/>
      <c r="AM12209" s="25"/>
    </row>
    <row r="12210" spans="32:39">
      <c r="AF12210" s="25"/>
      <c r="AM12210" s="25"/>
    </row>
    <row r="12211" spans="32:39">
      <c r="AF12211" s="25"/>
      <c r="AM12211" s="25"/>
    </row>
    <row r="12212" spans="32:39">
      <c r="AF12212" s="25"/>
      <c r="AM12212" s="25"/>
    </row>
    <row r="12213" spans="32:39">
      <c r="AF12213" s="25"/>
      <c r="AM12213" s="25"/>
    </row>
    <row r="12214" spans="32:39">
      <c r="AF12214" s="25"/>
      <c r="AM12214" s="25"/>
    </row>
    <row r="12215" spans="32:39">
      <c r="AF12215" s="25"/>
      <c r="AM12215" s="25"/>
    </row>
    <row r="12216" spans="32:39">
      <c r="AF12216" s="25"/>
      <c r="AM12216" s="25"/>
    </row>
    <row r="12217" spans="32:39">
      <c r="AF12217" s="25"/>
      <c r="AM12217" s="25"/>
    </row>
    <row r="12218" spans="32:39">
      <c r="AF12218" s="25"/>
      <c r="AM12218" s="25"/>
    </row>
    <row r="12219" spans="32:39">
      <c r="AF12219" s="25"/>
      <c r="AM12219" s="25"/>
    </row>
    <row r="12220" spans="32:39">
      <c r="AF12220" s="25"/>
      <c r="AM12220" s="25"/>
    </row>
    <row r="12221" spans="32:39">
      <c r="AF12221" s="25"/>
      <c r="AM12221" s="25"/>
    </row>
    <row r="12222" spans="32:39">
      <c r="AF12222" s="25"/>
      <c r="AM12222" s="25"/>
    </row>
    <row r="12223" spans="32:39">
      <c r="AF12223" s="25"/>
      <c r="AM12223" s="25"/>
    </row>
    <row r="12224" spans="32:39">
      <c r="AF12224" s="25"/>
      <c r="AM12224" s="25"/>
    </row>
    <row r="12225" spans="32:39">
      <c r="AF12225" s="25"/>
      <c r="AM12225" s="25"/>
    </row>
    <row r="12226" spans="32:39">
      <c r="AF12226" s="25"/>
      <c r="AM12226" s="25"/>
    </row>
    <row r="12227" spans="32:39">
      <c r="AF12227" s="25"/>
      <c r="AM12227" s="25"/>
    </row>
    <row r="12228" spans="32:39">
      <c r="AF12228" s="25"/>
      <c r="AM12228" s="25"/>
    </row>
    <row r="12229" spans="32:39">
      <c r="AF12229" s="25"/>
      <c r="AM12229" s="25"/>
    </row>
    <row r="12230" spans="32:39">
      <c r="AF12230" s="25"/>
      <c r="AM12230" s="25"/>
    </row>
    <row r="12231" spans="32:39">
      <c r="AF12231" s="25"/>
      <c r="AM12231" s="25"/>
    </row>
    <row r="12232" spans="32:39">
      <c r="AF12232" s="25"/>
      <c r="AM12232" s="25"/>
    </row>
    <row r="12233" spans="32:39">
      <c r="AF12233" s="25"/>
      <c r="AM12233" s="25"/>
    </row>
    <row r="12234" spans="32:39">
      <c r="AF12234" s="25"/>
      <c r="AM12234" s="25"/>
    </row>
    <row r="12235" spans="32:39">
      <c r="AF12235" s="25"/>
      <c r="AM12235" s="25"/>
    </row>
    <row r="12236" spans="32:39">
      <c r="AF12236" s="25"/>
      <c r="AM12236" s="25"/>
    </row>
    <row r="12237" spans="32:39">
      <c r="AF12237" s="25"/>
      <c r="AM12237" s="25"/>
    </row>
    <row r="12238" spans="32:39">
      <c r="AF12238" s="25"/>
      <c r="AM12238" s="25"/>
    </row>
    <row r="12239" spans="32:39">
      <c r="AF12239" s="25"/>
      <c r="AM12239" s="25"/>
    </row>
    <row r="12240" spans="32:39">
      <c r="AF12240" s="25"/>
      <c r="AM12240" s="25"/>
    </row>
    <row r="12241" spans="32:39">
      <c r="AF12241" s="25"/>
      <c r="AM12241" s="25"/>
    </row>
    <row r="12242" spans="32:39">
      <c r="AF12242" s="25"/>
      <c r="AM12242" s="25"/>
    </row>
    <row r="12243" spans="32:39">
      <c r="AF12243" s="25"/>
      <c r="AM12243" s="25"/>
    </row>
    <row r="12244" spans="32:39">
      <c r="AF12244" s="25"/>
      <c r="AM12244" s="25"/>
    </row>
    <row r="12245" spans="32:39">
      <c r="AF12245" s="25"/>
      <c r="AM12245" s="25"/>
    </row>
    <row r="12246" spans="32:39">
      <c r="AF12246" s="25"/>
      <c r="AM12246" s="25"/>
    </row>
    <row r="12247" spans="32:39">
      <c r="AF12247" s="25"/>
      <c r="AM12247" s="25"/>
    </row>
    <row r="12248" spans="32:39">
      <c r="AF12248" s="25"/>
      <c r="AM12248" s="25"/>
    </row>
    <row r="12249" spans="32:39">
      <c r="AF12249" s="25"/>
      <c r="AM12249" s="25"/>
    </row>
    <row r="12250" spans="32:39">
      <c r="AF12250" s="25"/>
      <c r="AM12250" s="25"/>
    </row>
    <row r="12251" spans="32:39">
      <c r="AF12251" s="25"/>
      <c r="AM12251" s="25"/>
    </row>
    <row r="12252" spans="32:39">
      <c r="AF12252" s="25"/>
      <c r="AM12252" s="25"/>
    </row>
    <row r="12253" spans="32:39">
      <c r="AF12253" s="25"/>
      <c r="AM12253" s="25"/>
    </row>
    <row r="12254" spans="32:39">
      <c r="AF12254" s="25"/>
      <c r="AM12254" s="25"/>
    </row>
    <row r="12255" spans="32:39">
      <c r="AF12255" s="25"/>
      <c r="AM12255" s="25"/>
    </row>
    <row r="12256" spans="32:39">
      <c r="AF12256" s="25"/>
      <c r="AM12256" s="25"/>
    </row>
    <row r="12257" spans="32:39">
      <c r="AF12257" s="25"/>
      <c r="AM12257" s="25"/>
    </row>
    <row r="12258" spans="32:39">
      <c r="AF12258" s="25"/>
      <c r="AM12258" s="25"/>
    </row>
    <row r="12259" spans="32:39">
      <c r="AF12259" s="25"/>
      <c r="AM12259" s="25"/>
    </row>
    <row r="12260" spans="32:39">
      <c r="AF12260" s="25"/>
      <c r="AM12260" s="25"/>
    </row>
    <row r="12261" spans="32:39">
      <c r="AF12261" s="25"/>
      <c r="AM12261" s="25"/>
    </row>
    <row r="12262" spans="32:39">
      <c r="AF12262" s="25"/>
      <c r="AM12262" s="25"/>
    </row>
    <row r="12263" spans="32:39">
      <c r="AF12263" s="25"/>
      <c r="AM12263" s="25"/>
    </row>
    <row r="12264" spans="32:39">
      <c r="AF12264" s="25"/>
      <c r="AM12264" s="25"/>
    </row>
    <row r="12265" spans="32:39">
      <c r="AF12265" s="25"/>
      <c r="AM12265" s="25"/>
    </row>
    <row r="12266" spans="32:39">
      <c r="AF12266" s="25"/>
      <c r="AM12266" s="25"/>
    </row>
    <row r="12267" spans="32:39">
      <c r="AF12267" s="25"/>
      <c r="AM12267" s="25"/>
    </row>
    <row r="12268" spans="32:39">
      <c r="AF12268" s="25"/>
      <c r="AM12268" s="25"/>
    </row>
    <row r="12269" spans="32:39">
      <c r="AF12269" s="25"/>
      <c r="AM12269" s="25"/>
    </row>
    <row r="12270" spans="32:39">
      <c r="AF12270" s="25"/>
      <c r="AM12270" s="25"/>
    </row>
    <row r="12271" spans="32:39">
      <c r="AF12271" s="25"/>
      <c r="AM12271" s="25"/>
    </row>
    <row r="12272" spans="32:39">
      <c r="AF12272" s="25"/>
      <c r="AM12272" s="25"/>
    </row>
    <row r="12273" spans="32:39">
      <c r="AF12273" s="25"/>
      <c r="AM12273" s="25"/>
    </row>
    <row r="12274" spans="32:39">
      <c r="AF12274" s="25"/>
      <c r="AM12274" s="25"/>
    </row>
    <row r="12275" spans="32:39">
      <c r="AF12275" s="25"/>
      <c r="AM12275" s="25"/>
    </row>
    <row r="12276" spans="32:39">
      <c r="AF12276" s="25"/>
      <c r="AM12276" s="25"/>
    </row>
    <row r="12277" spans="32:39">
      <c r="AF12277" s="25"/>
      <c r="AM12277" s="25"/>
    </row>
    <row r="12278" spans="32:39">
      <c r="AF12278" s="25"/>
      <c r="AM12278" s="25"/>
    </row>
    <row r="12279" spans="32:39">
      <c r="AF12279" s="25"/>
      <c r="AM12279" s="25"/>
    </row>
    <row r="12280" spans="32:39">
      <c r="AF12280" s="25"/>
      <c r="AM12280" s="25"/>
    </row>
    <row r="12281" spans="32:39">
      <c r="AF12281" s="25"/>
      <c r="AM12281" s="25"/>
    </row>
    <row r="12282" spans="32:39">
      <c r="AF12282" s="25"/>
      <c r="AM12282" s="25"/>
    </row>
    <row r="12283" spans="32:39">
      <c r="AF12283" s="25"/>
      <c r="AM12283" s="25"/>
    </row>
    <row r="12284" spans="32:39">
      <c r="AF12284" s="25"/>
      <c r="AM12284" s="25"/>
    </row>
    <row r="12285" spans="32:39">
      <c r="AF12285" s="25"/>
      <c r="AM12285" s="25"/>
    </row>
    <row r="12286" spans="32:39">
      <c r="AF12286" s="25"/>
      <c r="AM12286" s="25"/>
    </row>
    <row r="12287" spans="32:39">
      <c r="AF12287" s="25"/>
      <c r="AM12287" s="25"/>
    </row>
    <row r="12288" spans="32:39">
      <c r="AF12288" s="25"/>
      <c r="AM12288" s="25"/>
    </row>
    <row r="12289" spans="32:39">
      <c r="AF12289" s="25"/>
      <c r="AM12289" s="25"/>
    </row>
    <row r="12290" spans="32:39">
      <c r="AF12290" s="25"/>
      <c r="AM12290" s="25"/>
    </row>
    <row r="12291" spans="32:39">
      <c r="AF12291" s="25"/>
      <c r="AM12291" s="25"/>
    </row>
    <row r="12292" spans="32:39">
      <c r="AF12292" s="25"/>
      <c r="AM12292" s="25"/>
    </row>
    <row r="12293" spans="32:39">
      <c r="AF12293" s="25"/>
      <c r="AM12293" s="25"/>
    </row>
    <row r="12294" spans="32:39">
      <c r="AF12294" s="25"/>
      <c r="AM12294" s="25"/>
    </row>
    <row r="12295" spans="32:39">
      <c r="AF12295" s="25"/>
      <c r="AM12295" s="25"/>
    </row>
    <row r="12296" spans="32:39">
      <c r="AF12296" s="25"/>
      <c r="AM12296" s="25"/>
    </row>
    <row r="12297" spans="32:39">
      <c r="AF12297" s="25"/>
      <c r="AM12297" s="25"/>
    </row>
    <row r="12298" spans="32:39">
      <c r="AF12298" s="25"/>
      <c r="AM12298" s="25"/>
    </row>
    <row r="12299" spans="32:39">
      <c r="AF12299" s="25"/>
      <c r="AM12299" s="25"/>
    </row>
    <row r="12300" spans="32:39">
      <c r="AF12300" s="25"/>
      <c r="AM12300" s="25"/>
    </row>
    <row r="12301" spans="32:39">
      <c r="AF12301" s="25"/>
      <c r="AM12301" s="25"/>
    </row>
    <row r="12302" spans="32:39">
      <c r="AF12302" s="25"/>
      <c r="AM12302" s="25"/>
    </row>
    <row r="12303" spans="32:39">
      <c r="AF12303" s="25"/>
      <c r="AM12303" s="25"/>
    </row>
    <row r="12304" spans="32:39">
      <c r="AF12304" s="25"/>
      <c r="AM12304" s="25"/>
    </row>
    <row r="12305" spans="32:39">
      <c r="AF12305" s="25"/>
      <c r="AM12305" s="25"/>
    </row>
    <row r="12306" spans="32:39">
      <c r="AF12306" s="25"/>
      <c r="AM12306" s="25"/>
    </row>
    <row r="12307" spans="32:39">
      <c r="AF12307" s="25"/>
      <c r="AM12307" s="25"/>
    </row>
    <row r="12308" spans="32:39">
      <c r="AF12308" s="25"/>
      <c r="AM12308" s="25"/>
    </row>
    <row r="12309" spans="32:39">
      <c r="AF12309" s="25"/>
      <c r="AM12309" s="25"/>
    </row>
    <row r="12310" spans="32:39">
      <c r="AF12310" s="25"/>
      <c r="AM12310" s="25"/>
    </row>
    <row r="12311" spans="32:39">
      <c r="AF12311" s="25"/>
      <c r="AM12311" s="25"/>
    </row>
    <row r="12312" spans="32:39">
      <c r="AF12312" s="25"/>
      <c r="AM12312" s="25"/>
    </row>
    <row r="12313" spans="32:39">
      <c r="AF12313" s="25"/>
      <c r="AM12313" s="25"/>
    </row>
    <row r="12314" spans="32:39">
      <c r="AF12314" s="25"/>
      <c r="AM12314" s="25"/>
    </row>
    <row r="12315" spans="32:39">
      <c r="AF12315" s="25"/>
      <c r="AM12315" s="25"/>
    </row>
    <row r="12316" spans="32:39">
      <c r="AF12316" s="25"/>
      <c r="AM12316" s="25"/>
    </row>
    <row r="12317" spans="32:39">
      <c r="AF12317" s="25"/>
      <c r="AM12317" s="25"/>
    </row>
    <row r="12318" spans="32:39">
      <c r="AF12318" s="25"/>
      <c r="AM12318" s="25"/>
    </row>
    <row r="12319" spans="32:39">
      <c r="AF12319" s="25"/>
      <c r="AM12319" s="25"/>
    </row>
    <row r="12320" spans="32:39">
      <c r="AF12320" s="25"/>
      <c r="AM12320" s="25"/>
    </row>
    <row r="12321" spans="32:39">
      <c r="AF12321" s="25"/>
      <c r="AM12321" s="25"/>
    </row>
    <row r="12322" spans="32:39">
      <c r="AF12322" s="25"/>
      <c r="AM12322" s="25"/>
    </row>
    <row r="12323" spans="32:39">
      <c r="AF12323" s="25"/>
      <c r="AM12323" s="25"/>
    </row>
    <row r="12324" spans="32:39">
      <c r="AF12324" s="25"/>
      <c r="AM12324" s="25"/>
    </row>
    <row r="12325" spans="32:39">
      <c r="AF12325" s="25"/>
      <c r="AM12325" s="25"/>
    </row>
    <row r="12326" spans="32:39">
      <c r="AF12326" s="25"/>
      <c r="AM12326" s="25"/>
    </row>
    <row r="12327" spans="32:39">
      <c r="AF12327" s="25"/>
      <c r="AM12327" s="25"/>
    </row>
    <row r="12328" spans="32:39">
      <c r="AF12328" s="25"/>
      <c r="AM12328" s="25"/>
    </row>
    <row r="12329" spans="32:39">
      <c r="AF12329" s="25"/>
      <c r="AM12329" s="25"/>
    </row>
    <row r="12330" spans="32:39">
      <c r="AF12330" s="25"/>
      <c r="AM12330" s="25"/>
    </row>
    <row r="12331" spans="32:39">
      <c r="AF12331" s="25"/>
      <c r="AM12331" s="25"/>
    </row>
    <row r="12332" spans="32:39">
      <c r="AF12332" s="25"/>
      <c r="AM12332" s="25"/>
    </row>
    <row r="12333" spans="32:39">
      <c r="AF12333" s="25"/>
      <c r="AM12333" s="25"/>
    </row>
    <row r="12334" spans="32:39">
      <c r="AF12334" s="25"/>
      <c r="AM12334" s="25"/>
    </row>
    <row r="12335" spans="32:39">
      <c r="AF12335" s="25"/>
      <c r="AM12335" s="25"/>
    </row>
    <row r="12336" spans="32:39">
      <c r="AF12336" s="25"/>
      <c r="AM12336" s="25"/>
    </row>
    <row r="12337" spans="32:39">
      <c r="AF12337" s="25"/>
      <c r="AM12337" s="25"/>
    </row>
    <row r="12338" spans="32:39">
      <c r="AF12338" s="25"/>
      <c r="AM12338" s="25"/>
    </row>
    <row r="12339" spans="32:39">
      <c r="AF12339" s="25"/>
      <c r="AM12339" s="25"/>
    </row>
    <row r="12340" spans="32:39">
      <c r="AF12340" s="25"/>
      <c r="AM12340" s="25"/>
    </row>
    <row r="12341" spans="32:39">
      <c r="AF12341" s="25"/>
      <c r="AM12341" s="25"/>
    </row>
    <row r="12342" spans="32:39">
      <c r="AF12342" s="25"/>
      <c r="AM12342" s="25"/>
    </row>
    <row r="12343" spans="32:39">
      <c r="AF12343" s="25"/>
      <c r="AM12343" s="25"/>
    </row>
    <row r="12344" spans="32:39">
      <c r="AF12344" s="25"/>
      <c r="AM12344" s="25"/>
    </row>
    <row r="12345" spans="32:39">
      <c r="AF12345" s="25"/>
      <c r="AM12345" s="25"/>
    </row>
    <row r="12346" spans="32:39">
      <c r="AF12346" s="25"/>
      <c r="AM12346" s="25"/>
    </row>
    <row r="12347" spans="32:39">
      <c r="AF12347" s="25"/>
      <c r="AM12347" s="25"/>
    </row>
    <row r="12348" spans="32:39">
      <c r="AF12348" s="25"/>
      <c r="AM12348" s="25"/>
    </row>
    <row r="12349" spans="32:39">
      <c r="AF12349" s="25"/>
      <c r="AM12349" s="25"/>
    </row>
    <row r="12350" spans="32:39">
      <c r="AF12350" s="25"/>
      <c r="AM12350" s="25"/>
    </row>
    <row r="12351" spans="32:39">
      <c r="AF12351" s="25"/>
      <c r="AM12351" s="25"/>
    </row>
    <row r="12352" spans="32:39">
      <c r="AF12352" s="25"/>
      <c r="AM12352" s="25"/>
    </row>
    <row r="12353" spans="32:39">
      <c r="AF12353" s="25"/>
      <c r="AM12353" s="25"/>
    </row>
    <row r="12354" spans="32:39">
      <c r="AF12354" s="25"/>
      <c r="AM12354" s="25"/>
    </row>
    <row r="12355" spans="32:39">
      <c r="AF12355" s="25"/>
      <c r="AM12355" s="25"/>
    </row>
    <row r="12356" spans="32:39">
      <c r="AF12356" s="25"/>
      <c r="AM12356" s="25"/>
    </row>
    <row r="12357" spans="32:39">
      <c r="AF12357" s="25"/>
      <c r="AM12357" s="25"/>
    </row>
    <row r="12358" spans="32:39">
      <c r="AF12358" s="25"/>
      <c r="AM12358" s="25"/>
    </row>
    <row r="12359" spans="32:39">
      <c r="AF12359" s="25"/>
      <c r="AM12359" s="25"/>
    </row>
    <row r="12360" spans="32:39">
      <c r="AF12360" s="25"/>
      <c r="AM12360" s="25"/>
    </row>
    <row r="12361" spans="32:39">
      <c r="AF12361" s="25"/>
      <c r="AM12361" s="25"/>
    </row>
    <row r="12362" spans="32:39">
      <c r="AF12362" s="25"/>
      <c r="AM12362" s="25"/>
    </row>
    <row r="12363" spans="32:39">
      <c r="AF12363" s="25"/>
      <c r="AM12363" s="25"/>
    </row>
    <row r="12364" spans="32:39">
      <c r="AF12364" s="25"/>
      <c r="AM12364" s="25"/>
    </row>
    <row r="12365" spans="32:39">
      <c r="AF12365" s="25"/>
      <c r="AM12365" s="25"/>
    </row>
    <row r="12366" spans="32:39">
      <c r="AF12366" s="25"/>
      <c r="AM12366" s="25"/>
    </row>
    <row r="12367" spans="32:39">
      <c r="AF12367" s="25"/>
      <c r="AM12367" s="25"/>
    </row>
    <row r="12368" spans="32:39">
      <c r="AF12368" s="25"/>
      <c r="AM12368" s="25"/>
    </row>
    <row r="12369" spans="32:39">
      <c r="AF12369" s="25"/>
      <c r="AM12369" s="25"/>
    </row>
    <row r="12370" spans="32:39">
      <c r="AF12370" s="25"/>
      <c r="AM12370" s="25"/>
    </row>
    <row r="12371" spans="32:39">
      <c r="AF12371" s="25"/>
      <c r="AM12371" s="25"/>
    </row>
    <row r="12372" spans="32:39">
      <c r="AF12372" s="25"/>
      <c r="AM12372" s="25"/>
    </row>
    <row r="12373" spans="32:39">
      <c r="AF12373" s="25"/>
      <c r="AM12373" s="25"/>
    </row>
    <row r="12374" spans="32:39">
      <c r="AF12374" s="25"/>
      <c r="AM12374" s="25"/>
    </row>
    <row r="12375" spans="32:39">
      <c r="AF12375" s="25"/>
      <c r="AM12375" s="25"/>
    </row>
    <row r="12376" spans="32:39">
      <c r="AF12376" s="25"/>
      <c r="AM12376" s="25"/>
    </row>
    <row r="12377" spans="32:39">
      <c r="AF12377" s="25"/>
      <c r="AM12377" s="25"/>
    </row>
    <row r="12378" spans="32:39">
      <c r="AF12378" s="25"/>
      <c r="AM12378" s="25"/>
    </row>
    <row r="12379" spans="32:39">
      <c r="AF12379" s="25"/>
      <c r="AM12379" s="25"/>
    </row>
    <row r="12380" spans="32:39">
      <c r="AF12380" s="25"/>
      <c r="AM12380" s="25"/>
    </row>
    <row r="12381" spans="32:39">
      <c r="AF12381" s="25"/>
      <c r="AM12381" s="25"/>
    </row>
    <row r="12382" spans="32:39">
      <c r="AF12382" s="25"/>
      <c r="AM12382" s="25"/>
    </row>
    <row r="12383" spans="32:39">
      <c r="AF12383" s="25"/>
      <c r="AM12383" s="25"/>
    </row>
    <row r="12384" spans="32:39">
      <c r="AF12384" s="25"/>
      <c r="AM12384" s="25"/>
    </row>
    <row r="12385" spans="32:39">
      <c r="AF12385" s="25"/>
      <c r="AM12385" s="25"/>
    </row>
    <row r="12386" spans="32:39">
      <c r="AF12386" s="25"/>
      <c r="AM12386" s="25"/>
    </row>
    <row r="12387" spans="32:39">
      <c r="AF12387" s="25"/>
      <c r="AM12387" s="25"/>
    </row>
    <row r="12388" spans="32:39">
      <c r="AF12388" s="25"/>
      <c r="AM12388" s="25"/>
    </row>
    <row r="12389" spans="32:39">
      <c r="AF12389" s="25"/>
      <c r="AM12389" s="25"/>
    </row>
    <row r="12390" spans="32:39">
      <c r="AF12390" s="25"/>
      <c r="AM12390" s="25"/>
    </row>
    <row r="12391" spans="32:39">
      <c r="AF12391" s="25"/>
      <c r="AM12391" s="25"/>
    </row>
    <row r="12392" spans="32:39">
      <c r="AF12392" s="25"/>
      <c r="AM12392" s="25"/>
    </row>
    <row r="12393" spans="32:39">
      <c r="AF12393" s="25"/>
      <c r="AM12393" s="25"/>
    </row>
    <row r="12394" spans="32:39">
      <c r="AF12394" s="25"/>
      <c r="AM12394" s="25"/>
    </row>
    <row r="12395" spans="32:39">
      <c r="AF12395" s="25"/>
      <c r="AM12395" s="25"/>
    </row>
    <row r="12396" spans="32:39">
      <c r="AF12396" s="25"/>
      <c r="AM12396" s="25"/>
    </row>
    <row r="12397" spans="32:39">
      <c r="AF12397" s="25"/>
      <c r="AM12397" s="25"/>
    </row>
    <row r="12398" spans="32:39">
      <c r="AF12398" s="25"/>
      <c r="AM12398" s="25"/>
    </row>
    <row r="12399" spans="32:39">
      <c r="AF12399" s="25"/>
      <c r="AM12399" s="25"/>
    </row>
    <row r="12400" spans="32:39">
      <c r="AF12400" s="25"/>
      <c r="AM12400" s="25"/>
    </row>
    <row r="12401" spans="32:39">
      <c r="AF12401" s="25"/>
      <c r="AM12401" s="25"/>
    </row>
    <row r="12402" spans="32:39">
      <c r="AF12402" s="25"/>
      <c r="AM12402" s="25"/>
    </row>
    <row r="12403" spans="32:39">
      <c r="AF12403" s="25"/>
      <c r="AM12403" s="25"/>
    </row>
    <row r="12404" spans="32:39">
      <c r="AF12404" s="25"/>
      <c r="AM12404" s="25"/>
    </row>
    <row r="12405" spans="32:39">
      <c r="AF12405" s="25"/>
      <c r="AM12405" s="25"/>
    </row>
    <row r="12406" spans="32:39">
      <c r="AF12406" s="25"/>
      <c r="AM12406" s="25"/>
    </row>
    <row r="12407" spans="32:39">
      <c r="AF12407" s="25"/>
      <c r="AM12407" s="25"/>
    </row>
    <row r="12408" spans="32:39">
      <c r="AF12408" s="25"/>
      <c r="AM12408" s="25"/>
    </row>
    <row r="12409" spans="32:39">
      <c r="AF12409" s="25"/>
      <c r="AM12409" s="25"/>
    </row>
    <row r="12410" spans="32:39">
      <c r="AF12410" s="25"/>
      <c r="AM12410" s="25"/>
    </row>
    <row r="12411" spans="32:39">
      <c r="AF12411" s="25"/>
      <c r="AM12411" s="25"/>
    </row>
    <row r="12412" spans="32:39">
      <c r="AF12412" s="25"/>
      <c r="AM12412" s="25"/>
    </row>
    <row r="12413" spans="32:39">
      <c r="AF12413" s="25"/>
      <c r="AM12413" s="25"/>
    </row>
    <row r="12414" spans="32:39">
      <c r="AF12414" s="25"/>
      <c r="AM12414" s="25"/>
    </row>
    <row r="12415" spans="32:39">
      <c r="AF12415" s="25"/>
      <c r="AM12415" s="25"/>
    </row>
    <row r="12416" spans="32:39">
      <c r="AF12416" s="25"/>
      <c r="AM12416" s="25"/>
    </row>
    <row r="12417" spans="32:39">
      <c r="AF12417" s="25"/>
      <c r="AM12417" s="25"/>
    </row>
    <row r="12418" spans="32:39">
      <c r="AF12418" s="25"/>
      <c r="AM12418" s="25"/>
    </row>
    <row r="12419" spans="32:39">
      <c r="AF12419" s="25"/>
      <c r="AM12419" s="25"/>
    </row>
    <row r="12420" spans="32:39">
      <c r="AF12420" s="25"/>
      <c r="AM12420" s="25"/>
    </row>
    <row r="12421" spans="32:39">
      <c r="AF12421" s="25"/>
      <c r="AM12421" s="25"/>
    </row>
    <row r="12422" spans="32:39">
      <c r="AF12422" s="25"/>
      <c r="AM12422" s="25"/>
    </row>
    <row r="12423" spans="32:39">
      <c r="AF12423" s="25"/>
      <c r="AM12423" s="25"/>
    </row>
    <row r="12424" spans="32:39">
      <c r="AF12424" s="25"/>
      <c r="AM12424" s="25"/>
    </row>
    <row r="12425" spans="32:39">
      <c r="AF12425" s="25"/>
      <c r="AM12425" s="25"/>
    </row>
    <row r="12426" spans="32:39">
      <c r="AF12426" s="25"/>
      <c r="AM12426" s="25"/>
    </row>
    <row r="12427" spans="32:39">
      <c r="AF12427" s="25"/>
      <c r="AM12427" s="25"/>
    </row>
    <row r="12428" spans="32:39">
      <c r="AF12428" s="25"/>
      <c r="AM12428" s="25"/>
    </row>
    <row r="12429" spans="32:39">
      <c r="AF12429" s="25"/>
      <c r="AM12429" s="25"/>
    </row>
    <row r="12430" spans="32:39">
      <c r="AF12430" s="25"/>
      <c r="AM12430" s="25"/>
    </row>
    <row r="12431" spans="32:39">
      <c r="AF12431" s="25"/>
      <c r="AM12431" s="25"/>
    </row>
    <row r="12432" spans="32:39">
      <c r="AF12432" s="25"/>
      <c r="AM12432" s="25"/>
    </row>
    <row r="12433" spans="32:39">
      <c r="AF12433" s="25"/>
      <c r="AM12433" s="25"/>
    </row>
    <row r="12434" spans="32:39">
      <c r="AF12434" s="25"/>
      <c r="AM12434" s="25"/>
    </row>
    <row r="12435" spans="32:39">
      <c r="AF12435" s="25"/>
      <c r="AM12435" s="25"/>
    </row>
    <row r="12436" spans="32:39">
      <c r="AF12436" s="25"/>
      <c r="AM12436" s="25"/>
    </row>
    <row r="12437" spans="32:39">
      <c r="AF12437" s="25"/>
      <c r="AM12437" s="25"/>
    </row>
    <row r="12438" spans="32:39">
      <c r="AF12438" s="25"/>
      <c r="AM12438" s="25"/>
    </row>
    <row r="12439" spans="32:39">
      <c r="AF12439" s="25"/>
      <c r="AM12439" s="25"/>
    </row>
    <row r="12440" spans="32:39">
      <c r="AF12440" s="25"/>
      <c r="AM12440" s="25"/>
    </row>
    <row r="12441" spans="32:39">
      <c r="AF12441" s="25"/>
      <c r="AM12441" s="25"/>
    </row>
    <row r="12442" spans="32:39">
      <c r="AF12442" s="25"/>
      <c r="AM12442" s="25"/>
    </row>
    <row r="12443" spans="32:39">
      <c r="AF12443" s="25"/>
      <c r="AM12443" s="25"/>
    </row>
    <row r="12444" spans="32:39">
      <c r="AF12444" s="25"/>
      <c r="AM12444" s="25"/>
    </row>
    <row r="12445" spans="32:39">
      <c r="AF12445" s="25"/>
      <c r="AM12445" s="25"/>
    </row>
    <row r="12446" spans="32:39">
      <c r="AF12446" s="25"/>
      <c r="AM12446" s="25"/>
    </row>
    <row r="12447" spans="32:39">
      <c r="AF12447" s="25"/>
      <c r="AM12447" s="25"/>
    </row>
    <row r="12448" spans="32:39">
      <c r="AF12448" s="25"/>
      <c r="AM12448" s="25"/>
    </row>
    <row r="12449" spans="32:39">
      <c r="AF12449" s="25"/>
      <c r="AM12449" s="25"/>
    </row>
    <row r="12450" spans="32:39">
      <c r="AF12450" s="25"/>
      <c r="AM12450" s="25"/>
    </row>
    <row r="12451" spans="32:39">
      <c r="AF12451" s="25"/>
      <c r="AM12451" s="25"/>
    </row>
    <row r="12452" spans="32:39">
      <c r="AF12452" s="25"/>
      <c r="AM12452" s="25"/>
    </row>
    <row r="12453" spans="32:39">
      <c r="AF12453" s="25"/>
      <c r="AM12453" s="25"/>
    </row>
    <row r="12454" spans="32:39">
      <c r="AF12454" s="25"/>
      <c r="AM12454" s="25"/>
    </row>
    <row r="12455" spans="32:39">
      <c r="AF12455" s="25"/>
      <c r="AM12455" s="25"/>
    </row>
    <row r="12456" spans="32:39">
      <c r="AF12456" s="25"/>
      <c r="AM12456" s="25"/>
    </row>
    <row r="12457" spans="32:39">
      <c r="AF12457" s="25"/>
      <c r="AM12457" s="25"/>
    </row>
    <row r="12458" spans="32:39">
      <c r="AF12458" s="25"/>
      <c r="AM12458" s="25"/>
    </row>
    <row r="12459" spans="32:39">
      <c r="AF12459" s="25"/>
      <c r="AM12459" s="25"/>
    </row>
    <row r="12460" spans="32:39">
      <c r="AF12460" s="25"/>
      <c r="AM12460" s="25"/>
    </row>
    <row r="12461" spans="32:39">
      <c r="AF12461" s="25"/>
      <c r="AM12461" s="25"/>
    </row>
    <row r="12462" spans="32:39">
      <c r="AF12462" s="25"/>
      <c r="AM12462" s="25"/>
    </row>
    <row r="12463" spans="32:39">
      <c r="AF12463" s="25"/>
      <c r="AM12463" s="25"/>
    </row>
    <row r="12464" spans="32:39">
      <c r="AF12464" s="25"/>
      <c r="AM12464" s="25"/>
    </row>
    <row r="12465" spans="32:39">
      <c r="AF12465" s="25"/>
      <c r="AM12465" s="25"/>
    </row>
    <row r="12466" spans="32:39">
      <c r="AF12466" s="25"/>
      <c r="AM12466" s="25"/>
    </row>
    <row r="12467" spans="32:39">
      <c r="AF12467" s="25"/>
      <c r="AM12467" s="25"/>
    </row>
    <row r="12468" spans="32:39">
      <c r="AF12468" s="25"/>
      <c r="AM12468" s="25"/>
    </row>
    <row r="12469" spans="32:39">
      <c r="AF12469" s="25"/>
      <c r="AM12469" s="25"/>
    </row>
    <row r="12470" spans="32:39">
      <c r="AF12470" s="25"/>
      <c r="AM12470" s="25"/>
    </row>
    <row r="12471" spans="32:39">
      <c r="AF12471" s="25"/>
      <c r="AM12471" s="25"/>
    </row>
    <row r="12472" spans="32:39">
      <c r="AF12472" s="25"/>
      <c r="AM12472" s="25"/>
    </row>
    <row r="12473" spans="32:39">
      <c r="AF12473" s="25"/>
      <c r="AM12473" s="25"/>
    </row>
    <row r="12474" spans="32:39">
      <c r="AF12474" s="25"/>
      <c r="AM12474" s="25"/>
    </row>
    <row r="12475" spans="32:39">
      <c r="AF12475" s="25"/>
      <c r="AM12475" s="25"/>
    </row>
    <row r="12476" spans="32:39">
      <c r="AF12476" s="25"/>
      <c r="AM12476" s="25"/>
    </row>
    <row r="12477" spans="32:39">
      <c r="AF12477" s="25"/>
      <c r="AM12477" s="25"/>
    </row>
    <row r="12478" spans="32:39">
      <c r="AF12478" s="25"/>
      <c r="AM12478" s="25"/>
    </row>
    <row r="12479" spans="32:39">
      <c r="AF12479" s="25"/>
      <c r="AM12479" s="25"/>
    </row>
    <row r="12480" spans="32:39">
      <c r="AF12480" s="25"/>
      <c r="AM12480" s="25"/>
    </row>
    <row r="12481" spans="32:39">
      <c r="AF12481" s="25"/>
      <c r="AM12481" s="25"/>
    </row>
    <row r="12482" spans="32:39">
      <c r="AF12482" s="25"/>
      <c r="AM12482" s="25"/>
    </row>
    <row r="12483" spans="32:39">
      <c r="AF12483" s="25"/>
      <c r="AM12483" s="25"/>
    </row>
    <row r="12484" spans="32:39">
      <c r="AF12484" s="25"/>
      <c r="AM12484" s="25"/>
    </row>
    <row r="12485" spans="32:39">
      <c r="AF12485" s="25"/>
      <c r="AM12485" s="25"/>
    </row>
    <row r="12486" spans="32:39">
      <c r="AF12486" s="25"/>
      <c r="AM12486" s="25"/>
    </row>
    <row r="12487" spans="32:39">
      <c r="AF12487" s="25"/>
      <c r="AM12487" s="25"/>
    </row>
    <row r="12488" spans="32:39">
      <c r="AF12488" s="25"/>
      <c r="AM12488" s="25"/>
    </row>
    <row r="12489" spans="32:39">
      <c r="AF12489" s="25"/>
      <c r="AM12489" s="25"/>
    </row>
    <row r="12490" spans="32:39">
      <c r="AF12490" s="25"/>
      <c r="AM12490" s="25"/>
    </row>
    <row r="12491" spans="32:39">
      <c r="AF12491" s="25"/>
      <c r="AM12491" s="25"/>
    </row>
    <row r="12492" spans="32:39">
      <c r="AF12492" s="25"/>
      <c r="AM12492" s="25"/>
    </row>
    <row r="12493" spans="32:39">
      <c r="AF12493" s="25"/>
      <c r="AM12493" s="25"/>
    </row>
    <row r="12494" spans="32:39">
      <c r="AF12494" s="25"/>
      <c r="AM12494" s="25"/>
    </row>
    <row r="12495" spans="32:39">
      <c r="AF12495" s="25"/>
      <c r="AM12495" s="25"/>
    </row>
    <row r="12496" spans="32:39">
      <c r="AF12496" s="25"/>
      <c r="AM12496" s="25"/>
    </row>
    <row r="12497" spans="32:39">
      <c r="AF12497" s="25"/>
      <c r="AM12497" s="25"/>
    </row>
    <row r="12498" spans="32:39">
      <c r="AF12498" s="25"/>
      <c r="AM12498" s="25"/>
    </row>
    <row r="12499" spans="32:39">
      <c r="AF12499" s="25"/>
      <c r="AM12499" s="25"/>
    </row>
    <row r="12500" spans="32:39">
      <c r="AF12500" s="25"/>
      <c r="AM12500" s="25"/>
    </row>
    <row r="12501" spans="32:39">
      <c r="AF12501" s="25"/>
      <c r="AM12501" s="25"/>
    </row>
    <row r="12502" spans="32:39">
      <c r="AF12502" s="25"/>
      <c r="AM12502" s="25"/>
    </row>
    <row r="12503" spans="32:39">
      <c r="AF12503" s="25"/>
      <c r="AM12503" s="25"/>
    </row>
    <row r="12504" spans="32:39">
      <c r="AF12504" s="25"/>
      <c r="AM12504" s="25"/>
    </row>
    <row r="12505" spans="32:39">
      <c r="AF12505" s="25"/>
      <c r="AM12505" s="25"/>
    </row>
    <row r="12506" spans="32:39">
      <c r="AF12506" s="25"/>
      <c r="AM12506" s="25"/>
    </row>
    <row r="12507" spans="32:39">
      <c r="AF12507" s="25"/>
      <c r="AM12507" s="25"/>
    </row>
    <row r="12508" spans="32:39">
      <c r="AF12508" s="25"/>
      <c r="AM12508" s="25"/>
    </row>
    <row r="12509" spans="32:39">
      <c r="AF12509" s="25"/>
      <c r="AM12509" s="25"/>
    </row>
    <row r="12510" spans="32:39">
      <c r="AF12510" s="25"/>
      <c r="AM12510" s="25"/>
    </row>
    <row r="12511" spans="32:39">
      <c r="AF12511" s="25"/>
      <c r="AM12511" s="25"/>
    </row>
    <row r="12512" spans="32:39">
      <c r="AF12512" s="25"/>
      <c r="AM12512" s="25"/>
    </row>
    <row r="12513" spans="32:39">
      <c r="AF12513" s="25"/>
      <c r="AM12513" s="25"/>
    </row>
    <row r="12514" spans="32:39">
      <c r="AF12514" s="25"/>
      <c r="AM12514" s="25"/>
    </row>
    <row r="12515" spans="32:39">
      <c r="AF12515" s="25"/>
      <c r="AM12515" s="25"/>
    </row>
    <row r="12516" spans="32:39">
      <c r="AF12516" s="25"/>
      <c r="AM12516" s="25"/>
    </row>
    <row r="12517" spans="32:39">
      <c r="AF12517" s="25"/>
      <c r="AM12517" s="25"/>
    </row>
    <row r="12518" spans="32:39">
      <c r="AF12518" s="25"/>
      <c r="AM12518" s="25"/>
    </row>
    <row r="12519" spans="32:39">
      <c r="AF12519" s="25"/>
      <c r="AM12519" s="25"/>
    </row>
    <row r="12520" spans="32:39">
      <c r="AF12520" s="25"/>
      <c r="AM12520" s="25"/>
    </row>
    <row r="12521" spans="32:39">
      <c r="AF12521" s="25"/>
      <c r="AM12521" s="25"/>
    </row>
    <row r="12522" spans="32:39">
      <c r="AF12522" s="25"/>
      <c r="AM12522" s="25"/>
    </row>
    <row r="12523" spans="32:39">
      <c r="AF12523" s="25"/>
      <c r="AM12523" s="25"/>
    </row>
    <row r="12524" spans="32:39">
      <c r="AF12524" s="25"/>
      <c r="AM12524" s="25"/>
    </row>
    <row r="12525" spans="32:39">
      <c r="AF12525" s="25"/>
      <c r="AM12525" s="25"/>
    </row>
    <row r="12526" spans="32:39">
      <c r="AF12526" s="25"/>
      <c r="AM12526" s="25"/>
    </row>
    <row r="12527" spans="32:39">
      <c r="AF12527" s="25"/>
      <c r="AM12527" s="25"/>
    </row>
    <row r="12528" spans="32:39">
      <c r="AF12528" s="25"/>
      <c r="AM12528" s="25"/>
    </row>
    <row r="12529" spans="32:39">
      <c r="AF12529" s="25"/>
      <c r="AM12529" s="25"/>
    </row>
    <row r="12530" spans="32:39">
      <c r="AF12530" s="25"/>
      <c r="AM12530" s="25"/>
    </row>
    <row r="12531" spans="32:39">
      <c r="AF12531" s="25"/>
      <c r="AM12531" s="25"/>
    </row>
    <row r="12532" spans="32:39">
      <c r="AF12532" s="25"/>
      <c r="AM12532" s="25"/>
    </row>
    <row r="12533" spans="32:39">
      <c r="AF12533" s="25"/>
      <c r="AM12533" s="25"/>
    </row>
    <row r="12534" spans="32:39">
      <c r="AF12534" s="25"/>
      <c r="AM12534" s="25"/>
    </row>
    <row r="12535" spans="32:39">
      <c r="AF12535" s="25"/>
      <c r="AM12535" s="25"/>
    </row>
    <row r="12536" spans="32:39">
      <c r="AF12536" s="25"/>
      <c r="AM12536" s="25"/>
    </row>
    <row r="12537" spans="32:39">
      <c r="AF12537" s="25"/>
      <c r="AM12537" s="25"/>
    </row>
    <row r="12538" spans="32:39">
      <c r="AF12538" s="25"/>
      <c r="AM12538" s="25"/>
    </row>
    <row r="12539" spans="32:39">
      <c r="AF12539" s="25"/>
      <c r="AM12539" s="25"/>
    </row>
    <row r="12540" spans="32:39">
      <c r="AF12540" s="25"/>
      <c r="AM12540" s="25"/>
    </row>
    <row r="12541" spans="32:39">
      <c r="AF12541" s="25"/>
      <c r="AM12541" s="25"/>
    </row>
    <row r="12542" spans="32:39">
      <c r="AF12542" s="25"/>
      <c r="AM12542" s="25"/>
    </row>
    <row r="12543" spans="32:39">
      <c r="AF12543" s="25"/>
      <c r="AM12543" s="25"/>
    </row>
    <row r="12544" spans="32:39">
      <c r="AF12544" s="25"/>
      <c r="AM12544" s="25"/>
    </row>
    <row r="12545" spans="32:39">
      <c r="AF12545" s="25"/>
      <c r="AM12545" s="25"/>
    </row>
    <row r="12546" spans="32:39">
      <c r="AF12546" s="25"/>
      <c r="AM12546" s="25"/>
    </row>
    <row r="12547" spans="32:39">
      <c r="AF12547" s="25"/>
      <c r="AM12547" s="25"/>
    </row>
    <row r="12548" spans="32:39">
      <c r="AF12548" s="25"/>
      <c r="AM12548" s="25"/>
    </row>
    <row r="12549" spans="32:39">
      <c r="AF12549" s="25"/>
      <c r="AM12549" s="25"/>
    </row>
    <row r="12550" spans="32:39">
      <c r="AF12550" s="25"/>
      <c r="AM12550" s="25"/>
    </row>
    <row r="12551" spans="32:39">
      <c r="AF12551" s="25"/>
      <c r="AM12551" s="25"/>
    </row>
    <row r="12552" spans="32:39">
      <c r="AF12552" s="25"/>
      <c r="AM12552" s="25"/>
    </row>
    <row r="12553" spans="32:39">
      <c r="AF12553" s="25"/>
      <c r="AM12553" s="25"/>
    </row>
    <row r="12554" spans="32:39">
      <c r="AF12554" s="25"/>
      <c r="AM12554" s="25"/>
    </row>
    <row r="12555" spans="32:39">
      <c r="AF12555" s="25"/>
      <c r="AM12555" s="25"/>
    </row>
    <row r="12556" spans="32:39">
      <c r="AF12556" s="25"/>
      <c r="AM12556" s="25"/>
    </row>
    <row r="12557" spans="32:39">
      <c r="AF12557" s="25"/>
      <c r="AM12557" s="25"/>
    </row>
    <row r="12558" spans="32:39">
      <c r="AF12558" s="25"/>
      <c r="AM12558" s="25"/>
    </row>
    <row r="12559" spans="32:39">
      <c r="AF12559" s="25"/>
      <c r="AM12559" s="25"/>
    </row>
    <row r="12560" spans="32:39">
      <c r="AF12560" s="25"/>
      <c r="AM12560" s="25"/>
    </row>
    <row r="12561" spans="32:39">
      <c r="AF12561" s="25"/>
      <c r="AM12561" s="25"/>
    </row>
    <row r="12562" spans="32:39">
      <c r="AF12562" s="25"/>
      <c r="AM12562" s="25"/>
    </row>
    <row r="12563" spans="32:39">
      <c r="AF12563" s="25"/>
      <c r="AM12563" s="25"/>
    </row>
    <row r="12564" spans="32:39">
      <c r="AF12564" s="25"/>
      <c r="AM12564" s="25"/>
    </row>
    <row r="12565" spans="32:39">
      <c r="AF12565" s="25"/>
      <c r="AM12565" s="25"/>
    </row>
    <row r="12566" spans="32:39">
      <c r="AF12566" s="25"/>
      <c r="AM12566" s="25"/>
    </row>
    <row r="12567" spans="32:39">
      <c r="AF12567" s="25"/>
      <c r="AM12567" s="25"/>
    </row>
    <row r="12568" spans="32:39">
      <c r="AF12568" s="25"/>
      <c r="AM12568" s="25"/>
    </row>
    <row r="12569" spans="32:39">
      <c r="AF12569" s="25"/>
      <c r="AM12569" s="25"/>
    </row>
    <row r="12570" spans="32:39">
      <c r="AF12570" s="25"/>
      <c r="AM12570" s="25"/>
    </row>
    <row r="12571" spans="32:39">
      <c r="AF12571" s="25"/>
      <c r="AM12571" s="25"/>
    </row>
    <row r="12572" spans="32:39">
      <c r="AF12572" s="25"/>
      <c r="AM12572" s="25"/>
    </row>
    <row r="12573" spans="32:39">
      <c r="AF12573" s="25"/>
      <c r="AM12573" s="25"/>
    </row>
    <row r="12574" spans="32:39">
      <c r="AF12574" s="25"/>
      <c r="AM12574" s="25"/>
    </row>
    <row r="12575" spans="32:39">
      <c r="AF12575" s="25"/>
      <c r="AM12575" s="25"/>
    </row>
    <row r="12576" spans="32:39">
      <c r="AF12576" s="25"/>
      <c r="AM12576" s="25"/>
    </row>
    <row r="12577" spans="32:39">
      <c r="AF12577" s="25"/>
      <c r="AM12577" s="25"/>
    </row>
    <row r="12578" spans="32:39">
      <c r="AF12578" s="25"/>
      <c r="AM12578" s="25"/>
    </row>
    <row r="12579" spans="32:39">
      <c r="AF12579" s="25"/>
      <c r="AM12579" s="25"/>
    </row>
    <row r="12580" spans="32:39">
      <c r="AF12580" s="25"/>
      <c r="AM12580" s="25"/>
    </row>
    <row r="12581" spans="32:39">
      <c r="AF12581" s="25"/>
      <c r="AM12581" s="25"/>
    </row>
    <row r="12582" spans="32:39">
      <c r="AF12582" s="25"/>
      <c r="AM12582" s="25"/>
    </row>
    <row r="12583" spans="32:39">
      <c r="AF12583" s="25"/>
      <c r="AM12583" s="25"/>
    </row>
    <row r="12584" spans="32:39">
      <c r="AF12584" s="25"/>
      <c r="AM12584" s="25"/>
    </row>
    <row r="12585" spans="32:39">
      <c r="AF12585" s="25"/>
      <c r="AM12585" s="25"/>
    </row>
    <row r="12586" spans="32:39">
      <c r="AF12586" s="25"/>
      <c r="AM12586" s="25"/>
    </row>
    <row r="12587" spans="32:39">
      <c r="AF12587" s="25"/>
      <c r="AM12587" s="25"/>
    </row>
    <row r="12588" spans="32:39">
      <c r="AF12588" s="25"/>
      <c r="AM12588" s="25"/>
    </row>
    <row r="12589" spans="32:39">
      <c r="AF12589" s="25"/>
      <c r="AM12589" s="25"/>
    </row>
    <row r="12590" spans="32:39">
      <c r="AF12590" s="25"/>
      <c r="AM12590" s="25"/>
    </row>
    <row r="12591" spans="32:39">
      <c r="AF12591" s="25"/>
      <c r="AM12591" s="25"/>
    </row>
    <row r="12592" spans="32:39">
      <c r="AF12592" s="25"/>
      <c r="AM12592" s="25"/>
    </row>
    <row r="12593" spans="32:39">
      <c r="AF12593" s="25"/>
      <c r="AM12593" s="25"/>
    </row>
    <row r="12594" spans="32:39">
      <c r="AF12594" s="25"/>
      <c r="AM12594" s="25"/>
    </row>
    <row r="12595" spans="32:39">
      <c r="AF12595" s="25"/>
      <c r="AM12595" s="25"/>
    </row>
    <row r="12596" spans="32:39">
      <c r="AF12596" s="25"/>
      <c r="AM12596" s="25"/>
    </row>
    <row r="12597" spans="32:39">
      <c r="AF12597" s="25"/>
      <c r="AM12597" s="25"/>
    </row>
    <row r="12598" spans="32:39">
      <c r="AF12598" s="25"/>
      <c r="AM12598" s="25"/>
    </row>
    <row r="12599" spans="32:39">
      <c r="AF12599" s="25"/>
      <c r="AM12599" s="25"/>
    </row>
    <row r="12600" spans="32:39">
      <c r="AF12600" s="25"/>
      <c r="AM12600" s="25"/>
    </row>
    <row r="12601" spans="32:39">
      <c r="AF12601" s="25"/>
      <c r="AM12601" s="25"/>
    </row>
    <row r="12602" spans="32:39">
      <c r="AF12602" s="25"/>
      <c r="AM12602" s="25"/>
    </row>
    <row r="12603" spans="32:39">
      <c r="AF12603" s="25"/>
      <c r="AM12603" s="25"/>
    </row>
    <row r="12604" spans="32:39">
      <c r="AF12604" s="25"/>
      <c r="AM12604" s="25"/>
    </row>
    <row r="12605" spans="32:39">
      <c r="AF12605" s="25"/>
      <c r="AM12605" s="25"/>
    </row>
    <row r="12606" spans="32:39">
      <c r="AF12606" s="25"/>
      <c r="AM12606" s="25"/>
    </row>
    <row r="12607" spans="32:39">
      <c r="AF12607" s="25"/>
      <c r="AM12607" s="25"/>
    </row>
    <row r="12608" spans="32:39">
      <c r="AF12608" s="25"/>
      <c r="AM12608" s="25"/>
    </row>
    <row r="12609" spans="32:39">
      <c r="AF12609" s="25"/>
      <c r="AM12609" s="25"/>
    </row>
    <row r="12610" spans="32:39">
      <c r="AF12610" s="25"/>
      <c r="AM12610" s="25"/>
    </row>
    <row r="12611" spans="32:39">
      <c r="AF12611" s="25"/>
      <c r="AM12611" s="25"/>
    </row>
    <row r="12612" spans="32:39">
      <c r="AF12612" s="25"/>
      <c r="AM12612" s="25"/>
    </row>
    <row r="12613" spans="32:39">
      <c r="AF12613" s="25"/>
      <c r="AM12613" s="25"/>
    </row>
    <row r="12614" spans="32:39">
      <c r="AF12614" s="25"/>
      <c r="AM12614" s="25"/>
    </row>
    <row r="12615" spans="32:39">
      <c r="AF12615" s="25"/>
      <c r="AM12615" s="25"/>
    </row>
    <row r="12616" spans="32:39">
      <c r="AF12616" s="25"/>
      <c r="AM12616" s="25"/>
    </row>
    <row r="12617" spans="32:39">
      <c r="AF12617" s="25"/>
      <c r="AM12617" s="25"/>
    </row>
    <row r="12618" spans="32:39">
      <c r="AF12618" s="25"/>
      <c r="AM12618" s="25"/>
    </row>
    <row r="12619" spans="32:39">
      <c r="AF12619" s="25"/>
      <c r="AM12619" s="25"/>
    </row>
    <row r="12620" spans="32:39">
      <c r="AF12620" s="25"/>
      <c r="AM12620" s="25"/>
    </row>
    <row r="12621" spans="32:39">
      <c r="AF12621" s="25"/>
      <c r="AM12621" s="25"/>
    </row>
    <row r="12622" spans="32:39">
      <c r="AF12622" s="25"/>
      <c r="AM12622" s="25"/>
    </row>
    <row r="12623" spans="32:39">
      <c r="AF12623" s="25"/>
      <c r="AM12623" s="25"/>
    </row>
    <row r="12624" spans="32:39">
      <c r="AF12624" s="25"/>
      <c r="AM12624" s="25"/>
    </row>
    <row r="12625" spans="32:39">
      <c r="AF12625" s="25"/>
      <c r="AM12625" s="25"/>
    </row>
    <row r="12626" spans="32:39">
      <c r="AF12626" s="25"/>
      <c r="AM12626" s="25"/>
    </row>
    <row r="12627" spans="32:39">
      <c r="AF12627" s="25"/>
      <c r="AM12627" s="25"/>
    </row>
    <row r="12628" spans="32:39">
      <c r="AF12628" s="25"/>
      <c r="AM12628" s="25"/>
    </row>
    <row r="12629" spans="32:39">
      <c r="AF12629" s="25"/>
      <c r="AM12629" s="25"/>
    </row>
    <row r="12630" spans="32:39">
      <c r="AF12630" s="25"/>
      <c r="AM12630" s="25"/>
    </row>
    <row r="12631" spans="32:39">
      <c r="AF12631" s="25"/>
      <c r="AM12631" s="25"/>
    </row>
    <row r="12632" spans="32:39">
      <c r="AF12632" s="25"/>
      <c r="AM12632" s="25"/>
    </row>
    <row r="12633" spans="32:39">
      <c r="AF12633" s="25"/>
      <c r="AM12633" s="25"/>
    </row>
    <row r="12634" spans="32:39">
      <c r="AF12634" s="25"/>
      <c r="AM12634" s="25"/>
    </row>
    <row r="12635" spans="32:39">
      <c r="AF12635" s="25"/>
      <c r="AM12635" s="25"/>
    </row>
    <row r="12636" spans="32:39">
      <c r="AF12636" s="25"/>
      <c r="AM12636" s="25"/>
    </row>
    <row r="12637" spans="32:39">
      <c r="AF12637" s="25"/>
      <c r="AM12637" s="25"/>
    </row>
    <row r="12638" spans="32:39">
      <c r="AF12638" s="25"/>
      <c r="AM12638" s="25"/>
    </row>
    <row r="12639" spans="32:39">
      <c r="AF12639" s="25"/>
      <c r="AM12639" s="25"/>
    </row>
    <row r="12640" spans="32:39">
      <c r="AF12640" s="25"/>
      <c r="AM12640" s="25"/>
    </row>
    <row r="12641" spans="32:39">
      <c r="AF12641" s="25"/>
      <c r="AM12641" s="25"/>
    </row>
    <row r="12642" spans="32:39">
      <c r="AF12642" s="25"/>
      <c r="AM12642" s="25"/>
    </row>
    <row r="12643" spans="32:39">
      <c r="AF12643" s="25"/>
      <c r="AM12643" s="25"/>
    </row>
    <row r="12644" spans="32:39">
      <c r="AF12644" s="25"/>
      <c r="AM12644" s="25"/>
    </row>
    <row r="12645" spans="32:39">
      <c r="AF12645" s="25"/>
      <c r="AM12645" s="25"/>
    </row>
    <row r="12646" spans="32:39">
      <c r="AF12646" s="25"/>
      <c r="AM12646" s="25"/>
    </row>
    <row r="12647" spans="32:39">
      <c r="AF12647" s="25"/>
      <c r="AM12647" s="25"/>
    </row>
    <row r="12648" spans="32:39">
      <c r="AF12648" s="25"/>
      <c r="AM12648" s="25"/>
    </row>
    <row r="12649" spans="32:39">
      <c r="AF12649" s="25"/>
      <c r="AM12649" s="25"/>
    </row>
    <row r="12650" spans="32:39">
      <c r="AF12650" s="25"/>
      <c r="AM12650" s="25"/>
    </row>
    <row r="12651" spans="32:39">
      <c r="AF12651" s="25"/>
      <c r="AM12651" s="25"/>
    </row>
    <row r="12652" spans="32:39">
      <c r="AF12652" s="25"/>
      <c r="AM12652" s="25"/>
    </row>
    <row r="12653" spans="32:39">
      <c r="AF12653" s="25"/>
      <c r="AM12653" s="25"/>
    </row>
    <row r="12654" spans="32:39">
      <c r="AF12654" s="25"/>
      <c r="AM12654" s="25"/>
    </row>
    <row r="12655" spans="32:39">
      <c r="AF12655" s="25"/>
      <c r="AM12655" s="25"/>
    </row>
    <row r="12656" spans="32:39">
      <c r="AF12656" s="25"/>
      <c r="AM12656" s="25"/>
    </row>
    <row r="12657" spans="32:39">
      <c r="AF12657" s="25"/>
      <c r="AM12657" s="25"/>
    </row>
    <row r="12658" spans="32:39">
      <c r="AF12658" s="25"/>
      <c r="AM12658" s="25"/>
    </row>
    <row r="12659" spans="32:39">
      <c r="AF12659" s="25"/>
      <c r="AM12659" s="25"/>
    </row>
    <row r="12660" spans="32:39">
      <c r="AF12660" s="25"/>
      <c r="AM12660" s="25"/>
    </row>
    <row r="12661" spans="32:39">
      <c r="AF12661" s="25"/>
      <c r="AM12661" s="25"/>
    </row>
    <row r="12662" spans="32:39">
      <c r="AF12662" s="25"/>
      <c r="AM12662" s="25"/>
    </row>
    <row r="12663" spans="32:39">
      <c r="AF12663" s="25"/>
      <c r="AM12663" s="25"/>
    </row>
    <row r="12664" spans="32:39">
      <c r="AF12664" s="25"/>
      <c r="AM12664" s="25"/>
    </row>
    <row r="12665" spans="32:39">
      <c r="AF12665" s="25"/>
      <c r="AM12665" s="25"/>
    </row>
    <row r="12666" spans="32:39">
      <c r="AF12666" s="25"/>
      <c r="AM12666" s="25"/>
    </row>
    <row r="12667" spans="32:39">
      <c r="AF12667" s="25"/>
      <c r="AM12667" s="25"/>
    </row>
    <row r="12668" spans="32:39">
      <c r="AF12668" s="25"/>
      <c r="AM12668" s="25"/>
    </row>
    <row r="12669" spans="32:39">
      <c r="AF12669" s="25"/>
      <c r="AM12669" s="25"/>
    </row>
    <row r="12670" spans="32:39">
      <c r="AF12670" s="25"/>
      <c r="AM12670" s="25"/>
    </row>
    <row r="12671" spans="32:39">
      <c r="AF12671" s="25"/>
      <c r="AM12671" s="25"/>
    </row>
    <row r="12672" spans="32:39">
      <c r="AF12672" s="25"/>
      <c r="AM12672" s="25"/>
    </row>
    <row r="12673" spans="32:39">
      <c r="AF12673" s="25"/>
      <c r="AM12673" s="25"/>
    </row>
    <row r="12674" spans="32:39">
      <c r="AF12674" s="25"/>
      <c r="AM12674" s="25"/>
    </row>
    <row r="12675" spans="32:39">
      <c r="AF12675" s="25"/>
      <c r="AM12675" s="25"/>
    </row>
    <row r="12676" spans="32:39">
      <c r="AF12676" s="25"/>
      <c r="AM12676" s="25"/>
    </row>
    <row r="12677" spans="32:39">
      <c r="AF12677" s="25"/>
      <c r="AM12677" s="25"/>
    </row>
    <row r="12678" spans="32:39">
      <c r="AF12678" s="25"/>
      <c r="AM12678" s="25"/>
    </row>
    <row r="12679" spans="32:39">
      <c r="AF12679" s="25"/>
      <c r="AM12679" s="25"/>
    </row>
    <row r="12680" spans="32:39">
      <c r="AF12680" s="25"/>
      <c r="AM12680" s="25"/>
    </row>
    <row r="12681" spans="32:39">
      <c r="AF12681" s="25"/>
      <c r="AM12681" s="25"/>
    </row>
    <row r="12682" spans="32:39">
      <c r="AF12682" s="25"/>
      <c r="AM12682" s="25"/>
    </row>
    <row r="12683" spans="32:39">
      <c r="AF12683" s="25"/>
      <c r="AM12683" s="25"/>
    </row>
    <row r="12684" spans="32:39">
      <c r="AF12684" s="25"/>
      <c r="AM12684" s="25"/>
    </row>
    <row r="12685" spans="32:39">
      <c r="AF12685" s="25"/>
      <c r="AM12685" s="25"/>
    </row>
    <row r="12686" spans="32:39">
      <c r="AF12686" s="25"/>
      <c r="AM12686" s="25"/>
    </row>
    <row r="12687" spans="32:39">
      <c r="AF12687" s="25"/>
      <c r="AM12687" s="25"/>
    </row>
    <row r="12688" spans="32:39">
      <c r="AF12688" s="25"/>
      <c r="AM12688" s="25"/>
    </row>
    <row r="12689" spans="32:39">
      <c r="AF12689" s="25"/>
      <c r="AM12689" s="25"/>
    </row>
    <row r="12690" spans="32:39">
      <c r="AF12690" s="25"/>
      <c r="AM12690" s="25"/>
    </row>
    <row r="12691" spans="32:39">
      <c r="AF12691" s="25"/>
      <c r="AM12691" s="25"/>
    </row>
    <row r="12692" spans="32:39">
      <c r="AF12692" s="25"/>
      <c r="AM12692" s="25"/>
    </row>
    <row r="12693" spans="32:39">
      <c r="AF12693" s="25"/>
      <c r="AM12693" s="25"/>
    </row>
    <row r="12694" spans="32:39">
      <c r="AF12694" s="25"/>
      <c r="AM12694" s="25"/>
    </row>
    <row r="12695" spans="32:39">
      <c r="AF12695" s="25"/>
      <c r="AM12695" s="25"/>
    </row>
    <row r="12696" spans="32:39">
      <c r="AF12696" s="25"/>
      <c r="AM12696" s="25"/>
    </row>
    <row r="12697" spans="32:39">
      <c r="AF12697" s="25"/>
      <c r="AM12697" s="25"/>
    </row>
    <row r="12698" spans="32:39">
      <c r="AF12698" s="25"/>
      <c r="AM12698" s="25"/>
    </row>
    <row r="12699" spans="32:39">
      <c r="AF12699" s="25"/>
      <c r="AM12699" s="25"/>
    </row>
    <row r="12700" spans="32:39">
      <c r="AF12700" s="25"/>
      <c r="AM12700" s="25"/>
    </row>
    <row r="12701" spans="32:39">
      <c r="AF12701" s="25"/>
      <c r="AM12701" s="25"/>
    </row>
    <row r="12702" spans="32:39">
      <c r="AF12702" s="25"/>
      <c r="AM12702" s="25"/>
    </row>
    <row r="12703" spans="32:39">
      <c r="AF12703" s="25"/>
      <c r="AM12703" s="25"/>
    </row>
    <row r="12704" spans="32:39">
      <c r="AF12704" s="25"/>
      <c r="AM12704" s="25"/>
    </row>
    <row r="12705" spans="32:39">
      <c r="AF12705" s="25"/>
      <c r="AM12705" s="25"/>
    </row>
    <row r="12706" spans="32:39">
      <c r="AF12706" s="25"/>
      <c r="AM12706" s="25"/>
    </row>
    <row r="12707" spans="32:39">
      <c r="AF12707" s="25"/>
      <c r="AM12707" s="25"/>
    </row>
    <row r="12708" spans="32:39">
      <c r="AF12708" s="25"/>
      <c r="AM12708" s="25"/>
    </row>
    <row r="12709" spans="32:39">
      <c r="AF12709" s="25"/>
      <c r="AM12709" s="25"/>
    </row>
    <row r="12710" spans="32:39">
      <c r="AF12710" s="25"/>
      <c r="AM12710" s="25"/>
    </row>
    <row r="12711" spans="32:39">
      <c r="AF12711" s="25"/>
      <c r="AM12711" s="25"/>
    </row>
    <row r="12712" spans="32:39">
      <c r="AF12712" s="25"/>
      <c r="AM12712" s="25"/>
    </row>
    <row r="12713" spans="32:39">
      <c r="AF12713" s="25"/>
      <c r="AM12713" s="25"/>
    </row>
    <row r="12714" spans="32:39">
      <c r="AF12714" s="25"/>
      <c r="AM12714" s="25"/>
    </row>
    <row r="12715" spans="32:39">
      <c r="AF12715" s="25"/>
      <c r="AM12715" s="25"/>
    </row>
    <row r="12716" spans="32:39">
      <c r="AF12716" s="25"/>
      <c r="AM12716" s="25"/>
    </row>
    <row r="12717" spans="32:39">
      <c r="AF12717" s="25"/>
      <c r="AM12717" s="25"/>
    </row>
    <row r="12718" spans="32:39">
      <c r="AF12718" s="25"/>
      <c r="AM12718" s="25"/>
    </row>
    <row r="12719" spans="32:39">
      <c r="AF12719" s="25"/>
      <c r="AM12719" s="25"/>
    </row>
    <row r="12720" spans="32:39">
      <c r="AF12720" s="25"/>
      <c r="AM12720" s="25"/>
    </row>
    <row r="12721" spans="32:39">
      <c r="AF12721" s="25"/>
      <c r="AM12721" s="25"/>
    </row>
    <row r="12722" spans="32:39">
      <c r="AF12722" s="25"/>
      <c r="AM12722" s="25"/>
    </row>
    <row r="12723" spans="32:39">
      <c r="AF12723" s="25"/>
      <c r="AM12723" s="25"/>
    </row>
    <row r="12724" spans="32:39">
      <c r="AF12724" s="25"/>
      <c r="AM12724" s="25"/>
    </row>
    <row r="12725" spans="32:39">
      <c r="AF12725" s="25"/>
      <c r="AM12725" s="25"/>
    </row>
    <row r="12726" spans="32:39">
      <c r="AF12726" s="25"/>
      <c r="AM12726" s="25"/>
    </row>
    <row r="12727" spans="32:39">
      <c r="AF12727" s="25"/>
      <c r="AM12727" s="25"/>
    </row>
    <row r="12728" spans="32:39">
      <c r="AF12728" s="25"/>
      <c r="AM12728" s="25"/>
    </row>
    <row r="12729" spans="32:39">
      <c r="AF12729" s="25"/>
      <c r="AM12729" s="25"/>
    </row>
    <row r="12730" spans="32:39">
      <c r="AF12730" s="25"/>
      <c r="AM12730" s="25"/>
    </row>
    <row r="12731" spans="32:39">
      <c r="AF12731" s="25"/>
      <c r="AM12731" s="25"/>
    </row>
    <row r="12732" spans="32:39">
      <c r="AF12732" s="25"/>
      <c r="AM12732" s="25"/>
    </row>
    <row r="12733" spans="32:39">
      <c r="AF12733" s="25"/>
      <c r="AM12733" s="25"/>
    </row>
    <row r="12734" spans="32:39">
      <c r="AF12734" s="25"/>
      <c r="AM12734" s="25"/>
    </row>
    <row r="12735" spans="32:39">
      <c r="AF12735" s="25"/>
      <c r="AM12735" s="25"/>
    </row>
    <row r="12736" spans="32:39">
      <c r="AF12736" s="25"/>
      <c r="AM12736" s="25"/>
    </row>
    <row r="12737" spans="32:39">
      <c r="AF12737" s="25"/>
      <c r="AM12737" s="25"/>
    </row>
    <row r="12738" spans="32:39">
      <c r="AF12738" s="25"/>
      <c r="AM12738" s="25"/>
    </row>
    <row r="12739" spans="32:39">
      <c r="AF12739" s="25"/>
      <c r="AM12739" s="25"/>
    </row>
    <row r="12740" spans="32:39">
      <c r="AF12740" s="25"/>
      <c r="AM12740" s="25"/>
    </row>
    <row r="12741" spans="32:39">
      <c r="AF12741" s="25"/>
      <c r="AM12741" s="25"/>
    </row>
    <row r="12742" spans="32:39">
      <c r="AF12742" s="25"/>
      <c r="AM12742" s="25"/>
    </row>
    <row r="12743" spans="32:39">
      <c r="AF12743" s="25"/>
      <c r="AM12743" s="25"/>
    </row>
    <row r="12744" spans="32:39">
      <c r="AF12744" s="25"/>
      <c r="AM12744" s="25"/>
    </row>
    <row r="12745" spans="32:39">
      <c r="AF12745" s="25"/>
      <c r="AM12745" s="25"/>
    </row>
    <row r="12746" spans="32:39">
      <c r="AF12746" s="25"/>
      <c r="AM12746" s="25"/>
    </row>
    <row r="12747" spans="32:39">
      <c r="AF12747" s="25"/>
      <c r="AM12747" s="25"/>
    </row>
    <row r="12748" spans="32:39">
      <c r="AF12748" s="25"/>
      <c r="AM12748" s="25"/>
    </row>
    <row r="12749" spans="32:39">
      <c r="AF12749" s="25"/>
      <c r="AM12749" s="25"/>
    </row>
    <row r="12750" spans="32:39">
      <c r="AF12750" s="25"/>
      <c r="AM12750" s="25"/>
    </row>
    <row r="12751" spans="32:39">
      <c r="AF12751" s="25"/>
      <c r="AM12751" s="25"/>
    </row>
    <row r="12752" spans="32:39">
      <c r="AF12752" s="25"/>
      <c r="AM12752" s="25"/>
    </row>
    <row r="12753" spans="32:39">
      <c r="AF12753" s="25"/>
      <c r="AM12753" s="25"/>
    </row>
    <row r="12754" spans="32:39">
      <c r="AF12754" s="25"/>
      <c r="AM12754" s="25"/>
    </row>
    <row r="12755" spans="32:39">
      <c r="AF12755" s="25"/>
      <c r="AM12755" s="25"/>
    </row>
    <row r="12756" spans="32:39">
      <c r="AF12756" s="25"/>
      <c r="AM12756" s="25"/>
    </row>
    <row r="12757" spans="32:39">
      <c r="AF12757" s="25"/>
      <c r="AM12757" s="25"/>
    </row>
    <row r="12758" spans="32:39">
      <c r="AF12758" s="25"/>
      <c r="AM12758" s="25"/>
    </row>
    <row r="12759" spans="32:39">
      <c r="AF12759" s="25"/>
      <c r="AM12759" s="25"/>
    </row>
    <row r="12760" spans="32:39">
      <c r="AF12760" s="25"/>
      <c r="AM12760" s="25"/>
    </row>
    <row r="12761" spans="32:39">
      <c r="AF12761" s="25"/>
      <c r="AM12761" s="25"/>
    </row>
    <row r="12762" spans="32:39">
      <c r="AF12762" s="25"/>
      <c r="AM12762" s="25"/>
    </row>
    <row r="12763" spans="32:39">
      <c r="AF12763" s="25"/>
      <c r="AM12763" s="25"/>
    </row>
    <row r="12764" spans="32:39">
      <c r="AF12764" s="25"/>
      <c r="AM12764" s="25"/>
    </row>
    <row r="12765" spans="32:39">
      <c r="AF12765" s="25"/>
      <c r="AM12765" s="25"/>
    </row>
    <row r="12766" spans="32:39">
      <c r="AF12766" s="25"/>
      <c r="AM12766" s="25"/>
    </row>
    <row r="12767" spans="32:39">
      <c r="AF12767" s="25"/>
      <c r="AM12767" s="25"/>
    </row>
    <row r="12768" spans="32:39">
      <c r="AF12768" s="25"/>
      <c r="AM12768" s="25"/>
    </row>
    <row r="12769" spans="32:39">
      <c r="AF12769" s="25"/>
      <c r="AM12769" s="25"/>
    </row>
    <row r="12770" spans="32:39">
      <c r="AF12770" s="25"/>
      <c r="AM12770" s="25"/>
    </row>
    <row r="12771" spans="32:39">
      <c r="AF12771" s="25"/>
      <c r="AM12771" s="25"/>
    </row>
    <row r="12772" spans="32:39">
      <c r="AF12772" s="25"/>
      <c r="AM12772" s="25"/>
    </row>
    <row r="12773" spans="32:39">
      <c r="AF12773" s="25"/>
      <c r="AM12773" s="25"/>
    </row>
    <row r="12774" spans="32:39">
      <c r="AF12774" s="25"/>
      <c r="AM12774" s="25"/>
    </row>
    <row r="12775" spans="32:39">
      <c r="AF12775" s="25"/>
      <c r="AM12775" s="25"/>
    </row>
    <row r="12776" spans="32:39">
      <c r="AF12776" s="25"/>
      <c r="AM12776" s="25"/>
    </row>
    <row r="12777" spans="32:39">
      <c r="AF12777" s="25"/>
      <c r="AM12777" s="25"/>
    </row>
    <row r="12778" spans="32:39">
      <c r="AF12778" s="25"/>
      <c r="AM12778" s="25"/>
    </row>
    <row r="12779" spans="32:39">
      <c r="AF12779" s="25"/>
      <c r="AM12779" s="25"/>
    </row>
    <row r="12780" spans="32:39">
      <c r="AF12780" s="25"/>
      <c r="AM12780" s="25"/>
    </row>
    <row r="12781" spans="32:39">
      <c r="AF12781" s="25"/>
      <c r="AM12781" s="25"/>
    </row>
    <row r="12782" spans="32:39">
      <c r="AF12782" s="25"/>
      <c r="AM12782" s="25"/>
    </row>
    <row r="12783" spans="32:39">
      <c r="AF12783" s="25"/>
      <c r="AM12783" s="25"/>
    </row>
    <row r="12784" spans="32:39">
      <c r="AF12784" s="25"/>
      <c r="AM12784" s="25"/>
    </row>
    <row r="12785" spans="32:39">
      <c r="AF12785" s="25"/>
      <c r="AM12785" s="25"/>
    </row>
    <row r="12786" spans="32:39">
      <c r="AF12786" s="25"/>
      <c r="AM12786" s="25"/>
    </row>
    <row r="12787" spans="32:39">
      <c r="AF12787" s="25"/>
      <c r="AM12787" s="25"/>
    </row>
    <row r="12788" spans="32:39">
      <c r="AF12788" s="25"/>
      <c r="AM12788" s="25"/>
    </row>
    <row r="12789" spans="32:39">
      <c r="AF12789" s="25"/>
      <c r="AM12789" s="25"/>
    </row>
    <row r="12790" spans="32:39">
      <c r="AF12790" s="25"/>
      <c r="AM12790" s="25"/>
    </row>
    <row r="12791" spans="32:39">
      <c r="AF12791" s="25"/>
      <c r="AM12791" s="25"/>
    </row>
    <row r="12792" spans="32:39">
      <c r="AF12792" s="25"/>
      <c r="AM12792" s="25"/>
    </row>
    <row r="12793" spans="32:39">
      <c r="AF12793" s="25"/>
      <c r="AM12793" s="25"/>
    </row>
    <row r="12794" spans="32:39">
      <c r="AF12794" s="25"/>
      <c r="AM12794" s="25"/>
    </row>
    <row r="12795" spans="32:39">
      <c r="AF12795" s="25"/>
      <c r="AM12795" s="25"/>
    </row>
    <row r="12796" spans="32:39">
      <c r="AF12796" s="25"/>
      <c r="AM12796" s="25"/>
    </row>
    <row r="12797" spans="32:39">
      <c r="AF12797" s="25"/>
      <c r="AM12797" s="25"/>
    </row>
    <row r="12798" spans="32:39">
      <c r="AF12798" s="25"/>
      <c r="AM12798" s="25"/>
    </row>
    <row r="12799" spans="32:39">
      <c r="AF12799" s="25"/>
      <c r="AM12799" s="25"/>
    </row>
    <row r="12800" spans="32:39">
      <c r="AF12800" s="25"/>
      <c r="AM12800" s="25"/>
    </row>
    <row r="12801" spans="32:39">
      <c r="AF12801" s="25"/>
      <c r="AM12801" s="25"/>
    </row>
    <row r="12802" spans="32:39">
      <c r="AF12802" s="25"/>
      <c r="AM12802" s="25"/>
    </row>
    <row r="12803" spans="32:39">
      <c r="AF12803" s="25"/>
      <c r="AM12803" s="25"/>
    </row>
    <row r="12804" spans="32:39">
      <c r="AF12804" s="25"/>
      <c r="AM12804" s="25"/>
    </row>
    <row r="12805" spans="32:39">
      <c r="AF12805" s="25"/>
      <c r="AM12805" s="25"/>
    </row>
    <row r="12806" spans="32:39">
      <c r="AF12806" s="25"/>
      <c r="AM12806" s="25"/>
    </row>
    <row r="12807" spans="32:39">
      <c r="AF12807" s="25"/>
      <c r="AM12807" s="25"/>
    </row>
    <row r="12808" spans="32:39">
      <c r="AF12808" s="25"/>
      <c r="AM12808" s="25"/>
    </row>
    <row r="12809" spans="32:39">
      <c r="AF12809" s="25"/>
      <c r="AM12809" s="25"/>
    </row>
    <row r="12810" spans="32:39">
      <c r="AF12810" s="25"/>
      <c r="AM12810" s="25"/>
    </row>
    <row r="12811" spans="32:39">
      <c r="AF12811" s="25"/>
      <c r="AM12811" s="25"/>
    </row>
    <row r="12812" spans="32:39">
      <c r="AF12812" s="25"/>
      <c r="AM12812" s="25"/>
    </row>
    <row r="12813" spans="32:39">
      <c r="AF12813" s="25"/>
      <c r="AM12813" s="25"/>
    </row>
    <row r="12814" spans="32:39">
      <c r="AF12814" s="25"/>
      <c r="AM12814" s="25"/>
    </row>
    <row r="12815" spans="32:39">
      <c r="AF12815" s="25"/>
      <c r="AM12815" s="25"/>
    </row>
    <row r="12816" spans="32:39">
      <c r="AF12816" s="25"/>
      <c r="AM12816" s="25"/>
    </row>
    <row r="12817" spans="32:39">
      <c r="AF12817" s="25"/>
      <c r="AM12817" s="25"/>
    </row>
    <row r="12818" spans="32:39">
      <c r="AF12818" s="25"/>
      <c r="AM12818" s="25"/>
    </row>
    <row r="12819" spans="32:39">
      <c r="AF12819" s="25"/>
      <c r="AM12819" s="25"/>
    </row>
    <row r="12820" spans="32:39">
      <c r="AF12820" s="25"/>
      <c r="AM12820" s="25"/>
    </row>
    <row r="12821" spans="32:39">
      <c r="AF12821" s="25"/>
      <c r="AM12821" s="25"/>
    </row>
    <row r="12822" spans="32:39">
      <c r="AF12822" s="25"/>
      <c r="AM12822" s="25"/>
    </row>
    <row r="12823" spans="32:39">
      <c r="AF12823" s="25"/>
      <c r="AM12823" s="25"/>
    </row>
    <row r="12824" spans="32:39">
      <c r="AF12824" s="25"/>
      <c r="AM12824" s="25"/>
    </row>
    <row r="12825" spans="32:39">
      <c r="AF12825" s="25"/>
      <c r="AM12825" s="25"/>
    </row>
    <row r="12826" spans="32:39">
      <c r="AF12826" s="25"/>
      <c r="AM12826" s="25"/>
    </row>
    <row r="12827" spans="32:39">
      <c r="AF12827" s="25"/>
      <c r="AM12827" s="25"/>
    </row>
    <row r="12828" spans="32:39">
      <c r="AF12828" s="25"/>
      <c r="AM12828" s="25"/>
    </row>
    <row r="12829" spans="32:39">
      <c r="AF12829" s="25"/>
      <c r="AM12829" s="25"/>
    </row>
    <row r="12830" spans="32:39">
      <c r="AF12830" s="25"/>
      <c r="AM12830" s="25"/>
    </row>
    <row r="12831" spans="32:39">
      <c r="AF12831" s="25"/>
      <c r="AM12831" s="25"/>
    </row>
    <row r="12832" spans="32:39">
      <c r="AF12832" s="25"/>
      <c r="AM12832" s="25"/>
    </row>
    <row r="12833" spans="32:39">
      <c r="AF12833" s="25"/>
      <c r="AM12833" s="25"/>
    </row>
    <row r="12834" spans="32:39">
      <c r="AF12834" s="25"/>
      <c r="AM12834" s="25"/>
    </row>
    <row r="12835" spans="32:39">
      <c r="AF12835" s="25"/>
      <c r="AM12835" s="25"/>
    </row>
    <row r="12836" spans="32:39">
      <c r="AF12836" s="25"/>
      <c r="AM12836" s="25"/>
    </row>
    <row r="12837" spans="32:39">
      <c r="AF12837" s="25"/>
      <c r="AM12837" s="25"/>
    </row>
    <row r="12838" spans="32:39">
      <c r="AF12838" s="25"/>
      <c r="AM12838" s="25"/>
    </row>
    <row r="12839" spans="32:39">
      <c r="AF12839" s="25"/>
      <c r="AM12839" s="25"/>
    </row>
    <row r="12840" spans="32:39">
      <c r="AF12840" s="25"/>
      <c r="AM12840" s="25"/>
    </row>
    <row r="12841" spans="32:39">
      <c r="AF12841" s="25"/>
      <c r="AM12841" s="25"/>
    </row>
    <row r="12842" spans="32:39">
      <c r="AF12842" s="25"/>
      <c r="AM12842" s="25"/>
    </row>
    <row r="12843" spans="32:39">
      <c r="AF12843" s="25"/>
      <c r="AM12843" s="25"/>
    </row>
    <row r="12844" spans="32:39">
      <c r="AF12844" s="25"/>
      <c r="AM12844" s="25"/>
    </row>
    <row r="12845" spans="32:39">
      <c r="AF12845" s="25"/>
      <c r="AM12845" s="25"/>
    </row>
    <row r="12846" spans="32:39">
      <c r="AF12846" s="25"/>
      <c r="AM12846" s="25"/>
    </row>
    <row r="12847" spans="32:39">
      <c r="AF12847" s="25"/>
      <c r="AM12847" s="25"/>
    </row>
    <row r="12848" spans="32:39">
      <c r="AF12848" s="25"/>
      <c r="AM12848" s="25"/>
    </row>
    <row r="12849" spans="32:39">
      <c r="AF12849" s="25"/>
      <c r="AM12849" s="25"/>
    </row>
    <row r="12850" spans="32:39">
      <c r="AF12850" s="25"/>
      <c r="AM12850" s="25"/>
    </row>
    <row r="12851" spans="32:39">
      <c r="AF12851" s="25"/>
      <c r="AM12851" s="25"/>
    </row>
    <row r="12852" spans="32:39">
      <c r="AF12852" s="25"/>
      <c r="AM12852" s="25"/>
    </row>
    <row r="12853" spans="32:39">
      <c r="AF12853" s="25"/>
      <c r="AM12853" s="25"/>
    </row>
    <row r="12854" spans="32:39">
      <c r="AF12854" s="25"/>
      <c r="AM12854" s="25"/>
    </row>
    <row r="12855" spans="32:39">
      <c r="AF12855" s="25"/>
      <c r="AM12855" s="25"/>
    </row>
    <row r="12856" spans="32:39">
      <c r="AF12856" s="25"/>
      <c r="AM12856" s="25"/>
    </row>
    <row r="12857" spans="32:39">
      <c r="AF12857" s="25"/>
      <c r="AM12857" s="25"/>
    </row>
    <row r="12858" spans="32:39">
      <c r="AF12858" s="25"/>
      <c r="AM12858" s="25"/>
    </row>
    <row r="12859" spans="32:39">
      <c r="AF12859" s="25"/>
      <c r="AM12859" s="25"/>
    </row>
    <row r="12860" spans="32:39">
      <c r="AF12860" s="25"/>
      <c r="AM12860" s="25"/>
    </row>
    <row r="12861" spans="32:39">
      <c r="AF12861" s="25"/>
      <c r="AM12861" s="25"/>
    </row>
    <row r="12862" spans="32:39">
      <c r="AF12862" s="25"/>
      <c r="AM12862" s="25"/>
    </row>
    <row r="12863" spans="32:39">
      <c r="AF12863" s="25"/>
      <c r="AM12863" s="25"/>
    </row>
    <row r="12864" spans="32:39">
      <c r="AF12864" s="25"/>
      <c r="AM12864" s="25"/>
    </row>
    <row r="12865" spans="32:39">
      <c r="AF12865" s="25"/>
      <c r="AM12865" s="25"/>
    </row>
    <row r="12866" spans="32:39">
      <c r="AF12866" s="25"/>
      <c r="AM12866" s="25"/>
    </row>
    <row r="12867" spans="32:39">
      <c r="AF12867" s="25"/>
      <c r="AM12867" s="25"/>
    </row>
    <row r="12868" spans="32:39">
      <c r="AF12868" s="25"/>
      <c r="AM12868" s="25"/>
    </row>
    <row r="12869" spans="32:39">
      <c r="AF12869" s="25"/>
      <c r="AM12869" s="25"/>
    </row>
    <row r="12870" spans="32:39">
      <c r="AF12870" s="25"/>
      <c r="AM12870" s="25"/>
    </row>
    <row r="12871" spans="32:39">
      <c r="AF12871" s="25"/>
      <c r="AM12871" s="25"/>
    </row>
    <row r="12872" spans="32:39">
      <c r="AF12872" s="25"/>
      <c r="AM12872" s="25"/>
    </row>
    <row r="12873" spans="32:39">
      <c r="AF12873" s="25"/>
      <c r="AM12873" s="25"/>
    </row>
    <row r="12874" spans="32:39">
      <c r="AF12874" s="25"/>
      <c r="AM12874" s="25"/>
    </row>
    <row r="12875" spans="32:39">
      <c r="AF12875" s="25"/>
      <c r="AM12875" s="25"/>
    </row>
    <row r="12876" spans="32:39">
      <c r="AF12876" s="25"/>
      <c r="AM12876" s="25"/>
    </row>
    <row r="12877" spans="32:39">
      <c r="AF12877" s="25"/>
      <c r="AM12877" s="25"/>
    </row>
    <row r="12878" spans="32:39">
      <c r="AF12878" s="25"/>
      <c r="AM12878" s="25"/>
    </row>
    <row r="12879" spans="32:39">
      <c r="AF12879" s="25"/>
      <c r="AM12879" s="25"/>
    </row>
    <row r="12880" spans="32:39">
      <c r="AF12880" s="25"/>
      <c r="AM12880" s="25"/>
    </row>
    <row r="12881" spans="32:39">
      <c r="AF12881" s="25"/>
      <c r="AM12881" s="25"/>
    </row>
    <row r="12882" spans="32:39">
      <c r="AF12882" s="25"/>
      <c r="AM12882" s="25"/>
    </row>
    <row r="12883" spans="32:39">
      <c r="AF12883" s="25"/>
      <c r="AM12883" s="25"/>
    </row>
    <row r="12884" spans="32:39">
      <c r="AF12884" s="25"/>
      <c r="AM12884" s="25"/>
    </row>
    <row r="12885" spans="32:39">
      <c r="AF12885" s="25"/>
      <c r="AM12885" s="25"/>
    </row>
    <row r="12886" spans="32:39">
      <c r="AF12886" s="25"/>
      <c r="AM12886" s="25"/>
    </row>
    <row r="12887" spans="32:39">
      <c r="AF12887" s="25"/>
      <c r="AM12887" s="25"/>
    </row>
    <row r="12888" spans="32:39">
      <c r="AF12888" s="25"/>
      <c r="AM12888" s="25"/>
    </row>
    <row r="12889" spans="32:39">
      <c r="AF12889" s="25"/>
      <c r="AM12889" s="25"/>
    </row>
    <row r="12890" spans="32:39">
      <c r="AF12890" s="25"/>
      <c r="AM12890" s="25"/>
    </row>
    <row r="12891" spans="32:39">
      <c r="AF12891" s="25"/>
      <c r="AM12891" s="25"/>
    </row>
    <row r="12892" spans="32:39">
      <c r="AF12892" s="25"/>
      <c r="AM12892" s="25"/>
    </row>
    <row r="12893" spans="32:39">
      <c r="AF12893" s="25"/>
      <c r="AM12893" s="25"/>
    </row>
    <row r="12894" spans="32:39">
      <c r="AF12894" s="25"/>
      <c r="AM12894" s="25"/>
    </row>
    <row r="12895" spans="32:39">
      <c r="AF12895" s="25"/>
      <c r="AM12895" s="25"/>
    </row>
    <row r="12896" spans="32:39">
      <c r="AF12896" s="25"/>
      <c r="AM12896" s="25"/>
    </row>
    <row r="12897" spans="32:39">
      <c r="AF12897" s="25"/>
      <c r="AM12897" s="25"/>
    </row>
    <row r="12898" spans="32:39">
      <c r="AF12898" s="25"/>
      <c r="AM12898" s="25"/>
    </row>
    <row r="12899" spans="32:39">
      <c r="AF12899" s="25"/>
      <c r="AM12899" s="25"/>
    </row>
    <row r="12900" spans="32:39">
      <c r="AF12900" s="25"/>
      <c r="AM12900" s="25"/>
    </row>
    <row r="12901" spans="32:39">
      <c r="AF12901" s="25"/>
      <c r="AM12901" s="25"/>
    </row>
    <row r="12902" spans="32:39">
      <c r="AF12902" s="25"/>
      <c r="AM12902" s="25"/>
    </row>
    <row r="12903" spans="32:39">
      <c r="AF12903" s="25"/>
      <c r="AM12903" s="25"/>
    </row>
    <row r="12904" spans="32:39">
      <c r="AF12904" s="25"/>
      <c r="AM12904" s="25"/>
    </row>
    <row r="12905" spans="32:39">
      <c r="AF12905" s="25"/>
      <c r="AM12905" s="25"/>
    </row>
    <row r="12906" spans="32:39">
      <c r="AF12906" s="25"/>
      <c r="AM12906" s="25"/>
    </row>
    <row r="12907" spans="32:39">
      <c r="AF12907" s="25"/>
      <c r="AM12907" s="25"/>
    </row>
    <row r="12908" spans="32:39">
      <c r="AF12908" s="25"/>
      <c r="AM12908" s="25"/>
    </row>
    <row r="12909" spans="32:39">
      <c r="AF12909" s="25"/>
      <c r="AM12909" s="25"/>
    </row>
    <row r="12910" spans="32:39">
      <c r="AF12910" s="25"/>
      <c r="AM12910" s="25"/>
    </row>
    <row r="12911" spans="32:39">
      <c r="AF12911" s="25"/>
      <c r="AM12911" s="25"/>
    </row>
    <row r="12912" spans="32:39">
      <c r="AF12912" s="25"/>
      <c r="AM12912" s="25"/>
    </row>
    <row r="12913" spans="32:39">
      <c r="AF12913" s="25"/>
      <c r="AM12913" s="25"/>
    </row>
    <row r="12914" spans="32:39">
      <c r="AF12914" s="25"/>
      <c r="AM12914" s="25"/>
    </row>
    <row r="12915" spans="32:39">
      <c r="AF12915" s="25"/>
      <c r="AM12915" s="25"/>
    </row>
    <row r="12916" spans="32:39">
      <c r="AF12916" s="25"/>
      <c r="AM12916" s="25"/>
    </row>
    <row r="12917" spans="32:39">
      <c r="AF12917" s="25"/>
      <c r="AM12917" s="25"/>
    </row>
    <row r="12918" spans="32:39">
      <c r="AF12918" s="25"/>
      <c r="AM12918" s="25"/>
    </row>
    <row r="12919" spans="32:39">
      <c r="AF12919" s="25"/>
      <c r="AM12919" s="25"/>
    </row>
    <row r="12920" spans="32:39">
      <c r="AF12920" s="25"/>
      <c r="AM12920" s="25"/>
    </row>
    <row r="12921" spans="32:39">
      <c r="AF12921" s="25"/>
      <c r="AM12921" s="25"/>
    </row>
    <row r="12922" spans="32:39">
      <c r="AF12922" s="25"/>
      <c r="AM12922" s="25"/>
    </row>
    <row r="12923" spans="32:39">
      <c r="AF12923" s="25"/>
      <c r="AM12923" s="25"/>
    </row>
    <row r="12924" spans="32:39">
      <c r="AF12924" s="25"/>
      <c r="AM12924" s="25"/>
    </row>
    <row r="12925" spans="32:39">
      <c r="AF12925" s="25"/>
      <c r="AM12925" s="25"/>
    </row>
    <row r="12926" spans="32:39">
      <c r="AF12926" s="25"/>
      <c r="AM12926" s="25"/>
    </row>
    <row r="12927" spans="32:39">
      <c r="AF12927" s="25"/>
      <c r="AM12927" s="25"/>
    </row>
    <row r="12928" spans="32:39">
      <c r="AF12928" s="25"/>
      <c r="AM12928" s="25"/>
    </row>
    <row r="12929" spans="32:39">
      <c r="AF12929" s="25"/>
      <c r="AM12929" s="25"/>
    </row>
    <row r="12930" spans="32:39">
      <c r="AF12930" s="25"/>
      <c r="AM12930" s="25"/>
    </row>
    <row r="12931" spans="32:39">
      <c r="AF12931" s="25"/>
      <c r="AM12931" s="25"/>
    </row>
    <row r="12932" spans="32:39">
      <c r="AF12932" s="25"/>
      <c r="AM12932" s="25"/>
    </row>
    <row r="12933" spans="32:39">
      <c r="AF12933" s="25"/>
      <c r="AM12933" s="25"/>
    </row>
    <row r="12934" spans="32:39">
      <c r="AF12934" s="25"/>
      <c r="AM12934" s="25"/>
    </row>
    <row r="12935" spans="32:39">
      <c r="AF12935" s="25"/>
      <c r="AM12935" s="25"/>
    </row>
    <row r="12936" spans="32:39">
      <c r="AF12936" s="25"/>
      <c r="AM12936" s="25"/>
    </row>
    <row r="12937" spans="32:39">
      <c r="AF12937" s="25"/>
      <c r="AM12937" s="25"/>
    </row>
    <row r="12938" spans="32:39">
      <c r="AF12938" s="25"/>
      <c r="AM12938" s="25"/>
    </row>
    <row r="12939" spans="32:39">
      <c r="AF12939" s="25"/>
      <c r="AM12939" s="25"/>
    </row>
    <row r="12940" spans="32:39">
      <c r="AF12940" s="25"/>
      <c r="AM12940" s="25"/>
    </row>
    <row r="12941" spans="32:39">
      <c r="AF12941" s="25"/>
      <c r="AM12941" s="25"/>
    </row>
    <row r="12942" spans="32:39">
      <c r="AF12942" s="25"/>
      <c r="AM12942" s="25"/>
    </row>
    <row r="12943" spans="32:39">
      <c r="AF12943" s="25"/>
      <c r="AM12943" s="25"/>
    </row>
    <row r="12944" spans="32:39">
      <c r="AF12944" s="25"/>
      <c r="AM12944" s="25"/>
    </row>
    <row r="12945" spans="32:39">
      <c r="AF12945" s="25"/>
      <c r="AM12945" s="25"/>
    </row>
    <row r="12946" spans="32:39">
      <c r="AF12946" s="25"/>
      <c r="AM12946" s="25"/>
    </row>
    <row r="12947" spans="32:39">
      <c r="AF12947" s="25"/>
      <c r="AM12947" s="25"/>
    </row>
    <row r="12948" spans="32:39">
      <c r="AF12948" s="25"/>
      <c r="AM12948" s="25"/>
    </row>
    <row r="12949" spans="32:39">
      <c r="AF12949" s="25"/>
      <c r="AM12949" s="25"/>
    </row>
    <row r="12950" spans="32:39">
      <c r="AF12950" s="25"/>
      <c r="AM12950" s="25"/>
    </row>
    <row r="12951" spans="32:39">
      <c r="AF12951" s="25"/>
      <c r="AM12951" s="25"/>
    </row>
    <row r="12952" spans="32:39">
      <c r="AF12952" s="25"/>
      <c r="AM12952" s="25"/>
    </row>
    <row r="12953" spans="32:39">
      <c r="AF12953" s="25"/>
      <c r="AM12953" s="25"/>
    </row>
    <row r="12954" spans="32:39">
      <c r="AF12954" s="25"/>
      <c r="AM12954" s="25"/>
    </row>
    <row r="12955" spans="32:39">
      <c r="AF12955" s="25"/>
      <c r="AM12955" s="25"/>
    </row>
    <row r="12956" spans="32:39">
      <c r="AF12956" s="25"/>
      <c r="AM12956" s="25"/>
    </row>
    <row r="12957" spans="32:39">
      <c r="AF12957" s="25"/>
      <c r="AM12957" s="25"/>
    </row>
    <row r="12958" spans="32:39">
      <c r="AF12958" s="25"/>
      <c r="AM12958" s="25"/>
    </row>
    <row r="12959" spans="32:39">
      <c r="AF12959" s="25"/>
      <c r="AM12959" s="25"/>
    </row>
    <row r="12960" spans="32:39">
      <c r="AF12960" s="25"/>
      <c r="AM12960" s="25"/>
    </row>
    <row r="12961" spans="32:39">
      <c r="AF12961" s="25"/>
      <c r="AM12961" s="25"/>
    </row>
    <row r="12962" spans="32:39">
      <c r="AF12962" s="25"/>
      <c r="AM12962" s="25"/>
    </row>
    <row r="12963" spans="32:39">
      <c r="AF12963" s="25"/>
      <c r="AM12963" s="25"/>
    </row>
    <row r="12964" spans="32:39">
      <c r="AF12964" s="25"/>
      <c r="AM12964" s="25"/>
    </row>
    <row r="12965" spans="32:39">
      <c r="AF12965" s="25"/>
      <c r="AM12965" s="25"/>
    </row>
    <row r="12966" spans="32:39">
      <c r="AF12966" s="25"/>
      <c r="AM12966" s="25"/>
    </row>
    <row r="12967" spans="32:39">
      <c r="AF12967" s="25"/>
      <c r="AM12967" s="25"/>
    </row>
    <row r="12968" spans="32:39">
      <c r="AF12968" s="25"/>
      <c r="AM12968" s="25"/>
    </row>
    <row r="12969" spans="32:39">
      <c r="AF12969" s="25"/>
      <c r="AM12969" s="25"/>
    </row>
    <row r="12970" spans="32:39">
      <c r="AF12970" s="25"/>
      <c r="AM12970" s="25"/>
    </row>
    <row r="12971" spans="32:39">
      <c r="AF12971" s="25"/>
      <c r="AM12971" s="25"/>
    </row>
    <row r="12972" spans="32:39">
      <c r="AF12972" s="25"/>
      <c r="AM12972" s="25"/>
    </row>
    <row r="12973" spans="32:39">
      <c r="AF12973" s="25"/>
      <c r="AM12973" s="25"/>
    </row>
    <row r="12974" spans="32:39">
      <c r="AF12974" s="25"/>
      <c r="AM12974" s="25"/>
    </row>
    <row r="12975" spans="32:39">
      <c r="AF12975" s="25"/>
      <c r="AM12975" s="25"/>
    </row>
    <row r="12976" spans="32:39">
      <c r="AF12976" s="25"/>
      <c r="AM12976" s="25"/>
    </row>
    <row r="12977" spans="32:39">
      <c r="AF12977" s="25"/>
      <c r="AM12977" s="25"/>
    </row>
    <row r="12978" spans="32:39">
      <c r="AF12978" s="25"/>
      <c r="AM12978" s="25"/>
    </row>
    <row r="12979" spans="32:39">
      <c r="AF12979" s="25"/>
      <c r="AM12979" s="25"/>
    </row>
    <row r="12980" spans="32:39">
      <c r="AF12980" s="25"/>
      <c r="AM12980" s="25"/>
    </row>
    <row r="12981" spans="32:39">
      <c r="AF12981" s="25"/>
      <c r="AM12981" s="25"/>
    </row>
    <row r="12982" spans="32:39">
      <c r="AF12982" s="25"/>
      <c r="AM12982" s="25"/>
    </row>
    <row r="12983" spans="32:39">
      <c r="AF12983" s="25"/>
      <c r="AM12983" s="25"/>
    </row>
    <row r="12984" spans="32:39">
      <c r="AF12984" s="25"/>
      <c r="AM12984" s="25"/>
    </row>
    <row r="12985" spans="32:39">
      <c r="AF12985" s="25"/>
      <c r="AM12985" s="25"/>
    </row>
    <row r="12986" spans="32:39">
      <c r="AF12986" s="25"/>
      <c r="AM12986" s="25"/>
    </row>
    <row r="12987" spans="32:39">
      <c r="AF12987" s="25"/>
      <c r="AM12987" s="25"/>
    </row>
    <row r="12988" spans="32:39">
      <c r="AF12988" s="25"/>
      <c r="AM12988" s="25"/>
    </row>
    <row r="12989" spans="32:39">
      <c r="AF12989" s="25"/>
      <c r="AM12989" s="25"/>
    </row>
    <row r="12990" spans="32:39">
      <c r="AF12990" s="25"/>
      <c r="AM12990" s="25"/>
    </row>
    <row r="12991" spans="32:39">
      <c r="AF12991" s="25"/>
      <c r="AM12991" s="25"/>
    </row>
    <row r="12992" spans="32:39">
      <c r="AF12992" s="25"/>
      <c r="AM12992" s="25"/>
    </row>
    <row r="12993" spans="32:39">
      <c r="AF12993" s="25"/>
      <c r="AM12993" s="25"/>
    </row>
    <row r="12994" spans="32:39">
      <c r="AF12994" s="25"/>
      <c r="AM12994" s="25"/>
    </row>
    <row r="12995" spans="32:39">
      <c r="AF12995" s="25"/>
      <c r="AM12995" s="25"/>
    </row>
    <row r="12996" spans="32:39">
      <c r="AF12996" s="25"/>
      <c r="AM12996" s="25"/>
    </row>
    <row r="12997" spans="32:39">
      <c r="AF12997" s="25"/>
      <c r="AM12997" s="25"/>
    </row>
    <row r="12998" spans="32:39">
      <c r="AF12998" s="25"/>
      <c r="AM12998" s="25"/>
    </row>
    <row r="12999" spans="32:39">
      <c r="AF12999" s="25"/>
      <c r="AM12999" s="25"/>
    </row>
    <row r="13000" spans="32:39">
      <c r="AF13000" s="25"/>
      <c r="AM13000" s="25"/>
    </row>
    <row r="13001" spans="32:39">
      <c r="AF13001" s="25"/>
      <c r="AM13001" s="25"/>
    </row>
    <row r="13002" spans="32:39">
      <c r="AF13002" s="25"/>
      <c r="AM13002" s="25"/>
    </row>
    <row r="13003" spans="32:39">
      <c r="AF13003" s="25"/>
      <c r="AM13003" s="25"/>
    </row>
    <row r="13004" spans="32:39">
      <c r="AF13004" s="25"/>
      <c r="AM13004" s="25"/>
    </row>
    <row r="13005" spans="32:39">
      <c r="AF13005" s="25"/>
      <c r="AM13005" s="25"/>
    </row>
    <row r="13006" spans="32:39">
      <c r="AF13006" s="25"/>
      <c r="AM13006" s="25"/>
    </row>
    <row r="13007" spans="32:39">
      <c r="AF13007" s="25"/>
      <c r="AM13007" s="25"/>
    </row>
    <row r="13008" spans="32:39">
      <c r="AF13008" s="25"/>
      <c r="AM13008" s="25"/>
    </row>
    <row r="13009" spans="32:39">
      <c r="AF13009" s="25"/>
      <c r="AM13009" s="25"/>
    </row>
    <row r="13010" spans="32:39">
      <c r="AF13010" s="25"/>
      <c r="AM13010" s="25"/>
    </row>
    <row r="13011" spans="32:39">
      <c r="AF13011" s="25"/>
      <c r="AM13011" s="25"/>
    </row>
    <row r="13012" spans="32:39">
      <c r="AF13012" s="25"/>
      <c r="AM13012" s="25"/>
    </row>
    <row r="13013" spans="32:39">
      <c r="AF13013" s="25"/>
      <c r="AM13013" s="25"/>
    </row>
    <row r="13014" spans="32:39">
      <c r="AF13014" s="25"/>
      <c r="AM13014" s="25"/>
    </row>
    <row r="13015" spans="32:39">
      <c r="AF13015" s="25"/>
      <c r="AM13015" s="25"/>
    </row>
    <row r="13016" spans="32:39">
      <c r="AF13016" s="25"/>
      <c r="AM13016" s="25"/>
    </row>
    <row r="13017" spans="32:39">
      <c r="AF13017" s="25"/>
      <c r="AM13017" s="25"/>
    </row>
    <row r="13018" spans="32:39">
      <c r="AF13018" s="25"/>
      <c r="AM13018" s="25"/>
    </row>
    <row r="13019" spans="32:39">
      <c r="AF13019" s="25"/>
      <c r="AM13019" s="25"/>
    </row>
    <row r="13020" spans="32:39">
      <c r="AF13020" s="25"/>
      <c r="AM13020" s="25"/>
    </row>
    <row r="13021" spans="32:39">
      <c r="AF13021" s="25"/>
      <c r="AM13021" s="25"/>
    </row>
    <row r="13022" spans="32:39">
      <c r="AF13022" s="25"/>
      <c r="AM13022" s="25"/>
    </row>
    <row r="13023" spans="32:39">
      <c r="AF13023" s="25"/>
      <c r="AM13023" s="25"/>
    </row>
    <row r="13024" spans="32:39">
      <c r="AF13024" s="25"/>
      <c r="AM13024" s="25"/>
    </row>
    <row r="13025" spans="32:39">
      <c r="AF13025" s="25"/>
      <c r="AM13025" s="25"/>
    </row>
    <row r="13026" spans="32:39">
      <c r="AF13026" s="25"/>
      <c r="AM13026" s="25"/>
    </row>
    <row r="13027" spans="32:39">
      <c r="AF13027" s="25"/>
      <c r="AM13027" s="25"/>
    </row>
    <row r="13028" spans="32:39">
      <c r="AF13028" s="25"/>
      <c r="AM13028" s="25"/>
    </row>
    <row r="13029" spans="32:39">
      <c r="AF13029" s="25"/>
      <c r="AM13029" s="25"/>
    </row>
    <row r="13030" spans="32:39">
      <c r="AF13030" s="25"/>
      <c r="AM13030" s="25"/>
    </row>
    <row r="13031" spans="32:39">
      <c r="AF13031" s="25"/>
      <c r="AM13031" s="25"/>
    </row>
    <row r="13032" spans="32:39">
      <c r="AF13032" s="25"/>
      <c r="AM13032" s="25"/>
    </row>
    <row r="13033" spans="32:39">
      <c r="AF13033" s="25"/>
      <c r="AM13033" s="25"/>
    </row>
    <row r="13034" spans="32:39">
      <c r="AF13034" s="25"/>
      <c r="AM13034" s="25"/>
    </row>
    <row r="13035" spans="32:39">
      <c r="AF13035" s="25"/>
      <c r="AM13035" s="25"/>
    </row>
    <row r="13036" spans="32:39">
      <c r="AF13036" s="25"/>
      <c r="AM13036" s="25"/>
    </row>
    <row r="13037" spans="32:39">
      <c r="AF13037" s="25"/>
      <c r="AM13037" s="25"/>
    </row>
    <row r="13038" spans="32:39">
      <c r="AF13038" s="25"/>
      <c r="AM13038" s="25"/>
    </row>
    <row r="13039" spans="32:39">
      <c r="AF13039" s="25"/>
      <c r="AM13039" s="25"/>
    </row>
    <row r="13040" spans="32:39">
      <c r="AF13040" s="25"/>
      <c r="AM13040" s="25"/>
    </row>
    <row r="13041" spans="32:39">
      <c r="AF13041" s="25"/>
      <c r="AM13041" s="25"/>
    </row>
    <row r="13042" spans="32:39">
      <c r="AF13042" s="25"/>
      <c r="AM13042" s="25"/>
    </row>
    <row r="13043" spans="32:39">
      <c r="AF13043" s="25"/>
      <c r="AM13043" s="25"/>
    </row>
    <row r="13044" spans="32:39">
      <c r="AF13044" s="25"/>
      <c r="AM13044" s="25"/>
    </row>
    <row r="13045" spans="32:39">
      <c r="AF13045" s="25"/>
      <c r="AM13045" s="25"/>
    </row>
    <row r="13046" spans="32:39">
      <c r="AF13046" s="25"/>
      <c r="AM13046" s="25"/>
    </row>
    <row r="13047" spans="32:39">
      <c r="AF13047" s="25"/>
      <c r="AM13047" s="25"/>
    </row>
    <row r="13048" spans="32:39">
      <c r="AF13048" s="25"/>
      <c r="AM13048" s="25"/>
    </row>
    <row r="13049" spans="32:39">
      <c r="AF13049" s="25"/>
      <c r="AM13049" s="25"/>
    </row>
    <row r="13050" spans="32:39">
      <c r="AF13050" s="25"/>
      <c r="AM13050" s="25"/>
    </row>
    <row r="13051" spans="32:39">
      <c r="AF13051" s="25"/>
      <c r="AM13051" s="25"/>
    </row>
    <row r="13052" spans="32:39">
      <c r="AF13052" s="25"/>
      <c r="AM13052" s="25"/>
    </row>
    <row r="13053" spans="32:39">
      <c r="AF13053" s="25"/>
      <c r="AM13053" s="25"/>
    </row>
    <row r="13054" spans="32:39">
      <c r="AF13054" s="25"/>
      <c r="AM13054" s="25"/>
    </row>
    <row r="13055" spans="32:39">
      <c r="AF13055" s="25"/>
      <c r="AM13055" s="25"/>
    </row>
    <row r="13056" spans="32:39">
      <c r="AF13056" s="25"/>
      <c r="AM13056" s="25"/>
    </row>
    <row r="13057" spans="32:39">
      <c r="AF13057" s="25"/>
      <c r="AM13057" s="25"/>
    </row>
    <row r="13058" spans="32:39">
      <c r="AF13058" s="25"/>
      <c r="AM13058" s="25"/>
    </row>
    <row r="13059" spans="32:39">
      <c r="AF13059" s="25"/>
      <c r="AM13059" s="25"/>
    </row>
    <row r="13060" spans="32:39">
      <c r="AF13060" s="25"/>
      <c r="AM13060" s="25"/>
    </row>
    <row r="13061" spans="32:39">
      <c r="AF13061" s="25"/>
      <c r="AM13061" s="25"/>
    </row>
    <row r="13062" spans="32:39">
      <c r="AF13062" s="25"/>
      <c r="AM13062" s="25"/>
    </row>
    <row r="13063" spans="32:39">
      <c r="AF13063" s="25"/>
      <c r="AM13063" s="25"/>
    </row>
    <row r="13064" spans="32:39">
      <c r="AF13064" s="25"/>
      <c r="AM13064" s="25"/>
    </row>
    <row r="13065" spans="32:39">
      <c r="AF13065" s="25"/>
      <c r="AM13065" s="25"/>
    </row>
    <row r="13066" spans="32:39">
      <c r="AF13066" s="25"/>
      <c r="AM13066" s="25"/>
    </row>
    <row r="13067" spans="32:39">
      <c r="AF13067" s="25"/>
      <c r="AM13067" s="25"/>
    </row>
    <row r="13068" spans="32:39">
      <c r="AF13068" s="25"/>
      <c r="AM13068" s="25"/>
    </row>
    <row r="13069" spans="32:39">
      <c r="AF13069" s="25"/>
      <c r="AM13069" s="25"/>
    </row>
    <row r="13070" spans="32:39">
      <c r="AF13070" s="25"/>
      <c r="AM13070" s="25"/>
    </row>
    <row r="13071" spans="32:39">
      <c r="AF13071" s="25"/>
      <c r="AM13071" s="25"/>
    </row>
    <row r="13072" spans="32:39">
      <c r="AF13072" s="25"/>
      <c r="AM13072" s="25"/>
    </row>
    <row r="13073" spans="32:39">
      <c r="AF13073" s="25"/>
      <c r="AM13073" s="25"/>
    </row>
    <row r="13074" spans="32:39">
      <c r="AF13074" s="25"/>
      <c r="AM13074" s="25"/>
    </row>
    <row r="13075" spans="32:39">
      <c r="AF13075" s="25"/>
      <c r="AM13075" s="25"/>
    </row>
    <row r="13076" spans="32:39">
      <c r="AF13076" s="25"/>
      <c r="AM13076" s="25"/>
    </row>
    <row r="13077" spans="32:39">
      <c r="AF13077" s="25"/>
      <c r="AM13077" s="25"/>
    </row>
    <row r="13078" spans="32:39">
      <c r="AF13078" s="25"/>
      <c r="AM13078" s="25"/>
    </row>
    <row r="13079" spans="32:39">
      <c r="AF13079" s="25"/>
      <c r="AM13079" s="25"/>
    </row>
    <row r="13080" spans="32:39">
      <c r="AF13080" s="25"/>
      <c r="AM13080" s="25"/>
    </row>
    <row r="13081" spans="32:39">
      <c r="AF13081" s="25"/>
      <c r="AM13081" s="25"/>
    </row>
    <row r="13082" spans="32:39">
      <c r="AF13082" s="25"/>
      <c r="AM13082" s="25"/>
    </row>
    <row r="13083" spans="32:39">
      <c r="AF13083" s="25"/>
      <c r="AM13083" s="25"/>
    </row>
    <row r="13084" spans="32:39">
      <c r="AF13084" s="25"/>
      <c r="AM13084" s="25"/>
    </row>
    <row r="13085" spans="32:39">
      <c r="AF13085" s="25"/>
      <c r="AM13085" s="25"/>
    </row>
    <row r="13086" spans="32:39">
      <c r="AF13086" s="25"/>
      <c r="AM13086" s="25"/>
    </row>
    <row r="13087" spans="32:39">
      <c r="AF13087" s="25"/>
      <c r="AM13087" s="25"/>
    </row>
    <row r="13088" spans="32:39">
      <c r="AF13088" s="25"/>
      <c r="AM13088" s="25"/>
    </row>
    <row r="13089" spans="32:39">
      <c r="AF13089" s="25"/>
      <c r="AM13089" s="25"/>
    </row>
    <row r="13090" spans="32:39">
      <c r="AF13090" s="25"/>
      <c r="AM13090" s="25"/>
    </row>
    <row r="13091" spans="32:39">
      <c r="AF13091" s="25"/>
      <c r="AM13091" s="25"/>
    </row>
    <row r="13092" spans="32:39">
      <c r="AF13092" s="25"/>
      <c r="AM13092" s="25"/>
    </row>
    <row r="13093" spans="32:39">
      <c r="AF13093" s="25"/>
      <c r="AM13093" s="25"/>
    </row>
    <row r="13094" spans="32:39">
      <c r="AF13094" s="25"/>
      <c r="AM13094" s="25"/>
    </row>
    <row r="13095" spans="32:39">
      <c r="AF13095" s="25"/>
      <c r="AM13095" s="25"/>
    </row>
    <row r="13096" spans="32:39">
      <c r="AF13096" s="25"/>
      <c r="AM13096" s="25"/>
    </row>
    <row r="13097" spans="32:39">
      <c r="AF13097" s="25"/>
      <c r="AM13097" s="25"/>
    </row>
    <row r="13098" spans="32:39">
      <c r="AF13098" s="25"/>
      <c r="AM13098" s="25"/>
    </row>
    <row r="13099" spans="32:39">
      <c r="AF13099" s="25"/>
      <c r="AM13099" s="25"/>
    </row>
    <row r="13100" spans="32:39">
      <c r="AF13100" s="25"/>
      <c r="AM13100" s="25"/>
    </row>
    <row r="13101" spans="32:39">
      <c r="AF13101" s="25"/>
      <c r="AM13101" s="25"/>
    </row>
    <row r="13102" spans="32:39">
      <c r="AF13102" s="25"/>
      <c r="AM13102" s="25"/>
    </row>
    <row r="13103" spans="32:39">
      <c r="AF13103" s="25"/>
      <c r="AM13103" s="25"/>
    </row>
    <row r="13104" spans="32:39">
      <c r="AF13104" s="25"/>
      <c r="AM13104" s="25"/>
    </row>
    <row r="13105" spans="32:39">
      <c r="AF13105" s="25"/>
      <c r="AM13105" s="25"/>
    </row>
    <row r="13106" spans="32:39">
      <c r="AF13106" s="25"/>
      <c r="AM13106" s="25"/>
    </row>
    <row r="13107" spans="32:39">
      <c r="AF13107" s="25"/>
      <c r="AM13107" s="25"/>
    </row>
    <row r="13108" spans="32:39">
      <c r="AF13108" s="25"/>
      <c r="AM13108" s="25"/>
    </row>
    <row r="13109" spans="32:39">
      <c r="AF13109" s="25"/>
      <c r="AM13109" s="25"/>
    </row>
    <row r="13110" spans="32:39">
      <c r="AF13110" s="25"/>
      <c r="AM13110" s="25"/>
    </row>
    <row r="13111" spans="32:39">
      <c r="AF13111" s="25"/>
      <c r="AM13111" s="25"/>
    </row>
    <row r="13112" spans="32:39">
      <c r="AF13112" s="25"/>
      <c r="AM13112" s="25"/>
    </row>
    <row r="13113" spans="32:39">
      <c r="AF13113" s="25"/>
      <c r="AM13113" s="25"/>
    </row>
    <row r="13114" spans="32:39">
      <c r="AF13114" s="25"/>
      <c r="AM13114" s="25"/>
    </row>
    <row r="13115" spans="32:39">
      <c r="AF13115" s="25"/>
      <c r="AM13115" s="25"/>
    </row>
    <row r="13116" spans="32:39">
      <c r="AF13116" s="25"/>
      <c r="AM13116" s="25"/>
    </row>
    <row r="13117" spans="32:39">
      <c r="AF13117" s="25"/>
      <c r="AM13117" s="25"/>
    </row>
    <row r="13118" spans="32:39">
      <c r="AF13118" s="25"/>
      <c r="AM13118" s="25"/>
    </row>
    <row r="13119" spans="32:39">
      <c r="AF13119" s="25"/>
      <c r="AM13119" s="25"/>
    </row>
    <row r="13120" spans="32:39">
      <c r="AF13120" s="25"/>
      <c r="AM13120" s="25"/>
    </row>
    <row r="13121" spans="32:39">
      <c r="AF13121" s="25"/>
      <c r="AM13121" s="25"/>
    </row>
    <row r="13122" spans="32:39">
      <c r="AF13122" s="25"/>
      <c r="AM13122" s="25"/>
    </row>
    <row r="13123" spans="32:39">
      <c r="AF13123" s="25"/>
      <c r="AM13123" s="25"/>
    </row>
    <row r="13124" spans="32:39">
      <c r="AF13124" s="25"/>
      <c r="AM13124" s="25"/>
    </row>
    <row r="13125" spans="32:39">
      <c r="AF13125" s="25"/>
      <c r="AM13125" s="25"/>
    </row>
    <row r="13126" spans="32:39">
      <c r="AF13126" s="25"/>
      <c r="AM13126" s="25"/>
    </row>
    <row r="13127" spans="32:39">
      <c r="AF13127" s="25"/>
      <c r="AM13127" s="25"/>
    </row>
    <row r="13128" spans="32:39">
      <c r="AF13128" s="25"/>
      <c r="AM13128" s="25"/>
    </row>
    <row r="13129" spans="32:39">
      <c r="AF13129" s="25"/>
      <c r="AM13129" s="25"/>
    </row>
    <row r="13130" spans="32:39">
      <c r="AF13130" s="25"/>
      <c r="AM13130" s="25"/>
    </row>
    <row r="13131" spans="32:39">
      <c r="AF13131" s="25"/>
      <c r="AM13131" s="25"/>
    </row>
    <row r="13132" spans="32:39">
      <c r="AF13132" s="25"/>
      <c r="AM13132" s="25"/>
    </row>
    <row r="13133" spans="32:39">
      <c r="AF13133" s="25"/>
      <c r="AM13133" s="25"/>
    </row>
    <row r="13134" spans="32:39">
      <c r="AF13134" s="25"/>
      <c r="AM13134" s="25"/>
    </row>
    <row r="13135" spans="32:39">
      <c r="AF13135" s="25"/>
      <c r="AM13135" s="25"/>
    </row>
    <row r="13136" spans="32:39">
      <c r="AF13136" s="25"/>
      <c r="AM13136" s="25"/>
    </row>
    <row r="13137" spans="32:39">
      <c r="AF13137" s="25"/>
      <c r="AM13137" s="25"/>
    </row>
    <row r="13138" spans="32:39">
      <c r="AF13138" s="25"/>
      <c r="AM13138" s="25"/>
    </row>
    <row r="13139" spans="32:39">
      <c r="AF13139" s="25"/>
      <c r="AM13139" s="25"/>
    </row>
    <row r="13140" spans="32:39">
      <c r="AF13140" s="25"/>
      <c r="AM13140" s="25"/>
    </row>
    <row r="13141" spans="32:39">
      <c r="AF13141" s="25"/>
      <c r="AM13141" s="25"/>
    </row>
    <row r="13142" spans="32:39">
      <c r="AF13142" s="25"/>
      <c r="AM13142" s="25"/>
    </row>
    <row r="13143" spans="32:39">
      <c r="AF13143" s="25"/>
      <c r="AM13143" s="25"/>
    </row>
    <row r="13144" spans="32:39">
      <c r="AF13144" s="25"/>
      <c r="AM13144" s="25"/>
    </row>
    <row r="13145" spans="32:39">
      <c r="AF13145" s="25"/>
      <c r="AM13145" s="25"/>
    </row>
    <row r="13146" spans="32:39">
      <c r="AF13146" s="25"/>
      <c r="AM13146" s="25"/>
    </row>
    <row r="13147" spans="32:39">
      <c r="AF13147" s="25"/>
      <c r="AM13147" s="25"/>
    </row>
    <row r="13148" spans="32:39">
      <c r="AF13148" s="25"/>
      <c r="AM13148" s="25"/>
    </row>
    <row r="13149" spans="32:39">
      <c r="AF13149" s="25"/>
      <c r="AM13149" s="25"/>
    </row>
    <row r="13150" spans="32:39">
      <c r="AF13150" s="25"/>
      <c r="AM13150" s="25"/>
    </row>
    <row r="13151" spans="32:39">
      <c r="AF13151" s="25"/>
      <c r="AM13151" s="25"/>
    </row>
    <row r="13152" spans="32:39">
      <c r="AF13152" s="25"/>
      <c r="AM13152" s="25"/>
    </row>
    <row r="13153" spans="32:39">
      <c r="AF13153" s="25"/>
      <c r="AM13153" s="25"/>
    </row>
    <row r="13154" spans="32:39">
      <c r="AF13154" s="25"/>
      <c r="AM13154" s="25"/>
    </row>
    <row r="13155" spans="32:39">
      <c r="AF13155" s="25"/>
      <c r="AM13155" s="25"/>
    </row>
    <row r="13156" spans="32:39">
      <c r="AF13156" s="25"/>
      <c r="AM13156" s="25"/>
    </row>
    <row r="13157" spans="32:39">
      <c r="AF13157" s="25"/>
      <c r="AM13157" s="25"/>
    </row>
    <row r="13158" spans="32:39">
      <c r="AF13158" s="25"/>
      <c r="AM13158" s="25"/>
    </row>
    <row r="13159" spans="32:39">
      <c r="AF13159" s="25"/>
      <c r="AM13159" s="25"/>
    </row>
    <row r="13160" spans="32:39">
      <c r="AF13160" s="25"/>
      <c r="AM13160" s="25"/>
    </row>
    <row r="13161" spans="32:39">
      <c r="AF13161" s="25"/>
      <c r="AM13161" s="25"/>
    </row>
    <row r="13162" spans="32:39">
      <c r="AF13162" s="25"/>
      <c r="AM13162" s="25"/>
    </row>
    <row r="13163" spans="32:39">
      <c r="AF13163" s="25"/>
      <c r="AM13163" s="25"/>
    </row>
    <row r="13164" spans="32:39">
      <c r="AF13164" s="25"/>
      <c r="AM13164" s="25"/>
    </row>
    <row r="13165" spans="32:39">
      <c r="AF13165" s="25"/>
      <c r="AM13165" s="25"/>
    </row>
    <row r="13166" spans="32:39">
      <c r="AF13166" s="25"/>
      <c r="AM13166" s="25"/>
    </row>
    <row r="13167" spans="32:39">
      <c r="AF13167" s="25"/>
      <c r="AM13167" s="25"/>
    </row>
    <row r="13168" spans="32:39">
      <c r="AF13168" s="25"/>
      <c r="AM13168" s="25"/>
    </row>
    <row r="13169" spans="32:39">
      <c r="AF13169" s="25"/>
      <c r="AM13169" s="25"/>
    </row>
    <row r="13170" spans="32:39">
      <c r="AF13170" s="25"/>
      <c r="AM13170" s="25"/>
    </row>
    <row r="13171" spans="32:39">
      <c r="AF13171" s="25"/>
      <c r="AM13171" s="25"/>
    </row>
    <row r="13172" spans="32:39">
      <c r="AF13172" s="25"/>
      <c r="AM13172" s="25"/>
    </row>
    <row r="13173" spans="32:39">
      <c r="AF13173" s="25"/>
      <c r="AM13173" s="25"/>
    </row>
    <row r="13174" spans="32:39">
      <c r="AF13174" s="25"/>
      <c r="AM13174" s="25"/>
    </row>
    <row r="13175" spans="32:39">
      <c r="AF13175" s="25"/>
      <c r="AM13175" s="25"/>
    </row>
    <row r="13176" spans="32:39">
      <c r="AF13176" s="25"/>
      <c r="AM13176" s="25"/>
    </row>
    <row r="13177" spans="32:39">
      <c r="AF13177" s="25"/>
      <c r="AM13177" s="25"/>
    </row>
    <row r="13178" spans="32:39">
      <c r="AF13178" s="25"/>
      <c r="AM13178" s="25"/>
    </row>
    <row r="13179" spans="32:39">
      <c r="AF13179" s="25"/>
      <c r="AM13179" s="25"/>
    </row>
    <row r="13180" spans="32:39">
      <c r="AF13180" s="25"/>
      <c r="AM13180" s="25"/>
    </row>
    <row r="13181" spans="32:39">
      <c r="AF13181" s="25"/>
      <c r="AM13181" s="25"/>
    </row>
    <row r="13182" spans="32:39">
      <c r="AF13182" s="25"/>
      <c r="AM13182" s="25"/>
    </row>
    <row r="13183" spans="32:39">
      <c r="AF13183" s="25"/>
      <c r="AM13183" s="25"/>
    </row>
    <row r="13184" spans="32:39">
      <c r="AF13184" s="25"/>
      <c r="AM13184" s="25"/>
    </row>
    <row r="13185" spans="32:39">
      <c r="AF13185" s="25"/>
      <c r="AM13185" s="25"/>
    </row>
    <row r="13186" spans="32:39">
      <c r="AF13186" s="25"/>
      <c r="AM13186" s="25"/>
    </row>
    <row r="13187" spans="32:39">
      <c r="AF13187" s="25"/>
      <c r="AM13187" s="25"/>
    </row>
    <row r="13188" spans="32:39">
      <c r="AF13188" s="25"/>
      <c r="AM13188" s="25"/>
    </row>
    <row r="13189" spans="32:39">
      <c r="AF13189" s="25"/>
      <c r="AM13189" s="25"/>
    </row>
    <row r="13190" spans="32:39">
      <c r="AF13190" s="25"/>
      <c r="AM13190" s="25"/>
    </row>
    <row r="13191" spans="32:39">
      <c r="AF13191" s="25"/>
      <c r="AM13191" s="25"/>
    </row>
    <row r="13192" spans="32:39">
      <c r="AF13192" s="25"/>
      <c r="AM13192" s="25"/>
    </row>
    <row r="13193" spans="32:39">
      <c r="AF13193" s="25"/>
      <c r="AM13193" s="25"/>
    </row>
    <row r="13194" spans="32:39">
      <c r="AF13194" s="25"/>
      <c r="AM13194" s="25"/>
    </row>
    <row r="13195" spans="32:39">
      <c r="AF13195" s="25"/>
      <c r="AM13195" s="25"/>
    </row>
    <row r="13196" spans="32:39">
      <c r="AF13196" s="25"/>
      <c r="AM13196" s="25"/>
    </row>
    <row r="13197" spans="32:39">
      <c r="AF13197" s="25"/>
      <c r="AM13197" s="25"/>
    </row>
    <row r="13198" spans="32:39">
      <c r="AF13198" s="25"/>
      <c r="AM13198" s="25"/>
    </row>
    <row r="13199" spans="32:39">
      <c r="AF13199" s="25"/>
      <c r="AM13199" s="25"/>
    </row>
    <row r="13200" spans="32:39">
      <c r="AF13200" s="25"/>
      <c r="AM13200" s="25"/>
    </row>
    <row r="13201" spans="32:39">
      <c r="AF13201" s="25"/>
      <c r="AM13201" s="25"/>
    </row>
    <row r="13202" spans="32:39">
      <c r="AF13202" s="25"/>
      <c r="AM13202" s="25"/>
    </row>
    <row r="13203" spans="32:39">
      <c r="AF13203" s="25"/>
      <c r="AM13203" s="25"/>
    </row>
    <row r="13204" spans="32:39">
      <c r="AF13204" s="25"/>
      <c r="AM13204" s="25"/>
    </row>
    <row r="13205" spans="32:39">
      <c r="AF13205" s="25"/>
      <c r="AM13205" s="25"/>
    </row>
    <row r="13206" spans="32:39">
      <c r="AF13206" s="25"/>
      <c r="AM13206" s="25"/>
    </row>
    <row r="13207" spans="32:39">
      <c r="AF13207" s="25"/>
      <c r="AM13207" s="25"/>
    </row>
    <row r="13208" spans="32:39">
      <c r="AF13208" s="25"/>
      <c r="AM13208" s="25"/>
    </row>
    <row r="13209" spans="32:39">
      <c r="AF13209" s="25"/>
      <c r="AM13209" s="25"/>
    </row>
    <row r="13210" spans="32:39">
      <c r="AF13210" s="25"/>
      <c r="AM13210" s="25"/>
    </row>
    <row r="13211" spans="32:39">
      <c r="AF13211" s="25"/>
      <c r="AM13211" s="25"/>
    </row>
    <row r="13212" spans="32:39">
      <c r="AF13212" s="25"/>
      <c r="AM13212" s="25"/>
    </row>
    <row r="13213" spans="32:39">
      <c r="AF13213" s="25"/>
      <c r="AM13213" s="25"/>
    </row>
    <row r="13214" spans="32:39">
      <c r="AF13214" s="25"/>
      <c r="AM13214" s="25"/>
    </row>
    <row r="13215" spans="32:39">
      <c r="AF13215" s="25"/>
      <c r="AM13215" s="25"/>
    </row>
    <row r="13216" spans="32:39">
      <c r="AF13216" s="25"/>
      <c r="AM13216" s="25"/>
    </row>
    <row r="13217" spans="32:39">
      <c r="AF13217" s="25"/>
      <c r="AM13217" s="25"/>
    </row>
    <row r="13218" spans="32:39">
      <c r="AF13218" s="25"/>
      <c r="AM13218" s="25"/>
    </row>
    <row r="13219" spans="32:39">
      <c r="AF13219" s="25"/>
      <c r="AM13219" s="25"/>
    </row>
    <row r="13220" spans="32:39">
      <c r="AF13220" s="25"/>
      <c r="AM13220" s="25"/>
    </row>
    <row r="13221" spans="32:39">
      <c r="AF13221" s="25"/>
      <c r="AM13221" s="25"/>
    </row>
    <row r="13222" spans="32:39">
      <c r="AF13222" s="25"/>
      <c r="AM13222" s="25"/>
    </row>
    <row r="13223" spans="32:39">
      <c r="AF13223" s="25"/>
      <c r="AM13223" s="25"/>
    </row>
    <row r="13224" spans="32:39">
      <c r="AF13224" s="25"/>
      <c r="AM13224" s="25"/>
    </row>
    <row r="13225" spans="32:39">
      <c r="AF13225" s="25"/>
      <c r="AM13225" s="25"/>
    </row>
    <row r="13226" spans="32:39">
      <c r="AF13226" s="25"/>
      <c r="AM13226" s="25"/>
    </row>
    <row r="13227" spans="32:39">
      <c r="AF13227" s="25"/>
      <c r="AM13227" s="25"/>
    </row>
    <row r="13228" spans="32:39">
      <c r="AF13228" s="25"/>
      <c r="AM13228" s="25"/>
    </row>
    <row r="13229" spans="32:39">
      <c r="AF13229" s="25"/>
      <c r="AM13229" s="25"/>
    </row>
    <row r="13230" spans="32:39">
      <c r="AF13230" s="25"/>
      <c r="AM13230" s="25"/>
    </row>
    <row r="13231" spans="32:39">
      <c r="AF13231" s="25"/>
      <c r="AM13231" s="25"/>
    </row>
    <row r="13232" spans="32:39">
      <c r="AF13232" s="25"/>
      <c r="AM13232" s="25"/>
    </row>
    <row r="13233" spans="32:39">
      <c r="AF13233" s="25"/>
      <c r="AM13233" s="25"/>
    </row>
    <row r="13234" spans="32:39">
      <c r="AF13234" s="25"/>
      <c r="AM13234" s="25"/>
    </row>
    <row r="13235" spans="32:39">
      <c r="AF13235" s="25"/>
      <c r="AM13235" s="25"/>
    </row>
    <row r="13236" spans="32:39">
      <c r="AF13236" s="25"/>
      <c r="AM13236" s="25"/>
    </row>
    <row r="13237" spans="32:39">
      <c r="AF13237" s="25"/>
      <c r="AM13237" s="25"/>
    </row>
    <row r="13238" spans="32:39">
      <c r="AF13238" s="25"/>
      <c r="AM13238" s="25"/>
    </row>
    <row r="13239" spans="32:39">
      <c r="AF13239" s="25"/>
      <c r="AM13239" s="25"/>
    </row>
    <row r="13240" spans="32:39">
      <c r="AF13240" s="25"/>
      <c r="AM13240" s="25"/>
    </row>
    <row r="13241" spans="32:39">
      <c r="AF13241" s="25"/>
      <c r="AM13241" s="25"/>
    </row>
    <row r="13242" spans="32:39">
      <c r="AF13242" s="25"/>
      <c r="AM13242" s="25"/>
    </row>
    <row r="13243" spans="32:39">
      <c r="AF13243" s="25"/>
      <c r="AM13243" s="25"/>
    </row>
    <row r="13244" spans="32:39">
      <c r="AF13244" s="25"/>
      <c r="AM13244" s="25"/>
    </row>
    <row r="13245" spans="32:39">
      <c r="AF13245" s="25"/>
      <c r="AM13245" s="25"/>
    </row>
    <row r="13246" spans="32:39">
      <c r="AF13246" s="25"/>
      <c r="AM13246" s="25"/>
    </row>
    <row r="13247" spans="32:39">
      <c r="AF13247" s="25"/>
      <c r="AM13247" s="25"/>
    </row>
    <row r="13248" spans="32:39">
      <c r="AF13248" s="25"/>
      <c r="AM13248" s="25"/>
    </row>
    <row r="13249" spans="32:39">
      <c r="AF13249" s="25"/>
      <c r="AM13249" s="25"/>
    </row>
    <row r="13250" spans="32:39">
      <c r="AF13250" s="25"/>
      <c r="AM13250" s="25"/>
    </row>
    <row r="13251" spans="32:39">
      <c r="AF13251" s="25"/>
      <c r="AM13251" s="25"/>
    </row>
    <row r="13252" spans="32:39">
      <c r="AF13252" s="25"/>
      <c r="AM13252" s="25"/>
    </row>
    <row r="13253" spans="32:39">
      <c r="AF13253" s="25"/>
      <c r="AM13253" s="25"/>
    </row>
    <row r="13254" spans="32:39">
      <c r="AF13254" s="25"/>
      <c r="AM13254" s="25"/>
    </row>
    <row r="13255" spans="32:39">
      <c r="AF13255" s="25"/>
      <c r="AM13255" s="25"/>
    </row>
    <row r="13256" spans="32:39">
      <c r="AF13256" s="25"/>
      <c r="AM13256" s="25"/>
    </row>
    <row r="13257" spans="32:39">
      <c r="AF13257" s="25"/>
      <c r="AM13257" s="25"/>
    </row>
    <row r="13258" spans="32:39">
      <c r="AF13258" s="25"/>
      <c r="AM13258" s="25"/>
    </row>
    <row r="13259" spans="32:39">
      <c r="AF13259" s="25"/>
      <c r="AM13259" s="25"/>
    </row>
    <row r="13260" spans="32:39">
      <c r="AF13260" s="25"/>
      <c r="AM13260" s="25"/>
    </row>
    <row r="13261" spans="32:39">
      <c r="AF13261" s="25"/>
      <c r="AM13261" s="25"/>
    </row>
    <row r="13262" spans="32:39">
      <c r="AF13262" s="25"/>
      <c r="AM13262" s="25"/>
    </row>
    <row r="13263" spans="32:39">
      <c r="AF13263" s="25"/>
      <c r="AM13263" s="25"/>
    </row>
    <row r="13264" spans="32:39">
      <c r="AF13264" s="25"/>
      <c r="AM13264" s="25"/>
    </row>
    <row r="13265" spans="32:39">
      <c r="AF13265" s="25"/>
      <c r="AM13265" s="25"/>
    </row>
    <row r="13266" spans="32:39">
      <c r="AF13266" s="25"/>
      <c r="AM13266" s="25"/>
    </row>
    <row r="13267" spans="32:39">
      <c r="AF13267" s="25"/>
      <c r="AM13267" s="25"/>
    </row>
    <row r="13268" spans="32:39">
      <c r="AF13268" s="25"/>
      <c r="AM13268" s="25"/>
    </row>
    <row r="13269" spans="32:39">
      <c r="AF13269" s="25"/>
      <c r="AM13269" s="25"/>
    </row>
    <row r="13270" spans="32:39">
      <c r="AF13270" s="25"/>
      <c r="AM13270" s="25"/>
    </row>
    <row r="13271" spans="32:39">
      <c r="AF13271" s="25"/>
      <c r="AM13271" s="25"/>
    </row>
    <row r="13272" spans="32:39">
      <c r="AF13272" s="25"/>
      <c r="AM13272" s="25"/>
    </row>
    <row r="13273" spans="32:39">
      <c r="AF13273" s="25"/>
      <c r="AM13273" s="25"/>
    </row>
    <row r="13274" spans="32:39">
      <c r="AF13274" s="25"/>
      <c r="AM13274" s="25"/>
    </row>
    <row r="13275" spans="32:39">
      <c r="AF13275" s="25"/>
      <c r="AM13275" s="25"/>
    </row>
    <row r="13276" spans="32:39">
      <c r="AF13276" s="25"/>
      <c r="AM13276" s="25"/>
    </row>
    <row r="13277" spans="32:39">
      <c r="AF13277" s="25"/>
      <c r="AM13277" s="25"/>
    </row>
    <row r="13278" spans="32:39">
      <c r="AF13278" s="25"/>
      <c r="AM13278" s="25"/>
    </row>
    <row r="13279" spans="32:39">
      <c r="AF13279" s="25"/>
      <c r="AM13279" s="25"/>
    </row>
    <row r="13280" spans="32:39">
      <c r="AF13280" s="25"/>
      <c r="AM13280" s="25"/>
    </row>
    <row r="13281" spans="32:39">
      <c r="AF13281" s="25"/>
      <c r="AM13281" s="25"/>
    </row>
    <row r="13282" spans="32:39">
      <c r="AF13282" s="25"/>
      <c r="AM13282" s="25"/>
    </row>
    <row r="13283" spans="32:39">
      <c r="AF13283" s="25"/>
      <c r="AM13283" s="25"/>
    </row>
    <row r="13284" spans="32:39">
      <c r="AF13284" s="25"/>
      <c r="AM13284" s="25"/>
    </row>
    <row r="13285" spans="32:39">
      <c r="AF13285" s="25"/>
      <c r="AM13285" s="25"/>
    </row>
    <row r="13286" spans="32:39">
      <c r="AF13286" s="25"/>
      <c r="AM13286" s="25"/>
    </row>
    <row r="13287" spans="32:39">
      <c r="AF13287" s="25"/>
      <c r="AM13287" s="25"/>
    </row>
    <row r="13288" spans="32:39">
      <c r="AF13288" s="25"/>
      <c r="AM13288" s="25"/>
    </row>
    <row r="13289" spans="32:39">
      <c r="AF13289" s="25"/>
      <c r="AM13289" s="25"/>
    </row>
    <row r="13290" spans="32:39">
      <c r="AF13290" s="25"/>
      <c r="AM13290" s="25"/>
    </row>
    <row r="13291" spans="32:39">
      <c r="AF13291" s="25"/>
      <c r="AM13291" s="25"/>
    </row>
    <row r="13292" spans="32:39">
      <c r="AF13292" s="25"/>
      <c r="AM13292" s="25"/>
    </row>
    <row r="13293" spans="32:39">
      <c r="AF13293" s="25"/>
      <c r="AM13293" s="25"/>
    </row>
    <row r="13294" spans="32:39">
      <c r="AF13294" s="25"/>
      <c r="AM13294" s="25"/>
    </row>
    <row r="13295" spans="32:39">
      <c r="AF13295" s="25"/>
      <c r="AM13295" s="25"/>
    </row>
    <row r="13296" spans="32:39">
      <c r="AF13296" s="25"/>
      <c r="AM13296" s="25"/>
    </row>
    <row r="13297" spans="32:39">
      <c r="AF13297" s="25"/>
      <c r="AM13297" s="25"/>
    </row>
    <row r="13298" spans="32:39">
      <c r="AF13298" s="25"/>
      <c r="AM13298" s="25"/>
    </row>
    <row r="13299" spans="32:39">
      <c r="AF13299" s="25"/>
      <c r="AM13299" s="25"/>
    </row>
    <row r="13300" spans="32:39">
      <c r="AF13300" s="25"/>
      <c r="AM13300" s="25"/>
    </row>
    <row r="13301" spans="32:39">
      <c r="AF13301" s="25"/>
      <c r="AM13301" s="25"/>
    </row>
    <row r="13302" spans="32:39">
      <c r="AF13302" s="25"/>
      <c r="AM13302" s="25"/>
    </row>
    <row r="13303" spans="32:39">
      <c r="AF13303" s="25"/>
      <c r="AM13303" s="25"/>
    </row>
    <row r="13304" spans="32:39">
      <c r="AF13304" s="25"/>
      <c r="AM13304" s="25"/>
    </row>
    <row r="13305" spans="32:39">
      <c r="AF13305" s="25"/>
      <c r="AM13305" s="25"/>
    </row>
    <row r="13306" spans="32:39">
      <c r="AF13306" s="25"/>
      <c r="AM13306" s="25"/>
    </row>
    <row r="13307" spans="32:39">
      <c r="AF13307" s="25"/>
      <c r="AM13307" s="25"/>
    </row>
    <row r="13308" spans="32:39">
      <c r="AF13308" s="25"/>
      <c r="AM13308" s="25"/>
    </row>
    <row r="13309" spans="32:39">
      <c r="AF13309" s="25"/>
      <c r="AM13309" s="25"/>
    </row>
    <row r="13310" spans="32:39">
      <c r="AF13310" s="25"/>
      <c r="AM13310" s="25"/>
    </row>
    <row r="13311" spans="32:39">
      <c r="AF13311" s="25"/>
      <c r="AM13311" s="25"/>
    </row>
    <row r="13312" spans="32:39">
      <c r="AF13312" s="25"/>
      <c r="AM13312" s="25"/>
    </row>
    <row r="13313" spans="32:39">
      <c r="AF13313" s="25"/>
      <c r="AM13313" s="25"/>
    </row>
    <row r="13314" spans="32:39">
      <c r="AF13314" s="25"/>
      <c r="AM13314" s="25"/>
    </row>
    <row r="13315" spans="32:39">
      <c r="AF13315" s="25"/>
      <c r="AM13315" s="25"/>
    </row>
    <row r="13316" spans="32:39">
      <c r="AF13316" s="25"/>
      <c r="AM13316" s="25"/>
    </row>
    <row r="13317" spans="32:39">
      <c r="AF13317" s="25"/>
      <c r="AM13317" s="25"/>
    </row>
    <row r="13318" spans="32:39">
      <c r="AF13318" s="25"/>
      <c r="AM13318" s="25"/>
    </row>
    <row r="13319" spans="32:39">
      <c r="AF13319" s="25"/>
      <c r="AM13319" s="25"/>
    </row>
    <row r="13320" spans="32:39">
      <c r="AF13320" s="25"/>
      <c r="AM13320" s="25"/>
    </row>
    <row r="13321" spans="32:39">
      <c r="AF13321" s="25"/>
      <c r="AM13321" s="25"/>
    </row>
    <row r="13322" spans="32:39">
      <c r="AF13322" s="25"/>
      <c r="AM13322" s="25"/>
    </row>
    <row r="13323" spans="32:39">
      <c r="AF13323" s="25"/>
      <c r="AM13323" s="25"/>
    </row>
    <row r="13324" spans="32:39">
      <c r="AF13324" s="25"/>
      <c r="AM13324" s="25"/>
    </row>
    <row r="13325" spans="32:39">
      <c r="AF13325" s="25"/>
      <c r="AM13325" s="25"/>
    </row>
    <row r="13326" spans="32:39">
      <c r="AF13326" s="25"/>
      <c r="AM13326" s="25"/>
    </row>
    <row r="13327" spans="32:39">
      <c r="AF13327" s="25"/>
      <c r="AM13327" s="25"/>
    </row>
    <row r="13328" spans="32:39">
      <c r="AF13328" s="25"/>
      <c r="AM13328" s="25"/>
    </row>
    <row r="13329" spans="32:39">
      <c r="AF13329" s="25"/>
      <c r="AM13329" s="25"/>
    </row>
    <row r="13330" spans="32:39">
      <c r="AF13330" s="25"/>
      <c r="AM13330" s="25"/>
    </row>
    <row r="13331" spans="32:39">
      <c r="AF13331" s="25"/>
      <c r="AM13331" s="25"/>
    </row>
    <row r="13332" spans="32:39">
      <c r="AF13332" s="25"/>
      <c r="AM13332" s="25"/>
    </row>
    <row r="13333" spans="32:39">
      <c r="AF13333" s="25"/>
      <c r="AM13333" s="25"/>
    </row>
    <row r="13334" spans="32:39">
      <c r="AF13334" s="25"/>
      <c r="AM13334" s="25"/>
    </row>
    <row r="13335" spans="32:39">
      <c r="AF13335" s="25"/>
      <c r="AM13335" s="25"/>
    </row>
    <row r="13336" spans="32:39">
      <c r="AF13336" s="25"/>
      <c r="AM13336" s="25"/>
    </row>
    <row r="13337" spans="32:39">
      <c r="AF13337" s="25"/>
      <c r="AM13337" s="25"/>
    </row>
    <row r="13338" spans="32:39">
      <c r="AF13338" s="25"/>
      <c r="AM13338" s="25"/>
    </row>
    <row r="13339" spans="32:39">
      <c r="AF13339" s="25"/>
      <c r="AM13339" s="25"/>
    </row>
    <row r="13340" spans="32:39">
      <c r="AF13340" s="25"/>
      <c r="AM13340" s="25"/>
    </row>
    <row r="13341" spans="32:39">
      <c r="AF13341" s="25"/>
      <c r="AM13341" s="25"/>
    </row>
    <row r="13342" spans="32:39">
      <c r="AF13342" s="25"/>
      <c r="AM13342" s="25"/>
    </row>
    <row r="13343" spans="32:39">
      <c r="AF13343" s="25"/>
      <c r="AM13343" s="25"/>
    </row>
    <row r="13344" spans="32:39">
      <c r="AF13344" s="25"/>
      <c r="AM13344" s="25"/>
    </row>
    <row r="13345" spans="32:39">
      <c r="AF13345" s="25"/>
      <c r="AM13345" s="25"/>
    </row>
    <row r="13346" spans="32:39">
      <c r="AF13346" s="25"/>
      <c r="AM13346" s="25"/>
    </row>
    <row r="13347" spans="32:39">
      <c r="AF13347" s="25"/>
      <c r="AM13347" s="25"/>
    </row>
    <row r="13348" spans="32:39">
      <c r="AF13348" s="25"/>
      <c r="AM13348" s="25"/>
    </row>
    <row r="13349" spans="32:39">
      <c r="AF13349" s="25"/>
      <c r="AM13349" s="25"/>
    </row>
    <row r="13350" spans="32:39">
      <c r="AF13350" s="25"/>
      <c r="AM13350" s="25"/>
    </row>
    <row r="13351" spans="32:39">
      <c r="AF13351" s="25"/>
      <c r="AM13351" s="25"/>
    </row>
    <row r="13352" spans="32:39">
      <c r="AF13352" s="25"/>
      <c r="AM13352" s="25"/>
    </row>
    <row r="13353" spans="32:39">
      <c r="AF13353" s="25"/>
      <c r="AM13353" s="25"/>
    </row>
    <row r="13354" spans="32:39">
      <c r="AF13354" s="25"/>
      <c r="AM13354" s="25"/>
    </row>
    <row r="13355" spans="32:39">
      <c r="AF13355" s="25"/>
      <c r="AM13355" s="25"/>
    </row>
    <row r="13356" spans="32:39">
      <c r="AF13356" s="25"/>
      <c r="AM13356" s="25"/>
    </row>
    <row r="13357" spans="32:39">
      <c r="AF13357" s="25"/>
      <c r="AM13357" s="25"/>
    </row>
    <row r="13358" spans="32:39">
      <c r="AF13358" s="25"/>
      <c r="AM13358" s="25"/>
    </row>
    <row r="13359" spans="32:39">
      <c r="AF13359" s="25"/>
      <c r="AM13359" s="25"/>
    </row>
    <row r="13360" spans="32:39">
      <c r="AF13360" s="25"/>
      <c r="AM13360" s="25"/>
    </row>
    <row r="13361" spans="32:39">
      <c r="AF13361" s="25"/>
      <c r="AM13361" s="25"/>
    </row>
    <row r="13362" spans="32:39">
      <c r="AF13362" s="25"/>
      <c r="AM13362" s="25"/>
    </row>
    <row r="13363" spans="32:39">
      <c r="AF13363" s="25"/>
      <c r="AM13363" s="25"/>
    </row>
    <row r="13364" spans="32:39">
      <c r="AF13364" s="25"/>
      <c r="AM13364" s="25"/>
    </row>
    <row r="13365" spans="32:39">
      <c r="AF13365" s="25"/>
      <c r="AM13365" s="25"/>
    </row>
    <row r="13366" spans="32:39">
      <c r="AF13366" s="25"/>
      <c r="AM13366" s="25"/>
    </row>
    <row r="13367" spans="32:39">
      <c r="AF13367" s="25"/>
      <c r="AM13367" s="25"/>
    </row>
    <row r="13368" spans="32:39">
      <c r="AF13368" s="25"/>
      <c r="AM13368" s="25"/>
    </row>
    <row r="13369" spans="32:39">
      <c r="AF13369" s="25"/>
      <c r="AM13369" s="25"/>
    </row>
    <row r="13370" spans="32:39">
      <c r="AF13370" s="25"/>
      <c r="AM13370" s="25"/>
    </row>
    <row r="13371" spans="32:39">
      <c r="AF13371" s="25"/>
      <c r="AM13371" s="25"/>
    </row>
    <row r="13372" spans="32:39">
      <c r="AF13372" s="25"/>
      <c r="AM13372" s="25"/>
    </row>
    <row r="13373" spans="32:39">
      <c r="AF13373" s="25"/>
      <c r="AM13373" s="25"/>
    </row>
    <row r="13374" spans="32:39">
      <c r="AF13374" s="25"/>
      <c r="AM13374" s="25"/>
    </row>
    <row r="13375" spans="32:39">
      <c r="AF13375" s="25"/>
      <c r="AM13375" s="25"/>
    </row>
    <row r="13376" spans="32:39">
      <c r="AF13376" s="25"/>
      <c r="AM13376" s="25"/>
    </row>
    <row r="13377" spans="32:39">
      <c r="AF13377" s="25"/>
      <c r="AM13377" s="25"/>
    </row>
    <row r="13378" spans="32:39">
      <c r="AF13378" s="25"/>
      <c r="AM13378" s="25"/>
    </row>
    <row r="13379" spans="32:39">
      <c r="AF13379" s="25"/>
      <c r="AM13379" s="25"/>
    </row>
    <row r="13380" spans="32:39">
      <c r="AF13380" s="25"/>
      <c r="AM13380" s="25"/>
    </row>
    <row r="13381" spans="32:39">
      <c r="AF13381" s="25"/>
      <c r="AM13381" s="25"/>
    </row>
    <row r="13382" spans="32:39">
      <c r="AF13382" s="25"/>
      <c r="AM13382" s="25"/>
    </row>
    <row r="13383" spans="32:39">
      <c r="AF13383" s="25"/>
      <c r="AM13383" s="25"/>
    </row>
    <row r="13384" spans="32:39">
      <c r="AF13384" s="25"/>
      <c r="AM13384" s="25"/>
    </row>
    <row r="13385" spans="32:39">
      <c r="AF13385" s="25"/>
      <c r="AM13385" s="25"/>
    </row>
    <row r="13386" spans="32:39">
      <c r="AF13386" s="25"/>
      <c r="AM13386" s="25"/>
    </row>
    <row r="13387" spans="32:39">
      <c r="AF13387" s="25"/>
      <c r="AM13387" s="25"/>
    </row>
    <row r="13388" spans="32:39">
      <c r="AF13388" s="25"/>
      <c r="AM13388" s="25"/>
    </row>
    <row r="13389" spans="32:39">
      <c r="AF13389" s="25"/>
      <c r="AM13389" s="25"/>
    </row>
    <row r="13390" spans="32:39">
      <c r="AF13390" s="25"/>
      <c r="AM13390" s="25"/>
    </row>
    <row r="13391" spans="32:39">
      <c r="AF13391" s="25"/>
      <c r="AM13391" s="25"/>
    </row>
    <row r="13392" spans="32:39">
      <c r="AF13392" s="25"/>
      <c r="AM13392" s="25"/>
    </row>
    <row r="13393" spans="32:39">
      <c r="AF13393" s="25"/>
      <c r="AM13393" s="25"/>
    </row>
    <row r="13394" spans="32:39">
      <c r="AF13394" s="25"/>
      <c r="AM13394" s="25"/>
    </row>
    <row r="13395" spans="32:39">
      <c r="AF13395" s="25"/>
      <c r="AM13395" s="25"/>
    </row>
    <row r="13396" spans="32:39">
      <c r="AF13396" s="25"/>
      <c r="AM13396" s="25"/>
    </row>
    <row r="13397" spans="32:39">
      <c r="AF13397" s="25"/>
      <c r="AM13397" s="25"/>
    </row>
    <row r="13398" spans="32:39">
      <c r="AF13398" s="25"/>
      <c r="AM13398" s="25"/>
    </row>
    <row r="13399" spans="32:39">
      <c r="AF13399" s="25"/>
      <c r="AM13399" s="25"/>
    </row>
    <row r="13400" spans="32:39">
      <c r="AF13400" s="25"/>
      <c r="AM13400" s="25"/>
    </row>
    <row r="13401" spans="32:39">
      <c r="AF13401" s="25"/>
      <c r="AM13401" s="25"/>
    </row>
    <row r="13402" spans="32:39">
      <c r="AF13402" s="25"/>
      <c r="AM13402" s="25"/>
    </row>
    <row r="13403" spans="32:39">
      <c r="AF13403" s="25"/>
      <c r="AM13403" s="25"/>
    </row>
    <row r="13404" spans="32:39">
      <c r="AF13404" s="25"/>
      <c r="AM13404" s="25"/>
    </row>
    <row r="13405" spans="32:39">
      <c r="AF13405" s="25"/>
      <c r="AM13405" s="25"/>
    </row>
    <row r="13406" spans="32:39">
      <c r="AF13406" s="25"/>
      <c r="AM13406" s="25"/>
    </row>
    <row r="13407" spans="32:39">
      <c r="AF13407" s="25"/>
      <c r="AM13407" s="25"/>
    </row>
    <row r="13408" spans="32:39">
      <c r="AF13408" s="25"/>
      <c r="AM13408" s="25"/>
    </row>
    <row r="13409" spans="32:39">
      <c r="AF13409" s="25"/>
      <c r="AM13409" s="25"/>
    </row>
    <row r="13410" spans="32:39">
      <c r="AF13410" s="25"/>
      <c r="AM13410" s="25"/>
    </row>
    <row r="13411" spans="32:39">
      <c r="AF13411" s="25"/>
      <c r="AM13411" s="25"/>
    </row>
    <row r="13412" spans="32:39">
      <c r="AF13412" s="25"/>
      <c r="AM13412" s="25"/>
    </row>
    <row r="13413" spans="32:39">
      <c r="AF13413" s="25"/>
      <c r="AM13413" s="25"/>
    </row>
    <row r="13414" spans="32:39">
      <c r="AF13414" s="25"/>
      <c r="AM13414" s="25"/>
    </row>
    <row r="13415" spans="32:39">
      <c r="AF13415" s="25"/>
      <c r="AM13415" s="25"/>
    </row>
    <row r="13416" spans="32:39">
      <c r="AF13416" s="25"/>
      <c r="AM13416" s="25"/>
    </row>
    <row r="13417" spans="32:39">
      <c r="AF13417" s="25"/>
      <c r="AM13417" s="25"/>
    </row>
    <row r="13418" spans="32:39">
      <c r="AF13418" s="25"/>
      <c r="AM13418" s="25"/>
    </row>
    <row r="13419" spans="32:39">
      <c r="AF13419" s="25"/>
      <c r="AM13419" s="25"/>
    </row>
    <row r="13420" spans="32:39">
      <c r="AF13420" s="25"/>
      <c r="AM13420" s="25"/>
    </row>
    <row r="13421" spans="32:39">
      <c r="AF13421" s="25"/>
      <c r="AM13421" s="25"/>
    </row>
    <row r="13422" spans="32:39">
      <c r="AF13422" s="25"/>
      <c r="AM13422" s="25"/>
    </row>
    <row r="13423" spans="32:39">
      <c r="AF13423" s="25"/>
      <c r="AM13423" s="25"/>
    </row>
    <row r="13424" spans="32:39">
      <c r="AF13424" s="25"/>
      <c r="AM13424" s="25"/>
    </row>
    <row r="13425" spans="32:39">
      <c r="AF13425" s="25"/>
      <c r="AM13425" s="25"/>
    </row>
    <row r="13426" spans="32:39">
      <c r="AF13426" s="25"/>
      <c r="AM13426" s="25"/>
    </row>
    <row r="13427" spans="32:39">
      <c r="AF13427" s="25"/>
      <c r="AM13427" s="25"/>
    </row>
    <row r="13428" spans="32:39">
      <c r="AF13428" s="25"/>
      <c r="AM13428" s="25"/>
    </row>
    <row r="13429" spans="32:39">
      <c r="AF13429" s="25"/>
      <c r="AM13429" s="25"/>
    </row>
    <row r="13430" spans="32:39">
      <c r="AF13430" s="25"/>
      <c r="AM13430" s="25"/>
    </row>
    <row r="13431" spans="32:39">
      <c r="AF13431" s="25"/>
      <c r="AM13431" s="25"/>
    </row>
    <row r="13432" spans="32:39">
      <c r="AF13432" s="25"/>
      <c r="AM13432" s="25"/>
    </row>
    <row r="13433" spans="32:39">
      <c r="AF13433" s="25"/>
      <c r="AM13433" s="25"/>
    </row>
    <row r="13434" spans="32:39">
      <c r="AF13434" s="25"/>
      <c r="AM13434" s="25"/>
    </row>
    <row r="13435" spans="32:39">
      <c r="AF13435" s="25"/>
      <c r="AM13435" s="25"/>
    </row>
    <row r="13436" spans="32:39">
      <c r="AF13436" s="25"/>
      <c r="AM13436" s="25"/>
    </row>
    <row r="13437" spans="32:39">
      <c r="AF13437" s="25"/>
      <c r="AM13437" s="25"/>
    </row>
    <row r="13438" spans="32:39">
      <c r="AF13438" s="25"/>
      <c r="AM13438" s="25"/>
    </row>
    <row r="13439" spans="32:39">
      <c r="AF13439" s="25"/>
      <c r="AM13439" s="25"/>
    </row>
    <row r="13440" spans="32:39">
      <c r="AF13440" s="25"/>
      <c r="AM13440" s="25"/>
    </row>
    <row r="13441" spans="32:39">
      <c r="AF13441" s="25"/>
      <c r="AM13441" s="25"/>
    </row>
    <row r="13442" spans="32:39">
      <c r="AF13442" s="25"/>
      <c r="AM13442" s="25"/>
    </row>
    <row r="13443" spans="32:39">
      <c r="AF13443" s="25"/>
      <c r="AM13443" s="25"/>
    </row>
    <row r="13444" spans="32:39">
      <c r="AF13444" s="25"/>
      <c r="AM13444" s="25"/>
    </row>
    <row r="13445" spans="32:39">
      <c r="AF13445" s="25"/>
      <c r="AM13445" s="25"/>
    </row>
    <row r="13446" spans="32:39">
      <c r="AF13446" s="25"/>
      <c r="AM13446" s="25"/>
    </row>
    <row r="13447" spans="32:39">
      <c r="AF13447" s="25"/>
      <c r="AM13447" s="25"/>
    </row>
    <row r="13448" spans="32:39">
      <c r="AF13448" s="25"/>
      <c r="AM13448" s="25"/>
    </row>
    <row r="13449" spans="32:39">
      <c r="AF13449" s="25"/>
      <c r="AM13449" s="25"/>
    </row>
    <row r="13450" spans="32:39">
      <c r="AF13450" s="25"/>
      <c r="AM13450" s="25"/>
    </row>
    <row r="13451" spans="32:39">
      <c r="AF13451" s="25"/>
      <c r="AM13451" s="25"/>
    </row>
    <row r="13452" spans="32:39">
      <c r="AF13452" s="25"/>
      <c r="AM13452" s="25"/>
    </row>
    <row r="13453" spans="32:39">
      <c r="AF13453" s="25"/>
      <c r="AM13453" s="25"/>
    </row>
    <row r="13454" spans="32:39">
      <c r="AF13454" s="25"/>
      <c r="AM13454" s="25"/>
    </row>
    <row r="13455" spans="32:39">
      <c r="AF13455" s="25"/>
      <c r="AM13455" s="25"/>
    </row>
    <row r="13456" spans="32:39">
      <c r="AF13456" s="25"/>
      <c r="AM13456" s="25"/>
    </row>
    <row r="13457" spans="32:39">
      <c r="AF13457" s="25"/>
      <c r="AM13457" s="25"/>
    </row>
    <row r="13458" spans="32:39">
      <c r="AF13458" s="25"/>
      <c r="AM13458" s="25"/>
    </row>
    <row r="13459" spans="32:39">
      <c r="AF13459" s="25"/>
      <c r="AM13459" s="25"/>
    </row>
    <row r="13460" spans="32:39">
      <c r="AF13460" s="25"/>
      <c r="AM13460" s="25"/>
    </row>
    <row r="13461" spans="32:39">
      <c r="AF13461" s="25"/>
      <c r="AM13461" s="25"/>
    </row>
    <row r="13462" spans="32:39">
      <c r="AF13462" s="25"/>
      <c r="AM13462" s="25"/>
    </row>
    <row r="13463" spans="32:39">
      <c r="AF13463" s="25"/>
      <c r="AM13463" s="25"/>
    </row>
    <row r="13464" spans="32:39">
      <c r="AF13464" s="25"/>
      <c r="AM13464" s="25"/>
    </row>
    <row r="13465" spans="32:39">
      <c r="AF13465" s="25"/>
      <c r="AM13465" s="25"/>
    </row>
    <row r="13466" spans="32:39">
      <c r="AF13466" s="25"/>
      <c r="AM13466" s="25"/>
    </row>
    <row r="13467" spans="32:39">
      <c r="AF13467" s="25"/>
      <c r="AM13467" s="25"/>
    </row>
    <row r="13468" spans="32:39">
      <c r="AF13468" s="25"/>
      <c r="AM13468" s="25"/>
    </row>
    <row r="13469" spans="32:39">
      <c r="AF13469" s="25"/>
      <c r="AM13469" s="25"/>
    </row>
    <row r="13470" spans="32:39">
      <c r="AF13470" s="25"/>
      <c r="AM13470" s="25"/>
    </row>
    <row r="13471" spans="32:39">
      <c r="AF13471" s="25"/>
      <c r="AM13471" s="25"/>
    </row>
    <row r="13472" spans="32:39">
      <c r="AF13472" s="25"/>
      <c r="AM13472" s="25"/>
    </row>
    <row r="13473" spans="32:39">
      <c r="AF13473" s="25"/>
      <c r="AM13473" s="25"/>
    </row>
    <row r="13474" spans="32:39">
      <c r="AF13474" s="25"/>
      <c r="AM13474" s="25"/>
    </row>
    <row r="13475" spans="32:39">
      <c r="AF13475" s="25"/>
      <c r="AM13475" s="25"/>
    </row>
    <row r="13476" spans="32:39">
      <c r="AF13476" s="25"/>
      <c r="AM13476" s="25"/>
    </row>
    <row r="13477" spans="32:39">
      <c r="AF13477" s="25"/>
      <c r="AM13477" s="25"/>
    </row>
    <row r="13478" spans="32:39">
      <c r="AF13478" s="25"/>
      <c r="AM13478" s="25"/>
    </row>
    <row r="13479" spans="32:39">
      <c r="AF13479" s="25"/>
      <c r="AM13479" s="25"/>
    </row>
    <row r="13480" spans="32:39">
      <c r="AF13480" s="25"/>
      <c r="AM13480" s="25"/>
    </row>
    <row r="13481" spans="32:39">
      <c r="AF13481" s="25"/>
      <c r="AM13481" s="25"/>
    </row>
    <row r="13482" spans="32:39">
      <c r="AF13482" s="25"/>
      <c r="AM13482" s="25"/>
    </row>
    <row r="13483" spans="32:39">
      <c r="AF13483" s="25"/>
      <c r="AM13483" s="25"/>
    </row>
    <row r="13484" spans="32:39">
      <c r="AF13484" s="25"/>
      <c r="AM13484" s="25"/>
    </row>
    <row r="13485" spans="32:39">
      <c r="AF13485" s="25"/>
      <c r="AM13485" s="25"/>
    </row>
    <row r="13486" spans="32:39">
      <c r="AF13486" s="25"/>
      <c r="AM13486" s="25"/>
    </row>
    <row r="13487" spans="32:39">
      <c r="AF13487" s="25"/>
      <c r="AM13487" s="25"/>
    </row>
    <row r="13488" spans="32:39">
      <c r="AF13488" s="25"/>
      <c r="AM13488" s="25"/>
    </row>
    <row r="13489" spans="32:39">
      <c r="AF13489" s="25"/>
      <c r="AM13489" s="25"/>
    </row>
    <row r="13490" spans="32:39">
      <c r="AF13490" s="25"/>
      <c r="AM13490" s="25"/>
    </row>
    <row r="13491" spans="32:39">
      <c r="AF13491" s="25"/>
      <c r="AM13491" s="25"/>
    </row>
    <row r="13492" spans="32:39">
      <c r="AF13492" s="25"/>
      <c r="AM13492" s="25"/>
    </row>
    <row r="13493" spans="32:39">
      <c r="AF13493" s="25"/>
      <c r="AM13493" s="25"/>
    </row>
    <row r="13494" spans="32:39">
      <c r="AF13494" s="25"/>
      <c r="AM13494" s="25"/>
    </row>
    <row r="13495" spans="32:39">
      <c r="AF13495" s="25"/>
      <c r="AM13495" s="25"/>
    </row>
    <row r="13496" spans="32:39">
      <c r="AF13496" s="25"/>
      <c r="AM13496" s="25"/>
    </row>
    <row r="13497" spans="32:39">
      <c r="AF13497" s="25"/>
      <c r="AM13497" s="25"/>
    </row>
    <row r="13498" spans="32:39">
      <c r="AF13498" s="25"/>
      <c r="AM13498" s="25"/>
    </row>
    <row r="13499" spans="32:39">
      <c r="AF13499" s="25"/>
      <c r="AM13499" s="25"/>
    </row>
    <row r="13500" spans="32:39">
      <c r="AF13500" s="25"/>
      <c r="AM13500" s="25"/>
    </row>
    <row r="13501" spans="32:39">
      <c r="AF13501" s="25"/>
      <c r="AM13501" s="25"/>
    </row>
    <row r="13502" spans="32:39">
      <c r="AF13502" s="25"/>
      <c r="AM13502" s="25"/>
    </row>
    <row r="13503" spans="32:39">
      <c r="AF13503" s="25"/>
      <c r="AM13503" s="25"/>
    </row>
    <row r="13504" spans="32:39">
      <c r="AF13504" s="25"/>
      <c r="AM13504" s="25"/>
    </row>
    <row r="13505" spans="32:39">
      <c r="AF13505" s="25"/>
      <c r="AM13505" s="25"/>
    </row>
    <row r="13506" spans="32:39">
      <c r="AF13506" s="25"/>
      <c r="AM13506" s="25"/>
    </row>
    <row r="13507" spans="32:39">
      <c r="AF13507" s="25"/>
      <c r="AM13507" s="25"/>
    </row>
    <row r="13508" spans="32:39">
      <c r="AF13508" s="25"/>
      <c r="AM13508" s="25"/>
    </row>
    <row r="13509" spans="32:39">
      <c r="AF13509" s="25"/>
      <c r="AM13509" s="25"/>
    </row>
    <row r="13510" spans="32:39">
      <c r="AF13510" s="25"/>
      <c r="AM13510" s="25"/>
    </row>
    <row r="13511" spans="32:39">
      <c r="AF13511" s="25"/>
      <c r="AM13511" s="25"/>
    </row>
    <row r="13512" spans="32:39">
      <c r="AF13512" s="25"/>
      <c r="AM13512" s="25"/>
    </row>
    <row r="13513" spans="32:39">
      <c r="AF13513" s="25"/>
      <c r="AM13513" s="25"/>
    </row>
    <row r="13514" spans="32:39">
      <c r="AF13514" s="25"/>
      <c r="AM13514" s="25"/>
    </row>
    <row r="13515" spans="32:39">
      <c r="AF13515" s="25"/>
      <c r="AM13515" s="25"/>
    </row>
    <row r="13516" spans="32:39">
      <c r="AF13516" s="25"/>
      <c r="AM13516" s="25"/>
    </row>
    <row r="13517" spans="32:39">
      <c r="AF13517" s="25"/>
      <c r="AM13517" s="25"/>
    </row>
    <row r="13518" spans="32:39">
      <c r="AF13518" s="25"/>
      <c r="AM13518" s="25"/>
    </row>
    <row r="13519" spans="32:39">
      <c r="AF13519" s="25"/>
      <c r="AM13519" s="25"/>
    </row>
    <row r="13520" spans="32:39">
      <c r="AF13520" s="25"/>
      <c r="AM13520" s="25"/>
    </row>
    <row r="13521" spans="32:39">
      <c r="AF13521" s="25"/>
      <c r="AM13521" s="25"/>
    </row>
    <row r="13522" spans="32:39">
      <c r="AF13522" s="25"/>
      <c r="AM13522" s="25"/>
    </row>
    <row r="13523" spans="32:39">
      <c r="AF13523" s="25"/>
      <c r="AM13523" s="25"/>
    </row>
    <row r="13524" spans="32:39">
      <c r="AF13524" s="25"/>
      <c r="AM13524" s="25"/>
    </row>
    <row r="13525" spans="32:39">
      <c r="AF13525" s="25"/>
      <c r="AM13525" s="25"/>
    </row>
    <row r="13526" spans="32:39">
      <c r="AF13526" s="25"/>
      <c r="AM13526" s="25"/>
    </row>
    <row r="13527" spans="32:39">
      <c r="AF13527" s="25"/>
      <c r="AM13527" s="25"/>
    </row>
    <row r="13528" spans="32:39">
      <c r="AF13528" s="25"/>
      <c r="AM13528" s="25"/>
    </row>
    <row r="13529" spans="32:39">
      <c r="AF13529" s="25"/>
      <c r="AM13529" s="25"/>
    </row>
    <row r="13530" spans="32:39">
      <c r="AF13530" s="25"/>
      <c r="AM13530" s="25"/>
    </row>
    <row r="13531" spans="32:39">
      <c r="AF13531" s="25"/>
      <c r="AM13531" s="25"/>
    </row>
    <row r="13532" spans="32:39">
      <c r="AF13532" s="25"/>
      <c r="AM13532" s="25"/>
    </row>
    <row r="13533" spans="32:39">
      <c r="AF13533" s="25"/>
      <c r="AM13533" s="25"/>
    </row>
    <row r="13534" spans="32:39">
      <c r="AF13534" s="25"/>
      <c r="AM13534" s="25"/>
    </row>
    <row r="13535" spans="32:39">
      <c r="AF13535" s="25"/>
      <c r="AM13535" s="25"/>
    </row>
    <row r="13536" spans="32:39">
      <c r="AF13536" s="25"/>
      <c r="AM13536" s="25"/>
    </row>
    <row r="13537" spans="32:39">
      <c r="AF13537" s="25"/>
      <c r="AM13537" s="25"/>
    </row>
    <row r="13538" spans="32:39">
      <c r="AF13538" s="25"/>
      <c r="AM13538" s="25"/>
    </row>
    <row r="13539" spans="32:39">
      <c r="AF13539" s="25"/>
      <c r="AM13539" s="25"/>
    </row>
    <row r="13540" spans="32:39">
      <c r="AF13540" s="25"/>
      <c r="AM13540" s="25"/>
    </row>
    <row r="13541" spans="32:39">
      <c r="AF13541" s="25"/>
      <c r="AM13541" s="25"/>
    </row>
    <row r="13542" spans="32:39">
      <c r="AF13542" s="25"/>
      <c r="AM13542" s="25"/>
    </row>
    <row r="13543" spans="32:39">
      <c r="AF13543" s="25"/>
      <c r="AM13543" s="25"/>
    </row>
    <row r="13544" spans="32:39">
      <c r="AF13544" s="25"/>
      <c r="AM13544" s="25"/>
    </row>
    <row r="13545" spans="32:39">
      <c r="AF13545" s="25"/>
      <c r="AM13545" s="25"/>
    </row>
    <row r="13546" spans="32:39">
      <c r="AF13546" s="25"/>
      <c r="AM13546" s="25"/>
    </row>
    <row r="13547" spans="32:39">
      <c r="AF13547" s="25"/>
      <c r="AM13547" s="25"/>
    </row>
    <row r="13548" spans="32:39">
      <c r="AF13548" s="25"/>
      <c r="AM13548" s="25"/>
    </row>
    <row r="13549" spans="32:39">
      <c r="AF13549" s="25"/>
      <c r="AM13549" s="25"/>
    </row>
    <row r="13550" spans="32:39">
      <c r="AF13550" s="25"/>
      <c r="AM13550" s="25"/>
    </row>
    <row r="13551" spans="32:39">
      <c r="AF13551" s="25"/>
      <c r="AM13551" s="25"/>
    </row>
    <row r="13552" spans="32:39">
      <c r="AF13552" s="25"/>
      <c r="AM13552" s="25"/>
    </row>
    <row r="13553" spans="32:39">
      <c r="AF13553" s="25"/>
      <c r="AM13553" s="25"/>
    </row>
    <row r="13554" spans="32:39">
      <c r="AF13554" s="25"/>
      <c r="AM13554" s="25"/>
    </row>
    <row r="13555" spans="32:39">
      <c r="AF13555" s="25"/>
      <c r="AM13555" s="25"/>
    </row>
    <row r="13556" spans="32:39">
      <c r="AF13556" s="25"/>
      <c r="AM13556" s="25"/>
    </row>
    <row r="13557" spans="32:39">
      <c r="AF13557" s="25"/>
      <c r="AM13557" s="25"/>
    </row>
    <row r="13558" spans="32:39">
      <c r="AF13558" s="25"/>
      <c r="AM13558" s="25"/>
    </row>
    <row r="13559" spans="32:39">
      <c r="AF13559" s="25"/>
      <c r="AM13559" s="25"/>
    </row>
    <row r="13560" spans="32:39">
      <c r="AF13560" s="25"/>
      <c r="AM13560" s="25"/>
    </row>
    <row r="13561" spans="32:39">
      <c r="AF13561" s="25"/>
      <c r="AM13561" s="25"/>
    </row>
    <row r="13562" spans="32:39">
      <c r="AF13562" s="25"/>
      <c r="AM13562" s="25"/>
    </row>
    <row r="13563" spans="32:39">
      <c r="AF13563" s="25"/>
      <c r="AM13563" s="25"/>
    </row>
    <row r="13564" spans="32:39">
      <c r="AF13564" s="25"/>
      <c r="AM13564" s="25"/>
    </row>
    <row r="13565" spans="32:39">
      <c r="AF13565" s="25"/>
      <c r="AM13565" s="25"/>
    </row>
    <row r="13566" spans="32:39">
      <c r="AF13566" s="25"/>
      <c r="AM13566" s="25"/>
    </row>
    <row r="13567" spans="32:39">
      <c r="AF13567" s="25"/>
      <c r="AM13567" s="25"/>
    </row>
    <row r="13568" spans="32:39">
      <c r="AF13568" s="25"/>
      <c r="AM13568" s="25"/>
    </row>
    <row r="13569" spans="32:39">
      <c r="AF13569" s="25"/>
      <c r="AM13569" s="25"/>
    </row>
    <row r="13570" spans="32:39">
      <c r="AF13570" s="25"/>
      <c r="AM13570" s="25"/>
    </row>
    <row r="13571" spans="32:39">
      <c r="AF13571" s="25"/>
      <c r="AM13571" s="25"/>
    </row>
    <row r="13572" spans="32:39">
      <c r="AF13572" s="25"/>
      <c r="AM13572" s="25"/>
    </row>
    <row r="13573" spans="32:39">
      <c r="AF13573" s="25"/>
      <c r="AM13573" s="25"/>
    </row>
    <row r="13574" spans="32:39">
      <c r="AF13574" s="25"/>
      <c r="AM13574" s="25"/>
    </row>
    <row r="13575" spans="32:39">
      <c r="AF13575" s="25"/>
      <c r="AM13575" s="25"/>
    </row>
    <row r="13576" spans="32:39">
      <c r="AF13576" s="25"/>
      <c r="AM13576" s="25"/>
    </row>
    <row r="13577" spans="32:39">
      <c r="AF13577" s="25"/>
      <c r="AM13577" s="25"/>
    </row>
    <row r="13578" spans="32:39">
      <c r="AF13578" s="25"/>
      <c r="AM13578" s="25"/>
    </row>
    <row r="13579" spans="32:39">
      <c r="AF13579" s="25"/>
      <c r="AM13579" s="25"/>
    </row>
    <row r="13580" spans="32:39">
      <c r="AF13580" s="25"/>
      <c r="AM13580" s="25"/>
    </row>
    <row r="13581" spans="32:39">
      <c r="AF13581" s="25"/>
      <c r="AM13581" s="25"/>
    </row>
    <row r="13582" spans="32:39">
      <c r="AF13582" s="25"/>
      <c r="AM13582" s="25"/>
    </row>
    <row r="13583" spans="32:39">
      <c r="AF13583" s="25"/>
      <c r="AM13583" s="25"/>
    </row>
    <row r="13584" spans="32:39">
      <c r="AF13584" s="25"/>
      <c r="AM13584" s="25"/>
    </row>
    <row r="13585" spans="32:39">
      <c r="AF13585" s="25"/>
      <c r="AM13585" s="25"/>
    </row>
    <row r="13586" spans="32:39">
      <c r="AF13586" s="25"/>
      <c r="AM13586" s="25"/>
    </row>
    <row r="13587" spans="32:39">
      <c r="AF13587" s="25"/>
      <c r="AM13587" s="25"/>
    </row>
    <row r="13588" spans="32:39">
      <c r="AF13588" s="25"/>
      <c r="AM13588" s="25"/>
    </row>
    <row r="13589" spans="32:39">
      <c r="AF13589" s="25"/>
      <c r="AM13589" s="25"/>
    </row>
    <row r="13590" spans="32:39">
      <c r="AF13590" s="25"/>
      <c r="AM13590" s="25"/>
    </row>
    <row r="13591" spans="32:39">
      <c r="AF13591" s="25"/>
      <c r="AM13591" s="25"/>
    </row>
    <row r="13592" spans="32:39">
      <c r="AF13592" s="25"/>
      <c r="AM13592" s="25"/>
    </row>
    <row r="13593" spans="32:39">
      <c r="AF13593" s="25"/>
      <c r="AM13593" s="25"/>
    </row>
    <row r="13594" spans="32:39">
      <c r="AF13594" s="25"/>
      <c r="AM13594" s="25"/>
    </row>
    <row r="13595" spans="32:39">
      <c r="AF13595" s="25"/>
      <c r="AM13595" s="25"/>
    </row>
    <row r="13596" spans="32:39">
      <c r="AF13596" s="25"/>
      <c r="AM13596" s="25"/>
    </row>
    <row r="13597" spans="32:39">
      <c r="AF13597" s="25"/>
      <c r="AM13597" s="25"/>
    </row>
    <row r="13598" spans="32:39">
      <c r="AF13598" s="25"/>
      <c r="AM13598" s="25"/>
    </row>
    <row r="13599" spans="32:39">
      <c r="AF13599" s="25"/>
      <c r="AM13599" s="25"/>
    </row>
    <row r="13600" spans="32:39">
      <c r="AF13600" s="25"/>
      <c r="AM13600" s="25"/>
    </row>
    <row r="13601" spans="32:39">
      <c r="AF13601" s="25"/>
      <c r="AM13601" s="25"/>
    </row>
    <row r="13602" spans="32:39">
      <c r="AF13602" s="25"/>
      <c r="AM13602" s="25"/>
    </row>
    <row r="13603" spans="32:39">
      <c r="AF13603" s="25"/>
      <c r="AM13603" s="25"/>
    </row>
    <row r="13604" spans="32:39">
      <c r="AF13604" s="25"/>
      <c r="AM13604" s="25"/>
    </row>
    <row r="13605" spans="32:39">
      <c r="AF13605" s="25"/>
      <c r="AM13605" s="25"/>
    </row>
    <row r="13606" spans="32:39">
      <c r="AF13606" s="25"/>
      <c r="AM13606" s="25"/>
    </row>
    <row r="13607" spans="32:39">
      <c r="AF13607" s="25"/>
      <c r="AM13607" s="25"/>
    </row>
    <row r="13608" spans="32:39">
      <c r="AF13608" s="25"/>
      <c r="AM13608" s="25"/>
    </row>
    <row r="13609" spans="32:39">
      <c r="AF13609" s="25"/>
      <c r="AM13609" s="25"/>
    </row>
    <row r="13610" spans="32:39">
      <c r="AF13610" s="25"/>
      <c r="AM13610" s="25"/>
    </row>
    <row r="13611" spans="32:39">
      <c r="AF13611" s="25"/>
      <c r="AM13611" s="25"/>
    </row>
    <row r="13612" spans="32:39">
      <c r="AF13612" s="25"/>
      <c r="AM13612" s="25"/>
    </row>
    <row r="13613" spans="32:39">
      <c r="AF13613" s="25"/>
      <c r="AM13613" s="25"/>
    </row>
    <row r="13614" spans="32:39">
      <c r="AF13614" s="25"/>
      <c r="AM13614" s="25"/>
    </row>
    <row r="13615" spans="32:39">
      <c r="AF13615" s="25"/>
      <c r="AM13615" s="25"/>
    </row>
    <row r="13616" spans="32:39">
      <c r="AF13616" s="25"/>
      <c r="AM13616" s="25"/>
    </row>
    <row r="13617" spans="32:39">
      <c r="AF13617" s="25"/>
      <c r="AM13617" s="25"/>
    </row>
    <row r="13618" spans="32:39">
      <c r="AF13618" s="25"/>
      <c r="AM13618" s="25"/>
    </row>
    <row r="13619" spans="32:39">
      <c r="AF13619" s="25"/>
      <c r="AM13619" s="25"/>
    </row>
    <row r="13620" spans="32:39">
      <c r="AF13620" s="25"/>
      <c r="AM13620" s="25"/>
    </row>
    <row r="13621" spans="32:39">
      <c r="AF13621" s="25"/>
      <c r="AM13621" s="25"/>
    </row>
    <row r="13622" spans="32:39">
      <c r="AF13622" s="25"/>
      <c r="AM13622" s="25"/>
    </row>
    <row r="13623" spans="32:39">
      <c r="AF13623" s="25"/>
      <c r="AM13623" s="25"/>
    </row>
    <row r="13624" spans="32:39">
      <c r="AF13624" s="25"/>
      <c r="AM13624" s="25"/>
    </row>
    <row r="13625" spans="32:39">
      <c r="AF13625" s="25"/>
      <c r="AM13625" s="25"/>
    </row>
    <row r="13626" spans="32:39">
      <c r="AF13626" s="25"/>
      <c r="AM13626" s="25"/>
    </row>
    <row r="13627" spans="32:39">
      <c r="AF13627" s="25"/>
      <c r="AM13627" s="25"/>
    </row>
    <row r="13628" spans="32:39">
      <c r="AF13628" s="25"/>
      <c r="AM13628" s="25"/>
    </row>
    <row r="13629" spans="32:39">
      <c r="AF13629" s="25"/>
      <c r="AM13629" s="25"/>
    </row>
    <row r="13630" spans="32:39">
      <c r="AF13630" s="25"/>
      <c r="AM13630" s="25"/>
    </row>
    <row r="13631" spans="32:39">
      <c r="AF13631" s="25"/>
      <c r="AM13631" s="25"/>
    </row>
    <row r="13632" spans="32:39">
      <c r="AF13632" s="25"/>
      <c r="AM13632" s="25"/>
    </row>
    <row r="13633" spans="32:39">
      <c r="AF13633" s="25"/>
      <c r="AM13633" s="25"/>
    </row>
    <row r="13634" spans="32:39">
      <c r="AF13634" s="25"/>
      <c r="AM13634" s="25"/>
    </row>
    <row r="13635" spans="32:39">
      <c r="AF13635" s="25"/>
      <c r="AM13635" s="25"/>
    </row>
    <row r="13636" spans="32:39">
      <c r="AF13636" s="25"/>
      <c r="AM13636" s="25"/>
    </row>
    <row r="13637" spans="32:39">
      <c r="AF13637" s="25"/>
      <c r="AM13637" s="25"/>
    </row>
    <row r="13638" spans="32:39">
      <c r="AF13638" s="25"/>
      <c r="AM13638" s="25"/>
    </row>
    <row r="13639" spans="32:39">
      <c r="AF13639" s="25"/>
      <c r="AM13639" s="25"/>
    </row>
    <row r="13640" spans="32:39">
      <c r="AF13640" s="25"/>
      <c r="AM13640" s="25"/>
    </row>
    <row r="13641" spans="32:39">
      <c r="AF13641" s="25"/>
      <c r="AM13641" s="25"/>
    </row>
    <row r="13642" spans="32:39">
      <c r="AF13642" s="25"/>
      <c r="AM13642" s="25"/>
    </row>
    <row r="13643" spans="32:39">
      <c r="AF13643" s="25"/>
      <c r="AM13643" s="25"/>
    </row>
    <row r="13644" spans="32:39">
      <c r="AF13644" s="25"/>
      <c r="AM13644" s="25"/>
    </row>
    <row r="13645" spans="32:39">
      <c r="AF13645" s="25"/>
      <c r="AM13645" s="25"/>
    </row>
    <row r="13646" spans="32:39">
      <c r="AF13646" s="25"/>
      <c r="AM13646" s="25"/>
    </row>
    <row r="13647" spans="32:39">
      <c r="AF13647" s="25"/>
      <c r="AM13647" s="25"/>
    </row>
    <row r="13648" spans="32:39">
      <c r="AF13648" s="25"/>
      <c r="AM13648" s="25"/>
    </row>
    <row r="13649" spans="32:39">
      <c r="AF13649" s="25"/>
      <c r="AM13649" s="25"/>
    </row>
    <row r="13650" spans="32:39">
      <c r="AF13650" s="25"/>
      <c r="AM13650" s="25"/>
    </row>
    <row r="13651" spans="32:39">
      <c r="AF13651" s="25"/>
      <c r="AM13651" s="25"/>
    </row>
    <row r="13652" spans="32:39">
      <c r="AF13652" s="25"/>
      <c r="AM13652" s="25"/>
    </row>
    <row r="13653" spans="32:39">
      <c r="AF13653" s="25"/>
      <c r="AM13653" s="25"/>
    </row>
    <row r="13654" spans="32:39">
      <c r="AF13654" s="25"/>
      <c r="AM13654" s="25"/>
    </row>
    <row r="13655" spans="32:39">
      <c r="AF13655" s="25"/>
      <c r="AM13655" s="25"/>
    </row>
    <row r="13656" spans="32:39">
      <c r="AF13656" s="25"/>
      <c r="AM13656" s="25"/>
    </row>
    <row r="13657" spans="32:39">
      <c r="AF13657" s="25"/>
      <c r="AM13657" s="25"/>
    </row>
    <row r="13658" spans="32:39">
      <c r="AF13658" s="25"/>
      <c r="AM13658" s="25"/>
    </row>
    <row r="13659" spans="32:39">
      <c r="AF13659" s="25"/>
      <c r="AM13659" s="25"/>
    </row>
    <row r="13660" spans="32:39">
      <c r="AF13660" s="25"/>
      <c r="AM13660" s="25"/>
    </row>
    <row r="13661" spans="32:39">
      <c r="AF13661" s="25"/>
      <c r="AM13661" s="25"/>
    </row>
    <row r="13662" spans="32:39">
      <c r="AF13662" s="25"/>
      <c r="AM13662" s="25"/>
    </row>
    <row r="13663" spans="32:39">
      <c r="AF13663" s="25"/>
      <c r="AM13663" s="25"/>
    </row>
    <row r="13664" spans="32:39">
      <c r="AF13664" s="25"/>
      <c r="AM13664" s="25"/>
    </row>
    <row r="13665" spans="32:39">
      <c r="AF13665" s="25"/>
      <c r="AM13665" s="25"/>
    </row>
    <row r="13666" spans="32:39">
      <c r="AF13666" s="25"/>
      <c r="AM13666" s="25"/>
    </row>
    <row r="13667" spans="32:39">
      <c r="AF13667" s="25"/>
      <c r="AM13667" s="25"/>
    </row>
    <row r="13668" spans="32:39">
      <c r="AF13668" s="25"/>
      <c r="AM13668" s="25"/>
    </row>
    <row r="13669" spans="32:39">
      <c r="AF13669" s="25"/>
      <c r="AM13669" s="25"/>
    </row>
    <row r="13670" spans="32:39">
      <c r="AF13670" s="25"/>
      <c r="AM13670" s="25"/>
    </row>
    <row r="13671" spans="32:39">
      <c r="AF13671" s="25"/>
      <c r="AM13671" s="25"/>
    </row>
    <row r="13672" spans="32:39">
      <c r="AF13672" s="25"/>
      <c r="AM13672" s="25"/>
    </row>
    <row r="13673" spans="32:39">
      <c r="AF13673" s="25"/>
      <c r="AM13673" s="25"/>
    </row>
    <row r="13674" spans="32:39">
      <c r="AF13674" s="25"/>
      <c r="AM13674" s="25"/>
    </row>
    <row r="13675" spans="32:39">
      <c r="AF13675" s="25"/>
      <c r="AM13675" s="25"/>
    </row>
    <row r="13676" spans="32:39">
      <c r="AF13676" s="25"/>
      <c r="AM13676" s="25"/>
    </row>
    <row r="13677" spans="32:39">
      <c r="AF13677" s="25"/>
      <c r="AM13677" s="25"/>
    </row>
    <row r="13678" spans="32:39">
      <c r="AF13678" s="25"/>
      <c r="AM13678" s="25"/>
    </row>
    <row r="13679" spans="32:39">
      <c r="AF13679" s="25"/>
      <c r="AM13679" s="25"/>
    </row>
    <row r="13680" spans="32:39">
      <c r="AF13680" s="25"/>
      <c r="AM13680" s="25"/>
    </row>
    <row r="13681" spans="32:39">
      <c r="AF13681" s="25"/>
      <c r="AM13681" s="25"/>
    </row>
    <row r="13682" spans="32:39">
      <c r="AF13682" s="25"/>
      <c r="AM13682" s="25"/>
    </row>
    <row r="13683" spans="32:39">
      <c r="AF13683" s="25"/>
      <c r="AM13683" s="25"/>
    </row>
    <row r="13684" spans="32:39">
      <c r="AF13684" s="25"/>
      <c r="AM13684" s="25"/>
    </row>
    <row r="13685" spans="32:39">
      <c r="AF13685" s="25"/>
      <c r="AM13685" s="25"/>
    </row>
    <row r="13686" spans="32:39">
      <c r="AF13686" s="25"/>
      <c r="AM13686" s="25"/>
    </row>
    <row r="13687" spans="32:39">
      <c r="AF13687" s="25"/>
      <c r="AM13687" s="25"/>
    </row>
    <row r="13688" spans="32:39">
      <c r="AF13688" s="25"/>
      <c r="AM13688" s="25"/>
    </row>
    <row r="13689" spans="32:39">
      <c r="AF13689" s="25"/>
      <c r="AM13689" s="25"/>
    </row>
    <row r="13690" spans="32:39">
      <c r="AF13690" s="25"/>
      <c r="AM13690" s="25"/>
    </row>
    <row r="13691" spans="32:39">
      <c r="AF13691" s="25"/>
      <c r="AM13691" s="25"/>
    </row>
    <row r="13692" spans="32:39">
      <c r="AF13692" s="25"/>
      <c r="AM13692" s="25"/>
    </row>
    <row r="13693" spans="32:39">
      <c r="AF13693" s="25"/>
      <c r="AM13693" s="25"/>
    </row>
    <row r="13694" spans="32:39">
      <c r="AF13694" s="25"/>
      <c r="AM13694" s="25"/>
    </row>
    <row r="13695" spans="32:39">
      <c r="AF13695" s="25"/>
      <c r="AM13695" s="25"/>
    </row>
    <row r="13696" spans="32:39">
      <c r="AF13696" s="25"/>
      <c r="AM13696" s="25"/>
    </row>
    <row r="13697" spans="32:39">
      <c r="AF13697" s="25"/>
      <c r="AM13697" s="25"/>
    </row>
    <row r="13698" spans="32:39">
      <c r="AF13698" s="25"/>
      <c r="AM13698" s="25"/>
    </row>
    <row r="13699" spans="32:39">
      <c r="AF13699" s="25"/>
      <c r="AM13699" s="25"/>
    </row>
    <row r="13700" spans="32:39">
      <c r="AF13700" s="25"/>
      <c r="AM13700" s="25"/>
    </row>
    <row r="13701" spans="32:39">
      <c r="AF13701" s="25"/>
      <c r="AM13701" s="25"/>
    </row>
    <row r="13702" spans="32:39">
      <c r="AF13702" s="25"/>
      <c r="AM13702" s="25"/>
    </row>
    <row r="13703" spans="32:39">
      <c r="AF13703" s="25"/>
      <c r="AM13703" s="25"/>
    </row>
    <row r="13704" spans="32:39">
      <c r="AF13704" s="25"/>
      <c r="AM13704" s="25"/>
    </row>
    <row r="13705" spans="32:39">
      <c r="AF13705" s="25"/>
      <c r="AM13705" s="25"/>
    </row>
    <row r="13706" spans="32:39">
      <c r="AF13706" s="25"/>
      <c r="AM13706" s="25"/>
    </row>
    <row r="13707" spans="32:39">
      <c r="AF13707" s="25"/>
      <c r="AM13707" s="25"/>
    </row>
    <row r="13708" spans="32:39">
      <c r="AF13708" s="25"/>
      <c r="AM13708" s="25"/>
    </row>
    <row r="13709" spans="32:39">
      <c r="AF13709" s="25"/>
      <c r="AM13709" s="25"/>
    </row>
    <row r="13710" spans="32:39">
      <c r="AF13710" s="25"/>
      <c r="AM13710" s="25"/>
    </row>
    <row r="13711" spans="32:39">
      <c r="AF13711" s="25"/>
      <c r="AM13711" s="25"/>
    </row>
    <row r="13712" spans="32:39">
      <c r="AF13712" s="25"/>
      <c r="AM13712" s="25"/>
    </row>
    <row r="13713" spans="32:39">
      <c r="AF13713" s="25"/>
      <c r="AM13713" s="25"/>
    </row>
    <row r="13714" spans="32:39">
      <c r="AF13714" s="25"/>
      <c r="AM13714" s="25"/>
    </row>
    <row r="13715" spans="32:39">
      <c r="AF13715" s="25"/>
      <c r="AM13715" s="25"/>
    </row>
    <row r="13716" spans="32:39">
      <c r="AF13716" s="25"/>
      <c r="AM13716" s="25"/>
    </row>
    <row r="13717" spans="32:39">
      <c r="AF13717" s="25"/>
      <c r="AM13717" s="25"/>
    </row>
    <row r="13718" spans="32:39">
      <c r="AF13718" s="25"/>
      <c r="AM13718" s="25"/>
    </row>
    <row r="13719" spans="32:39">
      <c r="AF13719" s="25"/>
      <c r="AM13719" s="25"/>
    </row>
    <row r="13720" spans="32:39">
      <c r="AF13720" s="25"/>
      <c r="AM13720" s="25"/>
    </row>
    <row r="13721" spans="32:39">
      <c r="AF13721" s="25"/>
      <c r="AM13721" s="25"/>
    </row>
    <row r="13722" spans="32:39">
      <c r="AF13722" s="25"/>
      <c r="AM13722" s="25"/>
    </row>
    <row r="13723" spans="32:39">
      <c r="AF13723" s="25"/>
      <c r="AM13723" s="25"/>
    </row>
    <row r="13724" spans="32:39">
      <c r="AF13724" s="25"/>
      <c r="AM13724" s="25"/>
    </row>
    <row r="13725" spans="32:39">
      <c r="AF13725" s="25"/>
      <c r="AM13725" s="25"/>
    </row>
    <row r="13726" spans="32:39">
      <c r="AF13726" s="25"/>
      <c r="AM13726" s="25"/>
    </row>
    <row r="13727" spans="32:39">
      <c r="AF13727" s="25"/>
      <c r="AM13727" s="25"/>
    </row>
    <row r="13728" spans="32:39">
      <c r="AF13728" s="25"/>
      <c r="AM13728" s="25"/>
    </row>
    <row r="13729" spans="32:39">
      <c r="AF13729" s="25"/>
      <c r="AM13729" s="25"/>
    </row>
    <row r="13730" spans="32:39">
      <c r="AF13730" s="25"/>
      <c r="AM13730" s="25"/>
    </row>
    <row r="13731" spans="32:39">
      <c r="AF13731" s="25"/>
      <c r="AM13731" s="25"/>
    </row>
    <row r="13732" spans="32:39">
      <c r="AF13732" s="25"/>
      <c r="AM13732" s="25"/>
    </row>
    <row r="13733" spans="32:39">
      <c r="AF13733" s="25"/>
      <c r="AM13733" s="25"/>
    </row>
    <row r="13734" spans="32:39">
      <c r="AF13734" s="25"/>
      <c r="AM13734" s="25"/>
    </row>
    <row r="13735" spans="32:39">
      <c r="AF13735" s="25"/>
      <c r="AM13735" s="25"/>
    </row>
    <row r="13736" spans="32:39">
      <c r="AF13736" s="25"/>
      <c r="AM13736" s="25"/>
    </row>
    <row r="13737" spans="32:39">
      <c r="AF13737" s="25"/>
      <c r="AM13737" s="25"/>
    </row>
    <row r="13738" spans="32:39">
      <c r="AF13738" s="25"/>
      <c r="AM13738" s="25"/>
    </row>
    <row r="13739" spans="32:39">
      <c r="AF13739" s="25"/>
      <c r="AM13739" s="25"/>
    </row>
    <row r="13740" spans="32:39">
      <c r="AF13740" s="25"/>
      <c r="AM13740" s="25"/>
    </row>
    <row r="13741" spans="32:39">
      <c r="AF13741" s="25"/>
      <c r="AM13741" s="25"/>
    </row>
    <row r="13742" spans="32:39">
      <c r="AF13742" s="25"/>
      <c r="AM13742" s="25"/>
    </row>
    <row r="13743" spans="32:39">
      <c r="AF13743" s="25"/>
      <c r="AM13743" s="25"/>
    </row>
    <row r="13744" spans="32:39">
      <c r="AF13744" s="25"/>
      <c r="AM13744" s="25"/>
    </row>
    <row r="13745" spans="32:39">
      <c r="AF13745" s="25"/>
      <c r="AM13745" s="25"/>
    </row>
    <row r="13746" spans="32:39">
      <c r="AF13746" s="25"/>
      <c r="AM13746" s="25"/>
    </row>
    <row r="13747" spans="32:39">
      <c r="AF13747" s="25"/>
      <c r="AM13747" s="25"/>
    </row>
    <row r="13748" spans="32:39">
      <c r="AF13748" s="25"/>
      <c r="AM13748" s="25"/>
    </row>
    <row r="13749" spans="32:39">
      <c r="AF13749" s="25"/>
      <c r="AM13749" s="25"/>
    </row>
    <row r="13750" spans="32:39">
      <c r="AF13750" s="25"/>
      <c r="AM13750" s="25"/>
    </row>
    <row r="13751" spans="32:39">
      <c r="AF13751" s="25"/>
      <c r="AM13751" s="25"/>
    </row>
    <row r="13752" spans="32:39">
      <c r="AF13752" s="25"/>
      <c r="AM13752" s="25"/>
    </row>
    <row r="13753" spans="32:39">
      <c r="AF13753" s="25"/>
      <c r="AM13753" s="25"/>
    </row>
    <row r="13754" spans="32:39">
      <c r="AF13754" s="25"/>
      <c r="AM13754" s="25"/>
    </row>
    <row r="13755" spans="32:39">
      <c r="AF13755" s="25"/>
      <c r="AM13755" s="25"/>
    </row>
    <row r="13756" spans="32:39">
      <c r="AF13756" s="25"/>
      <c r="AM13756" s="25"/>
    </row>
    <row r="13757" spans="32:39">
      <c r="AF13757" s="25"/>
      <c r="AM13757" s="25"/>
    </row>
    <row r="13758" spans="32:39">
      <c r="AF13758" s="25"/>
      <c r="AM13758" s="25"/>
    </row>
    <row r="13759" spans="32:39">
      <c r="AF13759" s="25"/>
      <c r="AM13759" s="25"/>
    </row>
    <row r="13760" spans="32:39">
      <c r="AF13760" s="25"/>
      <c r="AM13760" s="25"/>
    </row>
    <row r="13761" spans="32:39">
      <c r="AF13761" s="25"/>
      <c r="AM13761" s="25"/>
    </row>
    <row r="13762" spans="32:39">
      <c r="AF13762" s="25"/>
      <c r="AM13762" s="25"/>
    </row>
    <row r="13763" spans="32:39">
      <c r="AF13763" s="25"/>
      <c r="AM13763" s="25"/>
    </row>
    <row r="13764" spans="32:39">
      <c r="AF13764" s="25"/>
      <c r="AM13764" s="25"/>
    </row>
    <row r="13765" spans="32:39">
      <c r="AF13765" s="25"/>
      <c r="AM13765" s="25"/>
    </row>
    <row r="13766" spans="32:39">
      <c r="AF13766" s="25"/>
      <c r="AM13766" s="25"/>
    </row>
    <row r="13767" spans="32:39">
      <c r="AF13767" s="25"/>
      <c r="AM13767" s="25"/>
    </row>
    <row r="13768" spans="32:39">
      <c r="AF13768" s="25"/>
      <c r="AM13768" s="25"/>
    </row>
    <row r="13769" spans="32:39">
      <c r="AF13769" s="25"/>
      <c r="AM13769" s="25"/>
    </row>
    <row r="13770" spans="32:39">
      <c r="AF13770" s="25"/>
      <c r="AM13770" s="25"/>
    </row>
    <row r="13771" spans="32:39">
      <c r="AF13771" s="25"/>
      <c r="AM13771" s="25"/>
    </row>
    <row r="13772" spans="32:39">
      <c r="AF13772" s="25"/>
      <c r="AM13772" s="25"/>
    </row>
    <row r="13773" spans="32:39">
      <c r="AF13773" s="25"/>
      <c r="AM13773" s="25"/>
    </row>
    <row r="13774" spans="32:39">
      <c r="AF13774" s="25"/>
      <c r="AM13774" s="25"/>
    </row>
    <row r="13775" spans="32:39">
      <c r="AF13775" s="25"/>
      <c r="AM13775" s="25"/>
    </row>
    <row r="13776" spans="32:39">
      <c r="AF13776" s="25"/>
      <c r="AM13776" s="25"/>
    </row>
    <row r="13777" spans="32:39">
      <c r="AF13777" s="25"/>
      <c r="AM13777" s="25"/>
    </row>
    <row r="13778" spans="32:39">
      <c r="AF13778" s="25"/>
      <c r="AM13778" s="25"/>
    </row>
    <row r="13779" spans="32:39">
      <c r="AF13779" s="25"/>
      <c r="AM13779" s="25"/>
    </row>
    <row r="13780" spans="32:39">
      <c r="AF13780" s="25"/>
      <c r="AM13780" s="25"/>
    </row>
    <row r="13781" spans="32:39">
      <c r="AF13781" s="25"/>
      <c r="AM13781" s="25"/>
    </row>
    <row r="13782" spans="32:39">
      <c r="AF13782" s="25"/>
      <c r="AM13782" s="25"/>
    </row>
    <row r="13783" spans="32:39">
      <c r="AF13783" s="25"/>
      <c r="AM13783" s="25"/>
    </row>
    <row r="13784" spans="32:39">
      <c r="AF13784" s="25"/>
      <c r="AM13784" s="25"/>
    </row>
    <row r="13785" spans="32:39">
      <c r="AF13785" s="25"/>
      <c r="AM13785" s="25"/>
    </row>
    <row r="13786" spans="32:39">
      <c r="AF13786" s="25"/>
      <c r="AM13786" s="25"/>
    </row>
    <row r="13787" spans="32:39">
      <c r="AF13787" s="25"/>
      <c r="AM13787" s="25"/>
    </row>
    <row r="13788" spans="32:39">
      <c r="AF13788" s="25"/>
      <c r="AM13788" s="25"/>
    </row>
    <row r="13789" spans="32:39">
      <c r="AF13789" s="25"/>
      <c r="AM13789" s="25"/>
    </row>
    <row r="13790" spans="32:39">
      <c r="AF13790" s="25"/>
      <c r="AM13790" s="25"/>
    </row>
    <row r="13791" spans="32:39">
      <c r="AF13791" s="25"/>
      <c r="AM13791" s="25"/>
    </row>
    <row r="13792" spans="32:39">
      <c r="AF13792" s="25"/>
      <c r="AM13792" s="25"/>
    </row>
    <row r="13793" spans="32:39">
      <c r="AF13793" s="25"/>
      <c r="AM13793" s="25"/>
    </row>
    <row r="13794" spans="32:39">
      <c r="AF13794" s="25"/>
      <c r="AM13794" s="25"/>
    </row>
    <row r="13795" spans="32:39">
      <c r="AF13795" s="25"/>
      <c r="AM13795" s="25"/>
    </row>
    <row r="13796" spans="32:39">
      <c r="AF13796" s="25"/>
      <c r="AM13796" s="25"/>
    </row>
    <row r="13797" spans="32:39">
      <c r="AF13797" s="25"/>
      <c r="AM13797" s="25"/>
    </row>
    <row r="13798" spans="32:39">
      <c r="AF13798" s="25"/>
      <c r="AM13798" s="25"/>
    </row>
    <row r="13799" spans="32:39">
      <c r="AF13799" s="25"/>
      <c r="AM13799" s="25"/>
    </row>
    <row r="13800" spans="32:39">
      <c r="AF13800" s="25"/>
      <c r="AM13800" s="25"/>
    </row>
    <row r="13801" spans="32:39">
      <c r="AF13801" s="25"/>
      <c r="AM13801" s="25"/>
    </row>
    <row r="13802" spans="32:39">
      <c r="AF13802" s="25"/>
      <c r="AM13802" s="25"/>
    </row>
    <row r="13803" spans="32:39">
      <c r="AF13803" s="25"/>
      <c r="AM13803" s="25"/>
    </row>
    <row r="13804" spans="32:39">
      <c r="AF13804" s="25"/>
      <c r="AM13804" s="25"/>
    </row>
    <row r="13805" spans="32:39">
      <c r="AF13805" s="25"/>
      <c r="AM13805" s="25"/>
    </row>
    <row r="13806" spans="32:39">
      <c r="AF13806" s="25"/>
      <c r="AM13806" s="25"/>
    </row>
    <row r="13807" spans="32:39">
      <c r="AF13807" s="25"/>
      <c r="AM13807" s="25"/>
    </row>
    <row r="13808" spans="32:39">
      <c r="AF13808" s="25"/>
      <c r="AM13808" s="25"/>
    </row>
    <row r="13809" spans="32:39">
      <c r="AF13809" s="25"/>
      <c r="AM13809" s="25"/>
    </row>
    <row r="13810" spans="32:39">
      <c r="AF13810" s="25"/>
      <c r="AM13810" s="25"/>
    </row>
    <row r="13811" spans="32:39">
      <c r="AF13811" s="25"/>
      <c r="AM13811" s="25"/>
    </row>
    <row r="13812" spans="32:39">
      <c r="AF13812" s="25"/>
      <c r="AM13812" s="25"/>
    </row>
    <row r="13813" spans="32:39">
      <c r="AF13813" s="25"/>
      <c r="AM13813" s="25"/>
    </row>
    <row r="13814" spans="32:39">
      <c r="AF13814" s="25"/>
      <c r="AM13814" s="25"/>
    </row>
    <row r="13815" spans="32:39">
      <c r="AF13815" s="25"/>
      <c r="AM13815" s="25"/>
    </row>
    <row r="13816" spans="32:39">
      <c r="AF13816" s="25"/>
      <c r="AM13816" s="25"/>
    </row>
    <row r="13817" spans="32:39">
      <c r="AF13817" s="25"/>
      <c r="AM13817" s="25"/>
    </row>
    <row r="13818" spans="32:39">
      <c r="AF13818" s="25"/>
      <c r="AM13818" s="25"/>
    </row>
    <row r="13819" spans="32:39">
      <c r="AF13819" s="25"/>
      <c r="AM13819" s="25"/>
    </row>
    <row r="13820" spans="32:39">
      <c r="AF13820" s="25"/>
      <c r="AM13820" s="25"/>
    </row>
    <row r="13821" spans="32:39">
      <c r="AF13821" s="25"/>
      <c r="AM13821" s="25"/>
    </row>
    <row r="13822" spans="32:39">
      <c r="AF13822" s="25"/>
      <c r="AM13822" s="25"/>
    </row>
    <row r="13823" spans="32:39">
      <c r="AF13823" s="25"/>
      <c r="AM13823" s="25"/>
    </row>
    <row r="13824" spans="32:39">
      <c r="AF13824" s="25"/>
      <c r="AM13824" s="25"/>
    </row>
    <row r="13825" spans="32:39">
      <c r="AF13825" s="25"/>
      <c r="AM13825" s="25"/>
    </row>
    <row r="13826" spans="32:39">
      <c r="AF13826" s="25"/>
      <c r="AM13826" s="25"/>
    </row>
    <row r="13827" spans="32:39">
      <c r="AF13827" s="25"/>
      <c r="AM13827" s="25"/>
    </row>
    <row r="13828" spans="32:39">
      <c r="AF13828" s="25"/>
      <c r="AM13828" s="25"/>
    </row>
    <row r="13829" spans="32:39">
      <c r="AF13829" s="25"/>
      <c r="AM13829" s="25"/>
    </row>
    <row r="13830" spans="32:39">
      <c r="AF13830" s="25"/>
      <c r="AM13830" s="25"/>
    </row>
    <row r="13831" spans="32:39">
      <c r="AF13831" s="25"/>
      <c r="AM13831" s="25"/>
    </row>
    <row r="13832" spans="32:39">
      <c r="AF13832" s="25"/>
      <c r="AM13832" s="25"/>
    </row>
    <row r="13833" spans="32:39">
      <c r="AF13833" s="25"/>
      <c r="AM13833" s="25"/>
    </row>
    <row r="13834" spans="32:39">
      <c r="AF13834" s="25"/>
      <c r="AM13834" s="25"/>
    </row>
    <row r="13835" spans="32:39">
      <c r="AF13835" s="25"/>
      <c r="AM13835" s="25"/>
    </row>
    <row r="13836" spans="32:39">
      <c r="AF13836" s="25"/>
      <c r="AM13836" s="25"/>
    </row>
    <row r="13837" spans="32:39">
      <c r="AF13837" s="25"/>
      <c r="AM13837" s="25"/>
    </row>
    <row r="13838" spans="32:39">
      <c r="AF13838" s="25"/>
      <c r="AM13838" s="25"/>
    </row>
    <row r="13839" spans="32:39">
      <c r="AF13839" s="25"/>
      <c r="AM13839" s="25"/>
    </row>
    <row r="13840" spans="32:39">
      <c r="AF13840" s="25"/>
      <c r="AM13840" s="25"/>
    </row>
    <row r="13841" spans="32:39">
      <c r="AF13841" s="25"/>
      <c r="AM13841" s="25"/>
    </row>
    <row r="13842" spans="32:39">
      <c r="AF13842" s="25"/>
      <c r="AM13842" s="25"/>
    </row>
    <row r="13843" spans="32:39">
      <c r="AF13843" s="25"/>
      <c r="AM13843" s="25"/>
    </row>
    <row r="13844" spans="32:39">
      <c r="AF13844" s="25"/>
      <c r="AM13844" s="25"/>
    </row>
    <row r="13845" spans="32:39">
      <c r="AF13845" s="25"/>
      <c r="AM13845" s="25"/>
    </row>
    <row r="13846" spans="32:39">
      <c r="AF13846" s="25"/>
      <c r="AM13846" s="25"/>
    </row>
    <row r="13847" spans="32:39">
      <c r="AF13847" s="25"/>
      <c r="AM13847" s="25"/>
    </row>
    <row r="13848" spans="32:39">
      <c r="AF13848" s="25"/>
      <c r="AM13848" s="25"/>
    </row>
    <row r="13849" spans="32:39">
      <c r="AF13849" s="25"/>
      <c r="AM13849" s="25"/>
    </row>
    <row r="13850" spans="32:39">
      <c r="AF13850" s="25"/>
      <c r="AM13850" s="25"/>
    </row>
    <row r="13851" spans="32:39">
      <c r="AF13851" s="25"/>
      <c r="AM13851" s="25"/>
    </row>
    <row r="13852" spans="32:39">
      <c r="AF13852" s="25"/>
      <c r="AM13852" s="25"/>
    </row>
    <row r="13853" spans="32:39">
      <c r="AF13853" s="25"/>
      <c r="AM13853" s="25"/>
    </row>
    <row r="13854" spans="32:39">
      <c r="AF13854" s="25"/>
      <c r="AM13854" s="25"/>
    </row>
    <row r="13855" spans="32:39">
      <c r="AF13855" s="25"/>
      <c r="AM13855" s="25"/>
    </row>
    <row r="13856" spans="32:39">
      <c r="AF13856" s="25"/>
      <c r="AM13856" s="25"/>
    </row>
    <row r="13857" spans="32:39">
      <c r="AF13857" s="25"/>
      <c r="AM13857" s="25"/>
    </row>
    <row r="13858" spans="32:39">
      <c r="AF13858" s="25"/>
      <c r="AM13858" s="25"/>
    </row>
    <row r="13859" spans="32:39">
      <c r="AF13859" s="25"/>
      <c r="AM13859" s="25"/>
    </row>
    <row r="13860" spans="32:39">
      <c r="AF13860" s="25"/>
      <c r="AM13860" s="25"/>
    </row>
    <row r="13861" spans="32:39">
      <c r="AF13861" s="25"/>
      <c r="AM13861" s="25"/>
    </row>
    <row r="13862" spans="32:39">
      <c r="AF13862" s="25"/>
      <c r="AM13862" s="25"/>
    </row>
    <row r="13863" spans="32:39">
      <c r="AF13863" s="25"/>
      <c r="AM13863" s="25"/>
    </row>
    <row r="13864" spans="32:39">
      <c r="AF13864" s="25"/>
      <c r="AM13864" s="25"/>
    </row>
    <row r="13865" spans="32:39">
      <c r="AF13865" s="25"/>
      <c r="AM13865" s="25"/>
    </row>
    <row r="13866" spans="32:39">
      <c r="AF13866" s="25"/>
      <c r="AM13866" s="25"/>
    </row>
    <row r="13867" spans="32:39">
      <c r="AF13867" s="25"/>
      <c r="AM13867" s="25"/>
    </row>
    <row r="13868" spans="32:39">
      <c r="AF13868" s="25"/>
      <c r="AM13868" s="25"/>
    </row>
    <row r="13869" spans="32:39">
      <c r="AF13869" s="25"/>
      <c r="AM13869" s="25"/>
    </row>
    <row r="13870" spans="32:39">
      <c r="AF13870" s="25"/>
      <c r="AM13870" s="25"/>
    </row>
    <row r="13871" spans="32:39">
      <c r="AF13871" s="25"/>
      <c r="AM13871" s="25"/>
    </row>
    <row r="13872" spans="32:39">
      <c r="AF13872" s="25"/>
      <c r="AM13872" s="25"/>
    </row>
    <row r="13873" spans="32:39">
      <c r="AF13873" s="25"/>
      <c r="AM13873" s="25"/>
    </row>
    <row r="13874" spans="32:39">
      <c r="AF13874" s="25"/>
      <c r="AM13874" s="25"/>
    </row>
    <row r="13875" spans="32:39">
      <c r="AF13875" s="25"/>
      <c r="AM13875" s="25"/>
    </row>
    <row r="13876" spans="32:39">
      <c r="AF13876" s="25"/>
      <c r="AM13876" s="25"/>
    </row>
    <row r="13877" spans="32:39">
      <c r="AF13877" s="25"/>
      <c r="AM13877" s="25"/>
    </row>
    <row r="13878" spans="32:39">
      <c r="AF13878" s="25"/>
      <c r="AM13878" s="25"/>
    </row>
    <row r="13879" spans="32:39">
      <c r="AF13879" s="25"/>
      <c r="AM13879" s="25"/>
    </row>
    <row r="13880" spans="32:39">
      <c r="AF13880" s="25"/>
      <c r="AM13880" s="25"/>
    </row>
    <row r="13881" spans="32:39">
      <c r="AF13881" s="25"/>
      <c r="AM13881" s="25"/>
    </row>
    <row r="13882" spans="32:39">
      <c r="AF13882" s="25"/>
      <c r="AM13882" s="25"/>
    </row>
    <row r="13883" spans="32:39">
      <c r="AF13883" s="25"/>
      <c r="AM13883" s="25"/>
    </row>
    <row r="13884" spans="32:39">
      <c r="AF13884" s="25"/>
      <c r="AM13884" s="25"/>
    </row>
    <row r="13885" spans="32:39">
      <c r="AF13885" s="25"/>
      <c r="AM13885" s="25"/>
    </row>
    <row r="13886" spans="32:39">
      <c r="AF13886" s="25"/>
      <c r="AM13886" s="25"/>
    </row>
    <row r="13887" spans="32:39">
      <c r="AF13887" s="25"/>
      <c r="AM13887" s="25"/>
    </row>
    <row r="13888" spans="32:39">
      <c r="AF13888" s="25"/>
      <c r="AM13888" s="25"/>
    </row>
    <row r="13889" spans="32:39">
      <c r="AF13889" s="25"/>
      <c r="AM13889" s="25"/>
    </row>
    <row r="13890" spans="32:39">
      <c r="AF13890" s="25"/>
      <c r="AM13890" s="25"/>
    </row>
    <row r="13891" spans="32:39">
      <c r="AF13891" s="25"/>
      <c r="AM13891" s="25"/>
    </row>
    <row r="13892" spans="32:39">
      <c r="AF13892" s="25"/>
      <c r="AM13892" s="25"/>
    </row>
    <row r="13893" spans="32:39">
      <c r="AF13893" s="25"/>
      <c r="AM13893" s="25"/>
    </row>
    <row r="13894" spans="32:39">
      <c r="AF13894" s="25"/>
      <c r="AM13894" s="25"/>
    </row>
    <row r="13895" spans="32:39">
      <c r="AF13895" s="25"/>
      <c r="AM13895" s="25"/>
    </row>
    <row r="13896" spans="32:39">
      <c r="AF13896" s="25"/>
      <c r="AM13896" s="25"/>
    </row>
    <row r="13897" spans="32:39">
      <c r="AF13897" s="25"/>
      <c r="AM13897" s="25"/>
    </row>
    <row r="13898" spans="32:39">
      <c r="AF13898" s="25"/>
      <c r="AM13898" s="25"/>
    </row>
    <row r="13899" spans="32:39">
      <c r="AF13899" s="25"/>
      <c r="AM13899" s="25"/>
    </row>
    <row r="13900" spans="32:39">
      <c r="AF13900" s="25"/>
      <c r="AM13900" s="25"/>
    </row>
    <row r="13901" spans="32:39">
      <c r="AF13901" s="25"/>
      <c r="AM13901" s="25"/>
    </row>
    <row r="13902" spans="32:39">
      <c r="AF13902" s="25"/>
      <c r="AM13902" s="25"/>
    </row>
    <row r="13903" spans="32:39">
      <c r="AF13903" s="25"/>
      <c r="AM13903" s="25"/>
    </row>
    <row r="13904" spans="32:39">
      <c r="AF13904" s="25"/>
      <c r="AM13904" s="25"/>
    </row>
    <row r="13905" spans="32:39">
      <c r="AF13905" s="25"/>
      <c r="AM13905" s="25"/>
    </row>
    <row r="13906" spans="32:39">
      <c r="AF13906" s="25"/>
      <c r="AM13906" s="25"/>
    </row>
    <row r="13907" spans="32:39">
      <c r="AF13907" s="25"/>
      <c r="AM13907" s="25"/>
    </row>
    <row r="13908" spans="32:39">
      <c r="AF13908" s="25"/>
      <c r="AM13908" s="25"/>
    </row>
    <row r="13909" spans="32:39">
      <c r="AF13909" s="25"/>
      <c r="AM13909" s="25"/>
    </row>
    <row r="13910" spans="32:39">
      <c r="AF13910" s="25"/>
      <c r="AM13910" s="25"/>
    </row>
    <row r="13911" spans="32:39">
      <c r="AF13911" s="25"/>
      <c r="AM13911" s="25"/>
    </row>
    <row r="13912" spans="32:39">
      <c r="AF13912" s="25"/>
      <c r="AM13912" s="25"/>
    </row>
    <row r="13913" spans="32:39">
      <c r="AF13913" s="25"/>
      <c r="AM13913" s="25"/>
    </row>
    <row r="13914" spans="32:39">
      <c r="AF13914" s="25"/>
      <c r="AM13914" s="25"/>
    </row>
    <row r="13915" spans="32:39">
      <c r="AF13915" s="25"/>
      <c r="AM13915" s="25"/>
    </row>
    <row r="13916" spans="32:39">
      <c r="AF13916" s="25"/>
      <c r="AM13916" s="25"/>
    </row>
    <row r="13917" spans="32:39">
      <c r="AF13917" s="25"/>
      <c r="AM13917" s="25"/>
    </row>
    <row r="13918" spans="32:39">
      <c r="AF13918" s="25"/>
      <c r="AM13918" s="25"/>
    </row>
    <row r="13919" spans="32:39">
      <c r="AF13919" s="25"/>
      <c r="AM13919" s="25"/>
    </row>
    <row r="13920" spans="32:39">
      <c r="AF13920" s="25"/>
      <c r="AM13920" s="25"/>
    </row>
    <row r="13921" spans="32:39">
      <c r="AF13921" s="25"/>
      <c r="AM13921" s="25"/>
    </row>
    <row r="13922" spans="32:39">
      <c r="AF13922" s="25"/>
      <c r="AM13922" s="25"/>
    </row>
    <row r="13923" spans="32:39">
      <c r="AF13923" s="25"/>
      <c r="AM13923" s="25"/>
    </row>
    <row r="13924" spans="32:39">
      <c r="AF13924" s="25"/>
      <c r="AM13924" s="25"/>
    </row>
    <row r="13925" spans="32:39">
      <c r="AF13925" s="25"/>
      <c r="AM13925" s="25"/>
    </row>
    <row r="13926" spans="32:39">
      <c r="AF13926" s="25"/>
      <c r="AM13926" s="25"/>
    </row>
    <row r="13927" spans="32:39">
      <c r="AF13927" s="25"/>
      <c r="AM13927" s="25"/>
    </row>
    <row r="13928" spans="32:39">
      <c r="AF13928" s="25"/>
      <c r="AM13928" s="25"/>
    </row>
    <row r="13929" spans="32:39">
      <c r="AF13929" s="25"/>
      <c r="AM13929" s="25"/>
    </row>
    <row r="13930" spans="32:39">
      <c r="AF13930" s="25"/>
      <c r="AM13930" s="25"/>
    </row>
    <row r="13931" spans="32:39">
      <c r="AF13931" s="25"/>
      <c r="AM13931" s="25"/>
    </row>
    <row r="13932" spans="32:39">
      <c r="AF13932" s="25"/>
      <c r="AM13932" s="25"/>
    </row>
    <row r="13933" spans="32:39">
      <c r="AF13933" s="25"/>
      <c r="AM13933" s="25"/>
    </row>
    <row r="13934" spans="32:39">
      <c r="AF13934" s="25"/>
      <c r="AM13934" s="25"/>
    </row>
    <row r="13935" spans="32:39">
      <c r="AF13935" s="25"/>
      <c r="AM13935" s="25"/>
    </row>
    <row r="13936" spans="32:39">
      <c r="AF13936" s="25"/>
      <c r="AM13936" s="25"/>
    </row>
    <row r="13937" spans="32:39">
      <c r="AF13937" s="25"/>
      <c r="AM13937" s="25"/>
    </row>
    <row r="13938" spans="32:39">
      <c r="AF13938" s="25"/>
      <c r="AM13938" s="25"/>
    </row>
    <row r="13939" spans="32:39">
      <c r="AF13939" s="25"/>
      <c r="AM13939" s="25"/>
    </row>
    <row r="13940" spans="32:39">
      <c r="AF13940" s="25"/>
      <c r="AM13940" s="25"/>
    </row>
    <row r="13941" spans="32:39">
      <c r="AF13941" s="25"/>
      <c r="AM13941" s="25"/>
    </row>
    <row r="13942" spans="32:39">
      <c r="AF13942" s="25"/>
      <c r="AM13942" s="25"/>
    </row>
    <row r="13943" spans="32:39">
      <c r="AF13943" s="25"/>
      <c r="AM13943" s="25"/>
    </row>
    <row r="13944" spans="32:39">
      <c r="AF13944" s="25"/>
      <c r="AM13944" s="25"/>
    </row>
    <row r="13945" spans="32:39">
      <c r="AF13945" s="25"/>
      <c r="AM13945" s="25"/>
    </row>
    <row r="13946" spans="32:39">
      <c r="AF13946" s="25"/>
      <c r="AM13946" s="25"/>
    </row>
    <row r="13947" spans="32:39">
      <c r="AF13947" s="25"/>
      <c r="AM13947" s="25"/>
    </row>
    <row r="13948" spans="32:39">
      <c r="AF13948" s="25"/>
      <c r="AM13948" s="25"/>
    </row>
    <row r="13949" spans="32:39">
      <c r="AF13949" s="25"/>
      <c r="AM13949" s="25"/>
    </row>
    <row r="13950" spans="32:39">
      <c r="AF13950" s="25"/>
      <c r="AM13950" s="25"/>
    </row>
    <row r="13951" spans="32:39">
      <c r="AF13951" s="25"/>
      <c r="AM13951" s="25"/>
    </row>
    <row r="13952" spans="32:39">
      <c r="AF13952" s="25"/>
      <c r="AM13952" s="25"/>
    </row>
    <row r="13953" spans="32:39">
      <c r="AF13953" s="25"/>
      <c r="AM13953" s="25"/>
    </row>
    <row r="13954" spans="32:39">
      <c r="AF13954" s="25"/>
      <c r="AM13954" s="25"/>
    </row>
    <row r="13955" spans="32:39">
      <c r="AF13955" s="25"/>
      <c r="AM13955" s="25"/>
    </row>
    <row r="13956" spans="32:39">
      <c r="AF13956" s="25"/>
      <c r="AM13956" s="25"/>
    </row>
    <row r="13957" spans="32:39">
      <c r="AF13957" s="25"/>
      <c r="AM13957" s="25"/>
    </row>
    <row r="13958" spans="32:39">
      <c r="AF13958" s="25"/>
      <c r="AM13958" s="25"/>
    </row>
    <row r="13959" spans="32:39">
      <c r="AF13959" s="25"/>
      <c r="AM13959" s="25"/>
    </row>
    <row r="13960" spans="32:39">
      <c r="AF13960" s="25"/>
      <c r="AM13960" s="25"/>
    </row>
    <row r="13961" spans="32:39">
      <c r="AF13961" s="25"/>
      <c r="AM13961" s="25"/>
    </row>
    <row r="13962" spans="32:39">
      <c r="AF13962" s="25"/>
      <c r="AM13962" s="25"/>
    </row>
    <row r="13963" spans="32:39">
      <c r="AF13963" s="25"/>
      <c r="AM13963" s="25"/>
    </row>
    <row r="13964" spans="32:39">
      <c r="AF13964" s="25"/>
      <c r="AM13964" s="25"/>
    </row>
    <row r="13965" spans="32:39">
      <c r="AF13965" s="25"/>
      <c r="AM13965" s="25"/>
    </row>
    <row r="13966" spans="32:39">
      <c r="AF13966" s="25"/>
      <c r="AM13966" s="25"/>
    </row>
    <row r="13967" spans="32:39">
      <c r="AF13967" s="25"/>
      <c r="AM13967" s="25"/>
    </row>
    <row r="13968" spans="32:39">
      <c r="AF13968" s="25"/>
      <c r="AM13968" s="25"/>
    </row>
    <row r="13969" spans="32:39">
      <c r="AF13969" s="25"/>
      <c r="AM13969" s="25"/>
    </row>
    <row r="13970" spans="32:39">
      <c r="AF13970" s="25"/>
      <c r="AM13970" s="25"/>
    </row>
    <row r="13971" spans="32:39">
      <c r="AF13971" s="25"/>
      <c r="AM13971" s="25"/>
    </row>
    <row r="13972" spans="32:39">
      <c r="AF13972" s="25"/>
      <c r="AM13972" s="25"/>
    </row>
    <row r="13973" spans="32:39">
      <c r="AF13973" s="25"/>
      <c r="AM13973" s="25"/>
    </row>
    <row r="13974" spans="32:39">
      <c r="AF13974" s="25"/>
      <c r="AM13974" s="25"/>
    </row>
    <row r="13975" spans="32:39">
      <c r="AF13975" s="25"/>
      <c r="AM13975" s="25"/>
    </row>
    <row r="13976" spans="32:39">
      <c r="AF13976" s="25"/>
      <c r="AM13976" s="25"/>
    </row>
    <row r="13977" spans="32:39">
      <c r="AF13977" s="25"/>
      <c r="AM13977" s="25"/>
    </row>
    <row r="13978" spans="32:39">
      <c r="AF13978" s="25"/>
      <c r="AM13978" s="25"/>
    </row>
    <row r="13979" spans="32:39">
      <c r="AF13979" s="25"/>
      <c r="AM13979" s="25"/>
    </row>
    <row r="13980" spans="32:39">
      <c r="AF13980" s="25"/>
      <c r="AM13980" s="25"/>
    </row>
    <row r="13981" spans="32:39">
      <c r="AF13981" s="25"/>
      <c r="AM13981" s="25"/>
    </row>
    <row r="13982" spans="32:39">
      <c r="AF13982" s="25"/>
      <c r="AM13982" s="25"/>
    </row>
    <row r="13983" spans="32:39">
      <c r="AF13983" s="25"/>
      <c r="AM13983" s="25"/>
    </row>
    <row r="13984" spans="32:39">
      <c r="AF13984" s="25"/>
      <c r="AM13984" s="25"/>
    </row>
    <row r="13985" spans="32:39">
      <c r="AF13985" s="25"/>
      <c r="AM13985" s="25"/>
    </row>
    <row r="13986" spans="32:39">
      <c r="AF13986" s="25"/>
      <c r="AM13986" s="25"/>
    </row>
    <row r="13987" spans="32:39">
      <c r="AF13987" s="25"/>
      <c r="AM13987" s="25"/>
    </row>
    <row r="13988" spans="32:39">
      <c r="AF13988" s="25"/>
      <c r="AM13988" s="25"/>
    </row>
    <row r="13989" spans="32:39">
      <c r="AF13989" s="25"/>
      <c r="AM13989" s="25"/>
    </row>
    <row r="13990" spans="32:39">
      <c r="AF13990" s="25"/>
      <c r="AM13990" s="25"/>
    </row>
    <row r="13991" spans="32:39">
      <c r="AF13991" s="25"/>
      <c r="AM13991" s="25"/>
    </row>
    <row r="13992" spans="32:39">
      <c r="AF13992" s="25"/>
      <c r="AM13992" s="25"/>
    </row>
    <row r="13993" spans="32:39">
      <c r="AF13993" s="25"/>
      <c r="AM13993" s="25"/>
    </row>
    <row r="13994" spans="32:39">
      <c r="AF13994" s="25"/>
      <c r="AM13994" s="25"/>
    </row>
    <row r="13995" spans="32:39">
      <c r="AF13995" s="25"/>
      <c r="AM13995" s="25"/>
    </row>
    <row r="13996" spans="32:39">
      <c r="AF13996" s="25"/>
      <c r="AM13996" s="25"/>
    </row>
    <row r="13997" spans="32:39">
      <c r="AF13997" s="25"/>
      <c r="AM13997" s="25"/>
    </row>
    <row r="13998" spans="32:39">
      <c r="AF13998" s="25"/>
      <c r="AM13998" s="25"/>
    </row>
    <row r="13999" spans="32:39">
      <c r="AF13999" s="25"/>
      <c r="AM13999" s="25"/>
    </row>
    <row r="14000" spans="32:39">
      <c r="AF14000" s="25"/>
      <c r="AM14000" s="25"/>
    </row>
    <row r="14001" spans="32:39">
      <c r="AF14001" s="25"/>
      <c r="AM14001" s="25"/>
    </row>
    <row r="14002" spans="32:39">
      <c r="AF14002" s="25"/>
      <c r="AM14002" s="25"/>
    </row>
    <row r="14003" spans="32:39">
      <c r="AF14003" s="25"/>
      <c r="AM14003" s="25"/>
    </row>
    <row r="14004" spans="32:39">
      <c r="AF14004" s="25"/>
      <c r="AM14004" s="25"/>
    </row>
    <row r="14005" spans="32:39">
      <c r="AF14005" s="25"/>
      <c r="AM14005" s="25"/>
    </row>
    <row r="14006" spans="32:39">
      <c r="AF14006" s="25"/>
      <c r="AM14006" s="25"/>
    </row>
    <row r="14007" spans="32:39">
      <c r="AF14007" s="25"/>
      <c r="AM14007" s="25"/>
    </row>
    <row r="14008" spans="32:39">
      <c r="AF14008" s="25"/>
      <c r="AM14008" s="25"/>
    </row>
    <row r="14009" spans="32:39">
      <c r="AF14009" s="25"/>
      <c r="AM14009" s="25"/>
    </row>
    <row r="14010" spans="32:39">
      <c r="AF14010" s="25"/>
      <c r="AM14010" s="25"/>
    </row>
    <row r="14011" spans="32:39">
      <c r="AF14011" s="25"/>
      <c r="AM14011" s="25"/>
    </row>
    <row r="14012" spans="32:39">
      <c r="AF14012" s="25"/>
      <c r="AM14012" s="25"/>
    </row>
    <row r="14013" spans="32:39">
      <c r="AF14013" s="25"/>
      <c r="AM14013" s="25"/>
    </row>
    <row r="14014" spans="32:39">
      <c r="AF14014" s="25"/>
      <c r="AM14014" s="25"/>
    </row>
    <row r="14015" spans="32:39">
      <c r="AF14015" s="25"/>
      <c r="AM14015" s="25"/>
    </row>
    <row r="14016" spans="32:39">
      <c r="AF14016" s="25"/>
      <c r="AM14016" s="25"/>
    </row>
    <row r="14017" spans="32:39">
      <c r="AF14017" s="25"/>
      <c r="AM14017" s="25"/>
    </row>
    <row r="14018" spans="32:39">
      <c r="AF14018" s="25"/>
      <c r="AM14018" s="25"/>
    </row>
    <row r="14019" spans="32:39">
      <c r="AF14019" s="25"/>
      <c r="AM14019" s="25"/>
    </row>
    <row r="14020" spans="32:39">
      <c r="AF14020" s="25"/>
      <c r="AM14020" s="25"/>
    </row>
    <row r="14021" spans="32:39">
      <c r="AF14021" s="25"/>
      <c r="AM14021" s="25"/>
    </row>
    <row r="14022" spans="32:39">
      <c r="AF14022" s="25"/>
      <c r="AM14022" s="25"/>
    </row>
    <row r="14023" spans="32:39">
      <c r="AF14023" s="25"/>
      <c r="AM14023" s="25"/>
    </row>
    <row r="14024" spans="32:39">
      <c r="AF14024" s="25"/>
      <c r="AM14024" s="25"/>
    </row>
    <row r="14025" spans="32:39">
      <c r="AF14025" s="25"/>
      <c r="AM14025" s="25"/>
    </row>
    <row r="14026" spans="32:39">
      <c r="AF14026" s="25"/>
      <c r="AM14026" s="25"/>
    </row>
    <row r="14027" spans="32:39">
      <c r="AF14027" s="25"/>
      <c r="AM14027" s="25"/>
    </row>
    <row r="14028" spans="32:39">
      <c r="AF14028" s="25"/>
      <c r="AM14028" s="25"/>
    </row>
    <row r="14029" spans="32:39">
      <c r="AF14029" s="25"/>
      <c r="AM14029" s="25"/>
    </row>
    <row r="14030" spans="32:39">
      <c r="AF14030" s="25"/>
      <c r="AM14030" s="25"/>
    </row>
    <row r="14031" spans="32:39">
      <c r="AF14031" s="25"/>
      <c r="AM14031" s="25"/>
    </row>
    <row r="14032" spans="32:39">
      <c r="AF14032" s="25"/>
      <c r="AM14032" s="25"/>
    </row>
    <row r="14033" spans="32:39">
      <c r="AF14033" s="25"/>
      <c r="AM14033" s="25"/>
    </row>
    <row r="14034" spans="32:39">
      <c r="AF14034" s="25"/>
      <c r="AM14034" s="25"/>
    </row>
    <row r="14035" spans="32:39">
      <c r="AF14035" s="25"/>
      <c r="AM14035" s="25"/>
    </row>
    <row r="14036" spans="32:39">
      <c r="AF14036" s="25"/>
      <c r="AM14036" s="25"/>
    </row>
    <row r="14037" spans="32:39">
      <c r="AF14037" s="25"/>
      <c r="AM14037" s="25"/>
    </row>
    <row r="14038" spans="32:39">
      <c r="AF14038" s="25"/>
      <c r="AM14038" s="25"/>
    </row>
    <row r="14039" spans="32:39">
      <c r="AF14039" s="25"/>
      <c r="AM14039" s="25"/>
    </row>
    <row r="14040" spans="32:39">
      <c r="AF14040" s="25"/>
      <c r="AM14040" s="25"/>
    </row>
    <row r="14041" spans="32:39">
      <c r="AF14041" s="25"/>
      <c r="AM14041" s="25"/>
    </row>
    <row r="14042" spans="32:39">
      <c r="AF14042" s="25"/>
      <c r="AM14042" s="25"/>
    </row>
    <row r="14043" spans="32:39">
      <c r="AF14043" s="25"/>
      <c r="AM14043" s="25"/>
    </row>
    <row r="14044" spans="32:39">
      <c r="AF14044" s="25"/>
      <c r="AM14044" s="25"/>
    </row>
    <row r="14045" spans="32:39">
      <c r="AF14045" s="25"/>
      <c r="AM14045" s="25"/>
    </row>
    <row r="14046" spans="32:39">
      <c r="AF14046" s="25"/>
      <c r="AM14046" s="25"/>
    </row>
    <row r="14047" spans="32:39">
      <c r="AF14047" s="25"/>
      <c r="AM14047" s="25"/>
    </row>
    <row r="14048" spans="32:39">
      <c r="AF14048" s="25"/>
      <c r="AM14048" s="25"/>
    </row>
    <row r="14049" spans="32:39">
      <c r="AF14049" s="25"/>
      <c r="AM14049" s="25"/>
    </row>
    <row r="14050" spans="32:39">
      <c r="AF14050" s="25"/>
      <c r="AM14050" s="25"/>
    </row>
    <row r="14051" spans="32:39">
      <c r="AF14051" s="25"/>
      <c r="AM14051" s="25"/>
    </row>
    <row r="14052" spans="32:39">
      <c r="AF14052" s="25"/>
      <c r="AM14052" s="25"/>
    </row>
    <row r="14053" spans="32:39">
      <c r="AF14053" s="25"/>
      <c r="AM14053" s="25"/>
    </row>
    <row r="14054" spans="32:39">
      <c r="AF14054" s="25"/>
      <c r="AM14054" s="25"/>
    </row>
    <row r="14055" spans="32:39">
      <c r="AF14055" s="25"/>
      <c r="AM14055" s="25"/>
    </row>
    <row r="14056" spans="32:39">
      <c r="AF14056" s="25"/>
      <c r="AM14056" s="25"/>
    </row>
    <row r="14057" spans="32:39">
      <c r="AF14057" s="25"/>
      <c r="AM14057" s="25"/>
    </row>
    <row r="14058" spans="32:39">
      <c r="AF14058" s="25"/>
      <c r="AM14058" s="25"/>
    </row>
    <row r="14059" spans="32:39">
      <c r="AF14059" s="25"/>
      <c r="AM14059" s="25"/>
    </row>
    <row r="14060" spans="32:39">
      <c r="AF14060" s="25"/>
      <c r="AM14060" s="25"/>
    </row>
    <row r="14061" spans="32:39">
      <c r="AF14061" s="25"/>
      <c r="AM14061" s="25"/>
    </row>
    <row r="14062" spans="32:39">
      <c r="AF14062" s="25"/>
      <c r="AM14062" s="25"/>
    </row>
    <row r="14063" spans="32:39">
      <c r="AF14063" s="25"/>
      <c r="AM14063" s="25"/>
    </row>
    <row r="14064" spans="32:39">
      <c r="AF14064" s="25"/>
      <c r="AM14064" s="25"/>
    </row>
    <row r="14065" spans="32:39">
      <c r="AF14065" s="25"/>
      <c r="AM14065" s="25"/>
    </row>
    <row r="14066" spans="32:39">
      <c r="AF14066" s="25"/>
      <c r="AM14066" s="25"/>
    </row>
    <row r="14067" spans="32:39">
      <c r="AF14067" s="25"/>
      <c r="AM14067" s="25"/>
    </row>
    <row r="14068" spans="32:39">
      <c r="AF14068" s="25"/>
      <c r="AM14068" s="25"/>
    </row>
    <row r="14069" spans="32:39">
      <c r="AF14069" s="25"/>
      <c r="AM14069" s="25"/>
    </row>
    <row r="14070" spans="32:39">
      <c r="AF14070" s="25"/>
      <c r="AM14070" s="25"/>
    </row>
    <row r="14071" spans="32:39">
      <c r="AF14071" s="25"/>
      <c r="AM14071" s="25"/>
    </row>
    <row r="14072" spans="32:39">
      <c r="AF14072" s="25"/>
      <c r="AM14072" s="25"/>
    </row>
    <row r="14073" spans="32:39">
      <c r="AF14073" s="25"/>
      <c r="AM14073" s="25"/>
    </row>
    <row r="14074" spans="32:39">
      <c r="AF14074" s="25"/>
      <c r="AM14074" s="25"/>
    </row>
    <row r="14075" spans="32:39">
      <c r="AF14075" s="25"/>
      <c r="AM14075" s="25"/>
    </row>
    <row r="14076" spans="32:39">
      <c r="AF14076" s="25"/>
      <c r="AM14076" s="25"/>
    </row>
    <row r="14077" spans="32:39">
      <c r="AF14077" s="25"/>
      <c r="AM14077" s="25"/>
    </row>
    <row r="14078" spans="32:39">
      <c r="AF14078" s="25"/>
      <c r="AM14078" s="25"/>
    </row>
    <row r="14079" spans="32:39">
      <c r="AF14079" s="25"/>
      <c r="AM14079" s="25"/>
    </row>
    <row r="14080" spans="32:39">
      <c r="AF14080" s="25"/>
      <c r="AM14080" s="25"/>
    </row>
    <row r="14081" spans="32:39">
      <c r="AF14081" s="25"/>
      <c r="AM14081" s="25"/>
    </row>
    <row r="14082" spans="32:39">
      <c r="AF14082" s="25"/>
      <c r="AM14082" s="25"/>
    </row>
    <row r="14083" spans="32:39">
      <c r="AF14083" s="25"/>
      <c r="AM14083" s="25"/>
    </row>
    <row r="14084" spans="32:39">
      <c r="AF14084" s="25"/>
      <c r="AM14084" s="25"/>
    </row>
    <row r="14085" spans="32:39">
      <c r="AF14085" s="25"/>
      <c r="AM14085" s="25"/>
    </row>
    <row r="14086" spans="32:39">
      <c r="AF14086" s="25"/>
      <c r="AM14086" s="25"/>
    </row>
    <row r="14087" spans="32:39">
      <c r="AF14087" s="25"/>
      <c r="AM14087" s="25"/>
    </row>
    <row r="14088" spans="32:39">
      <c r="AF14088" s="25"/>
      <c r="AM14088" s="25"/>
    </row>
    <row r="14089" spans="32:39">
      <c r="AF14089" s="25"/>
      <c r="AM14089" s="25"/>
    </row>
    <row r="14090" spans="32:39">
      <c r="AF14090" s="25"/>
      <c r="AM14090" s="25"/>
    </row>
    <row r="14091" spans="32:39">
      <c r="AF14091" s="25"/>
      <c r="AM14091" s="25"/>
    </row>
    <row r="14092" spans="32:39">
      <c r="AF14092" s="25"/>
      <c r="AM14092" s="25"/>
    </row>
    <row r="14093" spans="32:39">
      <c r="AF14093" s="25"/>
      <c r="AM14093" s="25"/>
    </row>
    <row r="14094" spans="32:39">
      <c r="AF14094" s="25"/>
      <c r="AM14094" s="25"/>
    </row>
    <row r="14095" spans="32:39">
      <c r="AF14095" s="25"/>
      <c r="AM14095" s="25"/>
    </row>
    <row r="14096" spans="32:39">
      <c r="AF14096" s="25"/>
      <c r="AM14096" s="25"/>
    </row>
    <row r="14097" spans="32:39">
      <c r="AF14097" s="25"/>
      <c r="AM14097" s="25"/>
    </row>
    <row r="14098" spans="32:39">
      <c r="AF14098" s="25"/>
      <c r="AM14098" s="25"/>
    </row>
    <row r="14099" spans="32:39">
      <c r="AF14099" s="25"/>
      <c r="AM14099" s="25"/>
    </row>
    <row r="14100" spans="32:39">
      <c r="AF14100" s="25"/>
      <c r="AM14100" s="25"/>
    </row>
    <row r="14101" spans="32:39">
      <c r="AF14101" s="25"/>
      <c r="AM14101" s="25"/>
    </row>
    <row r="14102" spans="32:39">
      <c r="AF14102" s="25"/>
      <c r="AM14102" s="25"/>
    </row>
    <row r="14103" spans="32:39">
      <c r="AF14103" s="25"/>
      <c r="AM14103" s="25"/>
    </row>
    <row r="14104" spans="32:39">
      <c r="AF14104" s="25"/>
      <c r="AM14104" s="25"/>
    </row>
    <row r="14105" spans="32:39">
      <c r="AF14105" s="25"/>
      <c r="AM14105" s="25"/>
    </row>
    <row r="14106" spans="32:39">
      <c r="AF14106" s="25"/>
      <c r="AM14106" s="25"/>
    </row>
    <row r="14107" spans="32:39">
      <c r="AF14107" s="25"/>
      <c r="AM14107" s="25"/>
    </row>
    <row r="14108" spans="32:39">
      <c r="AF14108" s="25"/>
      <c r="AM14108" s="25"/>
    </row>
    <row r="14109" spans="32:39">
      <c r="AF14109" s="25"/>
      <c r="AM14109" s="25"/>
    </row>
    <row r="14110" spans="32:39">
      <c r="AF14110" s="25"/>
      <c r="AM14110" s="25"/>
    </row>
    <row r="14111" spans="32:39">
      <c r="AF14111" s="25"/>
      <c r="AM14111" s="25"/>
    </row>
    <row r="14112" spans="32:39">
      <c r="AF14112" s="25"/>
      <c r="AM14112" s="25"/>
    </row>
    <row r="14113" spans="32:39">
      <c r="AF14113" s="25"/>
      <c r="AM14113" s="25"/>
    </row>
    <row r="14114" spans="32:39">
      <c r="AF14114" s="25"/>
      <c r="AM14114" s="25"/>
    </row>
    <row r="14115" spans="32:39">
      <c r="AF14115" s="25"/>
      <c r="AM14115" s="25"/>
    </row>
    <row r="14116" spans="32:39">
      <c r="AF14116" s="25"/>
      <c r="AM14116" s="25"/>
    </row>
    <row r="14117" spans="32:39">
      <c r="AF14117" s="25"/>
      <c r="AM14117" s="25"/>
    </row>
    <row r="14118" spans="32:39">
      <c r="AF14118" s="25"/>
      <c r="AM14118" s="25"/>
    </row>
    <row r="14119" spans="32:39">
      <c r="AF14119" s="25"/>
      <c r="AM14119" s="25"/>
    </row>
    <row r="14120" spans="32:39">
      <c r="AF14120" s="25"/>
      <c r="AM14120" s="25"/>
    </row>
    <row r="14121" spans="32:39">
      <c r="AF14121" s="25"/>
      <c r="AM14121" s="25"/>
    </row>
    <row r="14122" spans="32:39">
      <c r="AF14122" s="25"/>
      <c r="AM14122" s="25"/>
    </row>
    <row r="14123" spans="32:39">
      <c r="AF14123" s="25"/>
      <c r="AM14123" s="25"/>
    </row>
    <row r="14124" spans="32:39">
      <c r="AF14124" s="25"/>
      <c r="AM14124" s="25"/>
    </row>
    <row r="14125" spans="32:39">
      <c r="AF14125" s="25"/>
      <c r="AM14125" s="25"/>
    </row>
    <row r="14126" spans="32:39">
      <c r="AF14126" s="25"/>
      <c r="AM14126" s="25"/>
    </row>
    <row r="14127" spans="32:39">
      <c r="AF14127" s="25"/>
      <c r="AM14127" s="25"/>
    </row>
    <row r="14128" spans="32:39">
      <c r="AF14128" s="25"/>
      <c r="AM14128" s="25"/>
    </row>
    <row r="14129" spans="32:39">
      <c r="AF14129" s="25"/>
      <c r="AM14129" s="25"/>
    </row>
    <row r="14130" spans="32:39">
      <c r="AF14130" s="25"/>
      <c r="AM14130" s="25"/>
    </row>
    <row r="14131" spans="32:39">
      <c r="AF14131" s="25"/>
      <c r="AM14131" s="25"/>
    </row>
    <row r="14132" spans="32:39">
      <c r="AF14132" s="25"/>
      <c r="AM14132" s="25"/>
    </row>
    <row r="14133" spans="32:39">
      <c r="AF14133" s="25"/>
      <c r="AM14133" s="25"/>
    </row>
    <row r="14134" spans="32:39">
      <c r="AF14134" s="25"/>
      <c r="AM14134" s="25"/>
    </row>
    <row r="14135" spans="32:39">
      <c r="AF14135" s="25"/>
      <c r="AM14135" s="25"/>
    </row>
    <row r="14136" spans="32:39">
      <c r="AF14136" s="25"/>
      <c r="AM14136" s="25"/>
    </row>
    <row r="14137" spans="32:39">
      <c r="AF14137" s="25"/>
      <c r="AM14137" s="25"/>
    </row>
    <row r="14138" spans="32:39">
      <c r="AF14138" s="25"/>
      <c r="AM14138" s="25"/>
    </row>
    <row r="14139" spans="32:39">
      <c r="AF14139" s="25"/>
      <c r="AM14139" s="25"/>
    </row>
    <row r="14140" spans="32:39">
      <c r="AF14140" s="25"/>
      <c r="AM14140" s="25"/>
    </row>
    <row r="14141" spans="32:39">
      <c r="AF14141" s="25"/>
      <c r="AM14141" s="25"/>
    </row>
    <row r="14142" spans="32:39">
      <c r="AF14142" s="25"/>
      <c r="AM14142" s="25"/>
    </row>
    <row r="14143" spans="32:39">
      <c r="AF14143" s="25"/>
      <c r="AM14143" s="25"/>
    </row>
    <row r="14144" spans="32:39">
      <c r="AF14144" s="25"/>
      <c r="AM14144" s="25"/>
    </row>
    <row r="14145" spans="32:39">
      <c r="AF14145" s="25"/>
      <c r="AM14145" s="25"/>
    </row>
    <row r="14146" spans="32:39">
      <c r="AF14146" s="25"/>
      <c r="AM14146" s="25"/>
    </row>
    <row r="14147" spans="32:39">
      <c r="AF14147" s="25"/>
      <c r="AM14147" s="25"/>
    </row>
    <row r="14148" spans="32:39">
      <c r="AF14148" s="25"/>
      <c r="AM14148" s="25"/>
    </row>
    <row r="14149" spans="32:39">
      <c r="AF14149" s="25"/>
      <c r="AM14149" s="25"/>
    </row>
    <row r="14150" spans="32:39">
      <c r="AF14150" s="25"/>
      <c r="AM14150" s="25"/>
    </row>
    <row r="14151" spans="32:39">
      <c r="AF14151" s="25"/>
      <c r="AM14151" s="25"/>
    </row>
    <row r="14152" spans="32:39">
      <c r="AF14152" s="25"/>
      <c r="AM14152" s="25"/>
    </row>
    <row r="14153" spans="32:39">
      <c r="AF14153" s="25"/>
      <c r="AM14153" s="25"/>
    </row>
    <row r="14154" spans="32:39">
      <c r="AF14154" s="25"/>
      <c r="AM14154" s="25"/>
    </row>
    <row r="14155" spans="32:39">
      <c r="AF14155" s="25"/>
      <c r="AM14155" s="25"/>
    </row>
    <row r="14156" spans="32:39">
      <c r="AF14156" s="25"/>
      <c r="AM14156" s="25"/>
    </row>
    <row r="14157" spans="32:39">
      <c r="AF14157" s="25"/>
      <c r="AM14157" s="25"/>
    </row>
    <row r="14158" spans="32:39">
      <c r="AF14158" s="25"/>
      <c r="AM14158" s="25"/>
    </row>
    <row r="14159" spans="32:39">
      <c r="AF14159" s="25"/>
      <c r="AM14159" s="25"/>
    </row>
    <row r="14160" spans="32:39">
      <c r="AF14160" s="25"/>
      <c r="AM14160" s="25"/>
    </row>
    <row r="14161" spans="32:39">
      <c r="AF14161" s="25"/>
      <c r="AM14161" s="25"/>
    </row>
    <row r="14162" spans="32:39">
      <c r="AF14162" s="25"/>
      <c r="AM14162" s="25"/>
    </row>
    <row r="14163" spans="32:39">
      <c r="AF14163" s="25"/>
      <c r="AM14163" s="25"/>
    </row>
    <row r="14164" spans="32:39">
      <c r="AF14164" s="25"/>
      <c r="AM14164" s="25"/>
    </row>
    <row r="14165" spans="32:39">
      <c r="AF14165" s="25"/>
      <c r="AM14165" s="25"/>
    </row>
    <row r="14166" spans="32:39">
      <c r="AF14166" s="25"/>
      <c r="AM14166" s="25"/>
    </row>
    <row r="14167" spans="32:39">
      <c r="AF14167" s="25"/>
      <c r="AM14167" s="25"/>
    </row>
    <row r="14168" spans="32:39">
      <c r="AF14168" s="25"/>
      <c r="AM14168" s="25"/>
    </row>
    <row r="14169" spans="32:39">
      <c r="AF14169" s="25"/>
      <c r="AM14169" s="25"/>
    </row>
    <row r="14170" spans="32:39">
      <c r="AF14170" s="25"/>
      <c r="AM14170" s="25"/>
    </row>
    <row r="14171" spans="32:39">
      <c r="AF14171" s="25"/>
      <c r="AM14171" s="25"/>
    </row>
    <row r="14172" spans="32:39">
      <c r="AF14172" s="25"/>
      <c r="AM14172" s="25"/>
    </row>
    <row r="14173" spans="32:39">
      <c r="AF14173" s="25"/>
      <c r="AM14173" s="25"/>
    </row>
    <row r="14174" spans="32:39">
      <c r="AF14174" s="25"/>
      <c r="AM14174" s="25"/>
    </row>
    <row r="14175" spans="32:39">
      <c r="AF14175" s="25"/>
      <c r="AM14175" s="25"/>
    </row>
    <row r="14176" spans="32:39">
      <c r="AF14176" s="25"/>
      <c r="AM14176" s="25"/>
    </row>
    <row r="14177" spans="32:39">
      <c r="AF14177" s="25"/>
      <c r="AM14177" s="25"/>
    </row>
    <row r="14178" spans="32:39">
      <c r="AF14178" s="25"/>
      <c r="AM14178" s="25"/>
    </row>
    <row r="14179" spans="32:39">
      <c r="AF14179" s="25"/>
      <c r="AM14179" s="25"/>
    </row>
    <row r="14180" spans="32:39">
      <c r="AF14180" s="25"/>
      <c r="AM14180" s="25"/>
    </row>
    <row r="14181" spans="32:39">
      <c r="AF14181" s="25"/>
      <c r="AM14181" s="25"/>
    </row>
    <row r="14182" spans="32:39">
      <c r="AF14182" s="25"/>
      <c r="AM14182" s="25"/>
    </row>
    <row r="14183" spans="32:39">
      <c r="AF14183" s="25"/>
      <c r="AM14183" s="25"/>
    </row>
    <row r="14184" spans="32:39">
      <c r="AF14184" s="25"/>
      <c r="AM14184" s="25"/>
    </row>
    <row r="14185" spans="32:39">
      <c r="AF14185" s="25"/>
      <c r="AM14185" s="25"/>
    </row>
    <row r="14186" spans="32:39">
      <c r="AF14186" s="25"/>
      <c r="AM14186" s="25"/>
    </row>
    <row r="14187" spans="32:39">
      <c r="AF14187" s="25"/>
      <c r="AM14187" s="25"/>
    </row>
    <row r="14188" spans="32:39">
      <c r="AF14188" s="25"/>
      <c r="AM14188" s="25"/>
    </row>
    <row r="14189" spans="32:39">
      <c r="AF14189" s="25"/>
      <c r="AM14189" s="25"/>
    </row>
    <row r="14190" spans="32:39">
      <c r="AF14190" s="25"/>
      <c r="AM14190" s="25"/>
    </row>
    <row r="14191" spans="32:39">
      <c r="AF14191" s="25"/>
      <c r="AM14191" s="25"/>
    </row>
    <row r="14192" spans="32:39">
      <c r="AF14192" s="25"/>
      <c r="AM14192" s="25"/>
    </row>
    <row r="14193" spans="32:39">
      <c r="AF14193" s="25"/>
      <c r="AM14193" s="25"/>
    </row>
    <row r="14194" spans="32:39">
      <c r="AF14194" s="25"/>
      <c r="AM14194" s="25"/>
    </row>
    <row r="14195" spans="32:39">
      <c r="AF14195" s="25"/>
      <c r="AM14195" s="25"/>
    </row>
    <row r="14196" spans="32:39">
      <c r="AF14196" s="25"/>
      <c r="AM14196" s="25"/>
    </row>
    <row r="14197" spans="32:39">
      <c r="AF14197" s="25"/>
      <c r="AM14197" s="25"/>
    </row>
    <row r="14198" spans="32:39">
      <c r="AF14198" s="25"/>
      <c r="AM14198" s="25"/>
    </row>
    <row r="14199" spans="32:39">
      <c r="AF14199" s="25"/>
      <c r="AM14199" s="25"/>
    </row>
    <row r="14200" spans="32:39">
      <c r="AF14200" s="25"/>
      <c r="AM14200" s="25"/>
    </row>
    <row r="14201" spans="32:39">
      <c r="AF14201" s="25"/>
      <c r="AM14201" s="25"/>
    </row>
    <row r="14202" spans="32:39">
      <c r="AF14202" s="25"/>
      <c r="AM14202" s="25"/>
    </row>
    <row r="14203" spans="32:39">
      <c r="AF14203" s="25"/>
      <c r="AM14203" s="25"/>
    </row>
    <row r="14204" spans="32:39">
      <c r="AF14204" s="25"/>
      <c r="AM14204" s="25"/>
    </row>
    <row r="14205" spans="32:39">
      <c r="AF14205" s="25"/>
      <c r="AM14205" s="25"/>
    </row>
    <row r="14206" spans="32:39">
      <c r="AF14206" s="25"/>
      <c r="AM14206" s="25"/>
    </row>
    <row r="14207" spans="32:39">
      <c r="AF14207" s="25"/>
      <c r="AM14207" s="25"/>
    </row>
    <row r="14208" spans="32:39">
      <c r="AF14208" s="25"/>
      <c r="AM14208" s="25"/>
    </row>
    <row r="14209" spans="32:39">
      <c r="AF14209" s="25"/>
      <c r="AM14209" s="25"/>
    </row>
    <row r="14210" spans="32:39">
      <c r="AF14210" s="25"/>
      <c r="AM14210" s="25"/>
    </row>
    <row r="14211" spans="32:39">
      <c r="AF14211" s="25"/>
      <c r="AM14211" s="25"/>
    </row>
    <row r="14212" spans="32:39">
      <c r="AF14212" s="25"/>
      <c r="AM14212" s="25"/>
    </row>
    <row r="14213" spans="32:39">
      <c r="AF14213" s="25"/>
      <c r="AM14213" s="25"/>
    </row>
    <row r="14214" spans="32:39">
      <c r="AF14214" s="25"/>
      <c r="AM14214" s="25"/>
    </row>
    <row r="14215" spans="32:39">
      <c r="AF14215" s="25"/>
      <c r="AM14215" s="25"/>
    </row>
    <row r="14216" spans="32:39">
      <c r="AF14216" s="25"/>
      <c r="AM14216" s="25"/>
    </row>
    <row r="14217" spans="32:39">
      <c r="AF14217" s="25"/>
      <c r="AM14217" s="25"/>
    </row>
    <row r="14218" spans="32:39">
      <c r="AF14218" s="25"/>
      <c r="AM14218" s="25"/>
    </row>
    <row r="14219" spans="32:39">
      <c r="AF14219" s="25"/>
      <c r="AM14219" s="25"/>
    </row>
    <row r="14220" spans="32:39">
      <c r="AF14220" s="25"/>
      <c r="AM14220" s="25"/>
    </row>
    <row r="14221" spans="32:39">
      <c r="AF14221" s="25"/>
      <c r="AM14221" s="25"/>
    </row>
    <row r="14222" spans="32:39">
      <c r="AF14222" s="25"/>
      <c r="AM14222" s="25"/>
    </row>
    <row r="14223" spans="32:39">
      <c r="AF14223" s="25"/>
      <c r="AM14223" s="25"/>
    </row>
    <row r="14224" spans="32:39">
      <c r="AF14224" s="25"/>
      <c r="AM14224" s="25"/>
    </row>
    <row r="14225" spans="32:39">
      <c r="AF14225" s="25"/>
      <c r="AM14225" s="25"/>
    </row>
    <row r="14226" spans="32:39">
      <c r="AF14226" s="25"/>
      <c r="AM14226" s="25"/>
    </row>
    <row r="14227" spans="32:39">
      <c r="AF14227" s="25"/>
      <c r="AM14227" s="25"/>
    </row>
    <row r="14228" spans="32:39">
      <c r="AF14228" s="25"/>
      <c r="AM14228" s="25"/>
    </row>
    <row r="14229" spans="32:39">
      <c r="AF14229" s="25"/>
      <c r="AM14229" s="25"/>
    </row>
    <row r="14230" spans="32:39">
      <c r="AF14230" s="25"/>
      <c r="AM14230" s="25"/>
    </row>
    <row r="14231" spans="32:39">
      <c r="AF14231" s="25"/>
      <c r="AM14231" s="25"/>
    </row>
    <row r="14232" spans="32:39">
      <c r="AF14232" s="25"/>
      <c r="AM14232" s="25"/>
    </row>
    <row r="14233" spans="32:39">
      <c r="AF14233" s="25"/>
      <c r="AM14233" s="25"/>
    </row>
    <row r="14234" spans="32:39">
      <c r="AF14234" s="25"/>
      <c r="AM14234" s="25"/>
    </row>
    <row r="14235" spans="32:39">
      <c r="AF14235" s="25"/>
      <c r="AM14235" s="25"/>
    </row>
    <row r="14236" spans="32:39">
      <c r="AF14236" s="25"/>
      <c r="AM14236" s="25"/>
    </row>
    <row r="14237" spans="32:39">
      <c r="AF14237" s="25"/>
      <c r="AM14237" s="25"/>
    </row>
    <row r="14238" spans="32:39">
      <c r="AF14238" s="25"/>
      <c r="AM14238" s="25"/>
    </row>
    <row r="14239" spans="32:39">
      <c r="AF14239" s="25"/>
      <c r="AM14239" s="25"/>
    </row>
    <row r="14240" spans="32:39">
      <c r="AF14240" s="25"/>
      <c r="AM14240" s="25"/>
    </row>
    <row r="14241" spans="32:39">
      <c r="AF14241" s="25"/>
      <c r="AM14241" s="25"/>
    </row>
    <row r="14242" spans="32:39">
      <c r="AF14242" s="25"/>
      <c r="AM14242" s="25"/>
    </row>
    <row r="14243" spans="32:39">
      <c r="AF14243" s="25"/>
      <c r="AM14243" s="25"/>
    </row>
    <row r="14244" spans="32:39">
      <c r="AF14244" s="25"/>
      <c r="AM14244" s="25"/>
    </row>
    <row r="14245" spans="32:39">
      <c r="AF14245" s="25"/>
      <c r="AM14245" s="25"/>
    </row>
    <row r="14246" spans="32:39">
      <c r="AF14246" s="25"/>
      <c r="AM14246" s="25"/>
    </row>
    <row r="14247" spans="32:39">
      <c r="AF14247" s="25"/>
      <c r="AM14247" s="25"/>
    </row>
    <row r="14248" spans="32:39">
      <c r="AF14248" s="25"/>
      <c r="AM14248" s="25"/>
    </row>
    <row r="14249" spans="32:39">
      <c r="AF14249" s="25"/>
      <c r="AM14249" s="25"/>
    </row>
    <row r="14250" spans="32:39">
      <c r="AF14250" s="25"/>
      <c r="AM14250" s="25"/>
    </row>
    <row r="14251" spans="32:39">
      <c r="AF14251" s="25"/>
      <c r="AM14251" s="25"/>
    </row>
    <row r="14252" spans="32:39">
      <c r="AF14252" s="25"/>
      <c r="AM14252" s="25"/>
    </row>
    <row r="14253" spans="32:39">
      <c r="AF14253" s="25"/>
      <c r="AM14253" s="25"/>
    </row>
    <row r="14254" spans="32:39">
      <c r="AF14254" s="25"/>
      <c r="AM14254" s="25"/>
    </row>
    <row r="14255" spans="32:39">
      <c r="AF14255" s="25"/>
      <c r="AM14255" s="25"/>
    </row>
    <row r="14256" spans="32:39">
      <c r="AF14256" s="25"/>
      <c r="AM14256" s="25"/>
    </row>
    <row r="14257" spans="32:39">
      <c r="AF14257" s="25"/>
      <c r="AM14257" s="25"/>
    </row>
    <row r="14258" spans="32:39">
      <c r="AF14258" s="25"/>
      <c r="AM14258" s="25"/>
    </row>
    <row r="14259" spans="32:39">
      <c r="AF14259" s="25"/>
      <c r="AM14259" s="25"/>
    </row>
    <row r="14260" spans="32:39">
      <c r="AF14260" s="25"/>
      <c r="AM14260" s="25"/>
    </row>
    <row r="14261" spans="32:39">
      <c r="AF14261" s="25"/>
      <c r="AM14261" s="25"/>
    </row>
    <row r="14262" spans="32:39">
      <c r="AF14262" s="25"/>
      <c r="AM14262" s="25"/>
    </row>
    <row r="14263" spans="32:39">
      <c r="AF14263" s="25"/>
      <c r="AM14263" s="25"/>
    </row>
    <row r="14264" spans="32:39">
      <c r="AF14264" s="25"/>
      <c r="AM14264" s="25"/>
    </row>
    <row r="14265" spans="32:39">
      <c r="AF14265" s="25"/>
      <c r="AM14265" s="25"/>
    </row>
    <row r="14266" spans="32:39">
      <c r="AF14266" s="25"/>
      <c r="AM14266" s="25"/>
    </row>
    <row r="14267" spans="32:39">
      <c r="AF14267" s="25"/>
      <c r="AM14267" s="25"/>
    </row>
    <row r="14268" spans="32:39">
      <c r="AF14268" s="25"/>
      <c r="AM14268" s="25"/>
    </row>
    <row r="14269" spans="32:39">
      <c r="AF14269" s="25"/>
      <c r="AM14269" s="25"/>
    </row>
    <row r="14270" spans="32:39">
      <c r="AF14270" s="25"/>
      <c r="AM14270" s="25"/>
    </row>
    <row r="14271" spans="32:39">
      <c r="AF14271" s="25"/>
      <c r="AM14271" s="25"/>
    </row>
    <row r="14272" spans="32:39">
      <c r="AF14272" s="25"/>
      <c r="AM14272" s="25"/>
    </row>
    <row r="14273" spans="32:39">
      <c r="AF14273" s="25"/>
      <c r="AM14273" s="25"/>
    </row>
    <row r="14274" spans="32:39">
      <c r="AF14274" s="25"/>
      <c r="AM14274" s="25"/>
    </row>
    <row r="14275" spans="32:39">
      <c r="AF14275" s="25"/>
      <c r="AM14275" s="25"/>
    </row>
    <row r="14276" spans="32:39">
      <c r="AF14276" s="25"/>
      <c r="AM14276" s="25"/>
    </row>
    <row r="14277" spans="32:39">
      <c r="AF14277" s="25"/>
      <c r="AM14277" s="25"/>
    </row>
    <row r="14278" spans="32:39">
      <c r="AF14278" s="25"/>
      <c r="AM14278" s="25"/>
    </row>
    <row r="14279" spans="32:39">
      <c r="AF14279" s="25"/>
      <c r="AM14279" s="25"/>
    </row>
    <row r="14280" spans="32:39">
      <c r="AF14280" s="25"/>
      <c r="AM14280" s="25"/>
    </row>
    <row r="14281" spans="32:39">
      <c r="AF14281" s="25"/>
      <c r="AM14281" s="25"/>
    </row>
    <row r="14282" spans="32:39">
      <c r="AF14282" s="25"/>
      <c r="AM14282" s="25"/>
    </row>
    <row r="14283" spans="32:39">
      <c r="AF14283" s="25"/>
      <c r="AM14283" s="25"/>
    </row>
    <row r="14284" spans="32:39">
      <c r="AF14284" s="25"/>
      <c r="AM14284" s="25"/>
    </row>
    <row r="14285" spans="32:39">
      <c r="AF14285" s="25"/>
      <c r="AM14285" s="25"/>
    </row>
    <row r="14286" spans="32:39">
      <c r="AF14286" s="25"/>
      <c r="AM14286" s="25"/>
    </row>
    <row r="14287" spans="32:39">
      <c r="AF14287" s="25"/>
      <c r="AM14287" s="25"/>
    </row>
    <row r="14288" spans="32:39">
      <c r="AF14288" s="25"/>
      <c r="AM14288" s="25"/>
    </row>
    <row r="14289" spans="32:39">
      <c r="AF14289" s="25"/>
      <c r="AM14289" s="25"/>
    </row>
    <row r="14290" spans="32:39">
      <c r="AF14290" s="25"/>
      <c r="AM14290" s="25"/>
    </row>
    <row r="14291" spans="32:39">
      <c r="AF14291" s="25"/>
      <c r="AM14291" s="25"/>
    </row>
    <row r="14292" spans="32:39">
      <c r="AF14292" s="25"/>
      <c r="AM14292" s="25"/>
    </row>
    <row r="14293" spans="32:39">
      <c r="AF14293" s="25"/>
      <c r="AM14293" s="25"/>
    </row>
    <row r="14294" spans="32:39">
      <c r="AF14294" s="25"/>
      <c r="AM14294" s="25"/>
    </row>
    <row r="14295" spans="32:39">
      <c r="AF14295" s="25"/>
      <c r="AM14295" s="25"/>
    </row>
    <row r="14296" spans="32:39">
      <c r="AF14296" s="25"/>
      <c r="AM14296" s="25"/>
    </row>
    <row r="14297" spans="32:39">
      <c r="AF14297" s="25"/>
      <c r="AM14297" s="25"/>
    </row>
    <row r="14298" spans="32:39">
      <c r="AF14298" s="25"/>
      <c r="AM14298" s="25"/>
    </row>
    <row r="14299" spans="32:39">
      <c r="AF14299" s="25"/>
      <c r="AM14299" s="25"/>
    </row>
    <row r="14300" spans="32:39">
      <c r="AF14300" s="25"/>
      <c r="AM14300" s="25"/>
    </row>
    <row r="14301" spans="32:39">
      <c r="AF14301" s="25"/>
      <c r="AM14301" s="25"/>
    </row>
    <row r="14302" spans="32:39">
      <c r="AF14302" s="25"/>
      <c r="AM14302" s="25"/>
    </row>
    <row r="14303" spans="32:39">
      <c r="AF14303" s="25"/>
      <c r="AM14303" s="25"/>
    </row>
    <row r="14304" spans="32:39">
      <c r="AF14304" s="25"/>
      <c r="AM14304" s="25"/>
    </row>
    <row r="14305" spans="32:39">
      <c r="AF14305" s="25"/>
      <c r="AM14305" s="25"/>
    </row>
    <row r="14306" spans="32:39">
      <c r="AF14306" s="25"/>
      <c r="AM14306" s="25"/>
    </row>
    <row r="14307" spans="32:39">
      <c r="AF14307" s="25"/>
      <c r="AM14307" s="25"/>
    </row>
    <row r="14308" spans="32:39">
      <c r="AF14308" s="25"/>
      <c r="AM14308" s="25"/>
    </row>
    <row r="14309" spans="32:39">
      <c r="AF14309" s="25"/>
      <c r="AM14309" s="25"/>
    </row>
    <row r="14310" spans="32:39">
      <c r="AF14310" s="25"/>
      <c r="AM14310" s="25"/>
    </row>
    <row r="14311" spans="32:39">
      <c r="AF14311" s="25"/>
      <c r="AM14311" s="25"/>
    </row>
    <row r="14312" spans="32:39">
      <c r="AF14312" s="25"/>
      <c r="AM14312" s="25"/>
    </row>
    <row r="14313" spans="32:39">
      <c r="AF14313" s="25"/>
      <c r="AM14313" s="25"/>
    </row>
    <row r="14314" spans="32:39">
      <c r="AF14314" s="25"/>
      <c r="AM14314" s="25"/>
    </row>
    <row r="14315" spans="32:39">
      <c r="AF14315" s="25"/>
      <c r="AM14315" s="25"/>
    </row>
    <row r="14316" spans="32:39">
      <c r="AF14316" s="25"/>
      <c r="AM14316" s="25"/>
    </row>
    <row r="14317" spans="32:39">
      <c r="AF14317" s="25"/>
      <c r="AM14317" s="25"/>
    </row>
    <row r="14318" spans="32:39">
      <c r="AF14318" s="25"/>
      <c r="AM14318" s="25"/>
    </row>
    <row r="14319" spans="32:39">
      <c r="AF14319" s="25"/>
      <c r="AM14319" s="25"/>
    </row>
    <row r="14320" spans="32:39">
      <c r="AF14320" s="25"/>
      <c r="AM14320" s="25"/>
    </row>
    <row r="14321" spans="32:39">
      <c r="AF14321" s="25"/>
      <c r="AM14321" s="25"/>
    </row>
    <row r="14322" spans="32:39">
      <c r="AF14322" s="25"/>
      <c r="AM14322" s="25"/>
    </row>
    <row r="14323" spans="32:39">
      <c r="AF14323" s="25"/>
      <c r="AM14323" s="25"/>
    </row>
    <row r="14324" spans="32:39">
      <c r="AF14324" s="25"/>
      <c r="AM14324" s="25"/>
    </row>
    <row r="14325" spans="32:39">
      <c r="AF14325" s="25"/>
      <c r="AM14325" s="25"/>
    </row>
    <row r="14326" spans="32:39">
      <c r="AF14326" s="25"/>
      <c r="AM14326" s="25"/>
    </row>
    <row r="14327" spans="32:39">
      <c r="AF14327" s="25"/>
      <c r="AM14327" s="25"/>
    </row>
    <row r="14328" spans="32:39">
      <c r="AF14328" s="25"/>
      <c r="AM14328" s="25"/>
    </row>
    <row r="14329" spans="32:39">
      <c r="AF14329" s="25"/>
      <c r="AM14329" s="25"/>
    </row>
    <row r="14330" spans="32:39">
      <c r="AF14330" s="25"/>
      <c r="AM14330" s="25"/>
    </row>
    <row r="14331" spans="32:39">
      <c r="AF14331" s="25"/>
      <c r="AM14331" s="25"/>
    </row>
    <row r="14332" spans="32:39">
      <c r="AF14332" s="25"/>
      <c r="AM14332" s="25"/>
    </row>
    <row r="14333" spans="32:39">
      <c r="AF14333" s="25"/>
      <c r="AM14333" s="25"/>
    </row>
    <row r="14334" spans="32:39">
      <c r="AF14334" s="25"/>
      <c r="AM14334" s="25"/>
    </row>
    <row r="14335" spans="32:39">
      <c r="AF14335" s="25"/>
      <c r="AM14335" s="25"/>
    </row>
    <row r="14336" spans="32:39">
      <c r="AF14336" s="25"/>
      <c r="AM14336" s="25"/>
    </row>
    <row r="14337" spans="32:39">
      <c r="AF14337" s="25"/>
      <c r="AM14337" s="25"/>
    </row>
    <row r="14338" spans="32:39">
      <c r="AF14338" s="25"/>
      <c r="AM14338" s="25"/>
    </row>
    <row r="14339" spans="32:39">
      <c r="AF14339" s="25"/>
      <c r="AM14339" s="25"/>
    </row>
    <row r="14340" spans="32:39">
      <c r="AF14340" s="25"/>
      <c r="AM14340" s="25"/>
    </row>
    <row r="14341" spans="32:39">
      <c r="AF14341" s="25"/>
      <c r="AM14341" s="25"/>
    </row>
    <row r="14342" spans="32:39">
      <c r="AF14342" s="25"/>
      <c r="AM14342" s="25"/>
    </row>
    <row r="14343" spans="32:39">
      <c r="AF14343" s="25"/>
      <c r="AM14343" s="25"/>
    </row>
    <row r="14344" spans="32:39">
      <c r="AF14344" s="25"/>
      <c r="AM14344" s="25"/>
    </row>
    <row r="14345" spans="32:39">
      <c r="AF14345" s="25"/>
      <c r="AM14345" s="25"/>
    </row>
    <row r="14346" spans="32:39">
      <c r="AF14346" s="25"/>
      <c r="AM14346" s="25"/>
    </row>
    <row r="14347" spans="32:39">
      <c r="AF14347" s="25"/>
      <c r="AM14347" s="25"/>
    </row>
    <row r="14348" spans="32:39">
      <c r="AF14348" s="25"/>
      <c r="AM14348" s="25"/>
    </row>
    <row r="14349" spans="32:39">
      <c r="AF14349" s="25"/>
      <c r="AM14349" s="25"/>
    </row>
    <row r="14350" spans="32:39">
      <c r="AF14350" s="25"/>
      <c r="AM14350" s="25"/>
    </row>
    <row r="14351" spans="32:39">
      <c r="AF14351" s="25"/>
      <c r="AM14351" s="25"/>
    </row>
    <row r="14352" spans="32:39">
      <c r="AF14352" s="25"/>
      <c r="AM14352" s="25"/>
    </row>
    <row r="14353" spans="32:39">
      <c r="AF14353" s="25"/>
      <c r="AM14353" s="25"/>
    </row>
    <row r="14354" spans="32:39">
      <c r="AF14354" s="25"/>
      <c r="AM14354" s="25"/>
    </row>
    <row r="14355" spans="32:39">
      <c r="AF14355" s="25"/>
      <c r="AM14355" s="25"/>
    </row>
    <row r="14356" spans="32:39">
      <c r="AF14356" s="25"/>
      <c r="AM14356" s="25"/>
    </row>
    <row r="14357" spans="32:39">
      <c r="AF14357" s="25"/>
      <c r="AM14357" s="25"/>
    </row>
    <row r="14358" spans="32:39">
      <c r="AF14358" s="25"/>
      <c r="AM14358" s="25"/>
    </row>
    <row r="14359" spans="32:39">
      <c r="AF14359" s="25"/>
      <c r="AM14359" s="25"/>
    </row>
    <row r="14360" spans="32:39">
      <c r="AF14360" s="25"/>
      <c r="AM14360" s="25"/>
    </row>
    <row r="14361" spans="32:39">
      <c r="AF14361" s="25"/>
      <c r="AM14361" s="25"/>
    </row>
    <row r="14362" spans="32:39">
      <c r="AF14362" s="25"/>
      <c r="AM14362" s="25"/>
    </row>
    <row r="14363" spans="32:39">
      <c r="AF14363" s="25"/>
      <c r="AM14363" s="25"/>
    </row>
    <row r="14364" spans="32:39">
      <c r="AF14364" s="25"/>
      <c r="AM14364" s="25"/>
    </row>
    <row r="14365" spans="32:39">
      <c r="AF14365" s="25"/>
      <c r="AM14365" s="25"/>
    </row>
    <row r="14366" spans="32:39">
      <c r="AF14366" s="25"/>
      <c r="AM14366" s="25"/>
    </row>
    <row r="14367" spans="32:39">
      <c r="AF14367" s="25"/>
      <c r="AM14367" s="25"/>
    </row>
    <row r="14368" spans="32:39">
      <c r="AF14368" s="25"/>
      <c r="AM14368" s="25"/>
    </row>
    <row r="14369" spans="32:39">
      <c r="AF14369" s="25"/>
      <c r="AM14369" s="25"/>
    </row>
    <row r="14370" spans="32:39">
      <c r="AF14370" s="25"/>
      <c r="AM14370" s="25"/>
    </row>
    <row r="14371" spans="32:39">
      <c r="AF14371" s="25"/>
      <c r="AM14371" s="25"/>
    </row>
    <row r="14372" spans="32:39">
      <c r="AF14372" s="25"/>
      <c r="AM14372" s="25"/>
    </row>
    <row r="14373" spans="32:39">
      <c r="AF14373" s="25"/>
      <c r="AM14373" s="25"/>
    </row>
    <row r="14374" spans="32:39">
      <c r="AF14374" s="25"/>
      <c r="AM14374" s="25"/>
    </row>
    <row r="14375" spans="32:39">
      <c r="AF14375" s="25"/>
      <c r="AM14375" s="25"/>
    </row>
    <row r="14376" spans="32:39">
      <c r="AF14376" s="25"/>
      <c r="AM14376" s="25"/>
    </row>
    <row r="14377" spans="32:39">
      <c r="AF14377" s="25"/>
      <c r="AM14377" s="25"/>
    </row>
    <row r="14378" spans="32:39">
      <c r="AF14378" s="25"/>
      <c r="AM14378" s="25"/>
    </row>
    <row r="14379" spans="32:39">
      <c r="AF14379" s="25"/>
      <c r="AM14379" s="25"/>
    </row>
    <row r="14380" spans="32:39">
      <c r="AF14380" s="25"/>
      <c r="AM14380" s="25"/>
    </row>
    <row r="14381" spans="32:39">
      <c r="AF14381" s="25"/>
      <c r="AM14381" s="25"/>
    </row>
    <row r="14382" spans="32:39">
      <c r="AF14382" s="25"/>
      <c r="AM14382" s="25"/>
    </row>
    <row r="14383" spans="32:39">
      <c r="AF14383" s="25"/>
      <c r="AM14383" s="25"/>
    </row>
    <row r="14384" spans="32:39">
      <c r="AF14384" s="25"/>
      <c r="AM14384" s="25"/>
    </row>
    <row r="14385" spans="32:39">
      <c r="AF14385" s="25"/>
      <c r="AM14385" s="25"/>
    </row>
    <row r="14386" spans="32:39">
      <c r="AF14386" s="25"/>
      <c r="AM14386" s="25"/>
    </row>
    <row r="14387" spans="32:39">
      <c r="AF14387" s="25"/>
      <c r="AM14387" s="25"/>
    </row>
    <row r="14388" spans="32:39">
      <c r="AF14388" s="25"/>
      <c r="AM14388" s="25"/>
    </row>
    <row r="14389" spans="32:39">
      <c r="AF14389" s="25"/>
      <c r="AM14389" s="25"/>
    </row>
    <row r="14390" spans="32:39">
      <c r="AF14390" s="25"/>
      <c r="AM14390" s="25"/>
    </row>
    <row r="14391" spans="32:39">
      <c r="AF14391" s="25"/>
      <c r="AM14391" s="25"/>
    </row>
    <row r="14392" spans="32:39">
      <c r="AF14392" s="25"/>
      <c r="AM14392" s="25"/>
    </row>
    <row r="14393" spans="32:39">
      <c r="AF14393" s="25"/>
      <c r="AM14393" s="25"/>
    </row>
    <row r="14394" spans="32:39">
      <c r="AF14394" s="25"/>
      <c r="AM14394" s="25"/>
    </row>
    <row r="14395" spans="32:39">
      <c r="AF14395" s="25"/>
      <c r="AM14395" s="25"/>
    </row>
    <row r="14396" spans="32:39">
      <c r="AF14396" s="25"/>
      <c r="AM14396" s="25"/>
    </row>
    <row r="14397" spans="32:39">
      <c r="AF14397" s="25"/>
      <c r="AM14397" s="25"/>
    </row>
    <row r="14398" spans="32:39">
      <c r="AF14398" s="25"/>
      <c r="AM14398" s="25"/>
    </row>
    <row r="14399" spans="32:39">
      <c r="AF14399" s="25"/>
      <c r="AM14399" s="25"/>
    </row>
    <row r="14400" spans="32:39">
      <c r="AF14400" s="25"/>
      <c r="AM14400" s="25"/>
    </row>
    <row r="14401" spans="32:39">
      <c r="AF14401" s="25"/>
      <c r="AM14401" s="25"/>
    </row>
    <row r="14402" spans="32:39">
      <c r="AF14402" s="25"/>
      <c r="AM14402" s="25"/>
    </row>
    <row r="14403" spans="32:39">
      <c r="AF14403" s="25"/>
      <c r="AM14403" s="25"/>
    </row>
    <row r="14404" spans="32:39">
      <c r="AF14404" s="25"/>
      <c r="AM14404" s="25"/>
    </row>
    <row r="14405" spans="32:39">
      <c r="AF14405" s="25"/>
      <c r="AM14405" s="25"/>
    </row>
    <row r="14406" spans="32:39">
      <c r="AF14406" s="25"/>
      <c r="AM14406" s="25"/>
    </row>
    <row r="14407" spans="32:39">
      <c r="AF14407" s="25"/>
      <c r="AM14407" s="25"/>
    </row>
    <row r="14408" spans="32:39">
      <c r="AF14408" s="25"/>
      <c r="AM14408" s="25"/>
    </row>
    <row r="14409" spans="32:39">
      <c r="AF14409" s="25"/>
      <c r="AM14409" s="25"/>
    </row>
    <row r="14410" spans="32:39">
      <c r="AF14410" s="25"/>
      <c r="AM14410" s="25"/>
    </row>
    <row r="14411" spans="32:39">
      <c r="AF14411" s="25"/>
      <c r="AM14411" s="25"/>
    </row>
    <row r="14412" spans="32:39">
      <c r="AF14412" s="25"/>
      <c r="AM14412" s="25"/>
    </row>
    <row r="14413" spans="32:39">
      <c r="AF14413" s="25"/>
      <c r="AM14413" s="25"/>
    </row>
    <row r="14414" spans="32:39">
      <c r="AF14414" s="25"/>
      <c r="AM14414" s="25"/>
    </row>
    <row r="14415" spans="32:39">
      <c r="AF14415" s="25"/>
      <c r="AM14415" s="25"/>
    </row>
    <row r="14416" spans="32:39">
      <c r="AF14416" s="25"/>
      <c r="AM14416" s="25"/>
    </row>
    <row r="14417" spans="32:39">
      <c r="AF14417" s="25"/>
      <c r="AM14417" s="25"/>
    </row>
    <row r="14418" spans="32:39">
      <c r="AF14418" s="25"/>
      <c r="AM14418" s="25"/>
    </row>
    <row r="14419" spans="32:39">
      <c r="AF14419" s="25"/>
      <c r="AM14419" s="25"/>
    </row>
    <row r="14420" spans="32:39">
      <c r="AF14420" s="25"/>
      <c r="AM14420" s="25"/>
    </row>
    <row r="14421" spans="32:39">
      <c r="AF14421" s="25"/>
      <c r="AM14421" s="25"/>
    </row>
    <row r="14422" spans="32:39">
      <c r="AF14422" s="25"/>
      <c r="AM14422" s="25"/>
    </row>
    <row r="14423" spans="32:39">
      <c r="AF14423" s="25"/>
      <c r="AM14423" s="25"/>
    </row>
    <row r="14424" spans="32:39">
      <c r="AF14424" s="25"/>
      <c r="AM14424" s="25"/>
    </row>
    <row r="14425" spans="32:39">
      <c r="AF14425" s="25"/>
      <c r="AM14425" s="25"/>
    </row>
    <row r="14426" spans="32:39">
      <c r="AF14426" s="25"/>
      <c r="AM14426" s="25"/>
    </row>
    <row r="14427" spans="32:39">
      <c r="AF14427" s="25"/>
      <c r="AM14427" s="25"/>
    </row>
    <row r="14428" spans="32:39">
      <c r="AF14428" s="25"/>
      <c r="AM14428" s="25"/>
    </row>
    <row r="14429" spans="32:39">
      <c r="AF14429" s="25"/>
      <c r="AM14429" s="25"/>
    </row>
    <row r="14430" spans="32:39">
      <c r="AF14430" s="25"/>
      <c r="AM14430" s="25"/>
    </row>
    <row r="14431" spans="32:39">
      <c r="AF14431" s="25"/>
      <c r="AM14431" s="25"/>
    </row>
    <row r="14432" spans="32:39">
      <c r="AF14432" s="25"/>
      <c r="AM14432" s="25"/>
    </row>
    <row r="14433" spans="32:39">
      <c r="AF14433" s="25"/>
      <c r="AM14433" s="25"/>
    </row>
    <row r="14434" spans="32:39">
      <c r="AF14434" s="25"/>
      <c r="AM14434" s="25"/>
    </row>
    <row r="14435" spans="32:39">
      <c r="AF14435" s="25"/>
      <c r="AM14435" s="25"/>
    </row>
    <row r="14436" spans="32:39">
      <c r="AF14436" s="25"/>
      <c r="AM14436" s="25"/>
    </row>
    <row r="14437" spans="32:39">
      <c r="AF14437" s="25"/>
      <c r="AM14437" s="25"/>
    </row>
    <row r="14438" spans="32:39">
      <c r="AF14438" s="25"/>
      <c r="AM14438" s="25"/>
    </row>
    <row r="14439" spans="32:39">
      <c r="AF14439" s="25"/>
      <c r="AM14439" s="25"/>
    </row>
    <row r="14440" spans="32:39">
      <c r="AF14440" s="25"/>
      <c r="AM14440" s="25"/>
    </row>
    <row r="14441" spans="32:39">
      <c r="AF14441" s="25"/>
      <c r="AM14441" s="25"/>
    </row>
    <row r="14442" spans="32:39">
      <c r="AF14442" s="25"/>
      <c r="AM14442" s="25"/>
    </row>
    <row r="14443" spans="32:39">
      <c r="AF14443" s="25"/>
      <c r="AM14443" s="25"/>
    </row>
    <row r="14444" spans="32:39">
      <c r="AF14444" s="25"/>
      <c r="AM14444" s="25"/>
    </row>
    <row r="14445" spans="32:39">
      <c r="AF14445" s="25"/>
      <c r="AM14445" s="25"/>
    </row>
    <row r="14446" spans="32:39">
      <c r="AF14446" s="25"/>
      <c r="AM14446" s="25"/>
    </row>
    <row r="14447" spans="32:39">
      <c r="AF14447" s="25"/>
      <c r="AM14447" s="25"/>
    </row>
    <row r="14448" spans="32:39">
      <c r="AF14448" s="25"/>
      <c r="AM14448" s="25"/>
    </row>
    <row r="14449" spans="32:39">
      <c r="AF14449" s="25"/>
      <c r="AM14449" s="25"/>
    </row>
    <row r="14450" spans="32:39">
      <c r="AF14450" s="25"/>
      <c r="AM14450" s="25"/>
    </row>
    <row r="14451" spans="32:39">
      <c r="AF14451" s="25"/>
      <c r="AM14451" s="25"/>
    </row>
    <row r="14452" spans="32:39">
      <c r="AF14452" s="25"/>
      <c r="AM14452" s="25"/>
    </row>
    <row r="14453" spans="32:39">
      <c r="AF14453" s="25"/>
      <c r="AM14453" s="25"/>
    </row>
    <row r="14454" spans="32:39">
      <c r="AF14454" s="25"/>
      <c r="AM14454" s="25"/>
    </row>
    <row r="14455" spans="32:39">
      <c r="AF14455" s="25"/>
      <c r="AM14455" s="25"/>
    </row>
    <row r="14456" spans="32:39">
      <c r="AF14456" s="25"/>
      <c r="AM14456" s="25"/>
    </row>
    <row r="14457" spans="32:39">
      <c r="AF14457" s="25"/>
      <c r="AM14457" s="25"/>
    </row>
    <row r="14458" spans="32:39">
      <c r="AF14458" s="25"/>
      <c r="AM14458" s="25"/>
    </row>
    <row r="14459" spans="32:39">
      <c r="AF14459" s="25"/>
      <c r="AM14459" s="25"/>
    </row>
    <row r="14460" spans="32:39">
      <c r="AF14460" s="25"/>
      <c r="AM14460" s="25"/>
    </row>
    <row r="14461" spans="32:39">
      <c r="AF14461" s="25"/>
      <c r="AM14461" s="25"/>
    </row>
    <row r="14462" spans="32:39">
      <c r="AF14462" s="25"/>
      <c r="AM14462" s="25"/>
    </row>
    <row r="14463" spans="32:39">
      <c r="AF14463" s="25"/>
      <c r="AM14463" s="25"/>
    </row>
    <row r="14464" spans="32:39">
      <c r="AF14464" s="25"/>
      <c r="AM14464" s="25"/>
    </row>
    <row r="14465" spans="32:39">
      <c r="AF14465" s="25"/>
      <c r="AM14465" s="25"/>
    </row>
    <row r="14466" spans="32:39">
      <c r="AF14466" s="25"/>
      <c r="AM14466" s="25"/>
    </row>
    <row r="14467" spans="32:39">
      <c r="AF14467" s="25"/>
      <c r="AM14467" s="25"/>
    </row>
    <row r="14468" spans="32:39">
      <c r="AF14468" s="25"/>
      <c r="AM14468" s="25"/>
    </row>
    <row r="14469" spans="32:39">
      <c r="AF14469" s="25"/>
      <c r="AM14469" s="25"/>
    </row>
    <row r="14470" spans="32:39">
      <c r="AF14470" s="25"/>
      <c r="AM14470" s="25"/>
    </row>
    <row r="14471" spans="32:39">
      <c r="AF14471" s="25"/>
      <c r="AM14471" s="25"/>
    </row>
    <row r="14472" spans="32:39">
      <c r="AF14472" s="25"/>
      <c r="AM14472" s="25"/>
    </row>
    <row r="14473" spans="32:39">
      <c r="AF14473" s="25"/>
      <c r="AM14473" s="25"/>
    </row>
    <row r="14474" spans="32:39">
      <c r="AF14474" s="25"/>
      <c r="AM14474" s="25"/>
    </row>
    <row r="14475" spans="32:39">
      <c r="AF14475" s="25"/>
      <c r="AM14475" s="25"/>
    </row>
    <row r="14476" spans="32:39">
      <c r="AF14476" s="25"/>
      <c r="AM14476" s="25"/>
    </row>
    <row r="14477" spans="32:39">
      <c r="AF14477" s="25"/>
      <c r="AM14477" s="25"/>
    </row>
    <row r="14478" spans="32:39">
      <c r="AF14478" s="25"/>
      <c r="AM14478" s="25"/>
    </row>
    <row r="14479" spans="32:39">
      <c r="AF14479" s="25"/>
      <c r="AM14479" s="25"/>
    </row>
    <row r="14480" spans="32:39">
      <c r="AF14480" s="25"/>
      <c r="AM14480" s="25"/>
    </row>
    <row r="14481" spans="32:39">
      <c r="AF14481" s="25"/>
      <c r="AM14481" s="25"/>
    </row>
    <row r="14482" spans="32:39">
      <c r="AF14482" s="25"/>
      <c r="AM14482" s="25"/>
    </row>
    <row r="14483" spans="32:39">
      <c r="AF14483" s="25"/>
      <c r="AM14483" s="25"/>
    </row>
    <row r="14484" spans="32:39">
      <c r="AF14484" s="25"/>
      <c r="AM14484" s="25"/>
    </row>
    <row r="14485" spans="32:39">
      <c r="AF14485" s="25"/>
      <c r="AM14485" s="25"/>
    </row>
    <row r="14486" spans="32:39">
      <c r="AF14486" s="25"/>
      <c r="AM14486" s="25"/>
    </row>
    <row r="14487" spans="32:39">
      <c r="AF14487" s="25"/>
      <c r="AM14487" s="25"/>
    </row>
    <row r="14488" spans="32:39">
      <c r="AF14488" s="25"/>
      <c r="AM14488" s="25"/>
    </row>
    <row r="14489" spans="32:39">
      <c r="AF14489" s="25"/>
      <c r="AM14489" s="25"/>
    </row>
    <row r="14490" spans="32:39">
      <c r="AF14490" s="25"/>
      <c r="AM14490" s="25"/>
    </row>
    <row r="14491" spans="32:39">
      <c r="AF14491" s="25"/>
      <c r="AM14491" s="25"/>
    </row>
    <row r="14492" spans="32:39">
      <c r="AF14492" s="25"/>
      <c r="AM14492" s="25"/>
    </row>
    <row r="14493" spans="32:39">
      <c r="AF14493" s="25"/>
      <c r="AM14493" s="25"/>
    </row>
    <row r="14494" spans="32:39">
      <c r="AF14494" s="25"/>
      <c r="AM14494" s="25"/>
    </row>
    <row r="14495" spans="32:39">
      <c r="AF14495" s="25"/>
      <c r="AM14495" s="25"/>
    </row>
    <row r="14496" spans="32:39">
      <c r="AF14496" s="25"/>
      <c r="AM14496" s="25"/>
    </row>
    <row r="14497" spans="32:39">
      <c r="AF14497" s="25"/>
      <c r="AM14497" s="25"/>
    </row>
    <row r="14498" spans="32:39">
      <c r="AF14498" s="25"/>
      <c r="AM14498" s="25"/>
    </row>
    <row r="14499" spans="32:39">
      <c r="AF14499" s="25"/>
      <c r="AM14499" s="25"/>
    </row>
    <row r="14500" spans="32:39">
      <c r="AF14500" s="25"/>
      <c r="AM14500" s="25"/>
    </row>
    <row r="14501" spans="32:39">
      <c r="AF14501" s="25"/>
      <c r="AM14501" s="25"/>
    </row>
    <row r="14502" spans="32:39">
      <c r="AF14502" s="25"/>
      <c r="AM14502" s="25"/>
    </row>
    <row r="14503" spans="32:39">
      <c r="AF14503" s="25"/>
      <c r="AM14503" s="25"/>
    </row>
    <row r="14504" spans="32:39">
      <c r="AF14504" s="25"/>
      <c r="AM14504" s="25"/>
    </row>
    <row r="14505" spans="32:39">
      <c r="AF14505" s="25"/>
      <c r="AM14505" s="25"/>
    </row>
    <row r="14506" spans="32:39">
      <c r="AF14506" s="25"/>
      <c r="AM14506" s="25"/>
    </row>
    <row r="14507" spans="32:39">
      <c r="AF14507" s="25"/>
      <c r="AM14507" s="25"/>
    </row>
    <row r="14508" spans="32:39">
      <c r="AF14508" s="25"/>
      <c r="AM14508" s="25"/>
    </row>
    <row r="14509" spans="32:39">
      <c r="AF14509" s="25"/>
      <c r="AM14509" s="25"/>
    </row>
    <row r="14510" spans="32:39">
      <c r="AF14510" s="25"/>
      <c r="AM14510" s="25"/>
    </row>
    <row r="14511" spans="32:39">
      <c r="AF14511" s="25"/>
      <c r="AM14511" s="25"/>
    </row>
    <row r="14512" spans="32:39">
      <c r="AF14512" s="25"/>
      <c r="AM14512" s="25"/>
    </row>
    <row r="14513" spans="32:39">
      <c r="AF14513" s="25"/>
      <c r="AM14513" s="25"/>
    </row>
    <row r="14514" spans="32:39">
      <c r="AF14514" s="25"/>
      <c r="AM14514" s="25"/>
    </row>
    <row r="14515" spans="32:39">
      <c r="AF14515" s="25"/>
      <c r="AM14515" s="25"/>
    </row>
    <row r="14516" spans="32:39">
      <c r="AF14516" s="25"/>
      <c r="AM14516" s="25"/>
    </row>
    <row r="14517" spans="32:39">
      <c r="AF14517" s="25"/>
      <c r="AM14517" s="25"/>
    </row>
    <row r="14518" spans="32:39">
      <c r="AF14518" s="25"/>
      <c r="AM14518" s="25"/>
    </row>
    <row r="14519" spans="32:39">
      <c r="AF14519" s="25"/>
      <c r="AM14519" s="25"/>
    </row>
    <row r="14520" spans="32:39">
      <c r="AF14520" s="25"/>
      <c r="AM14520" s="25"/>
    </row>
    <row r="14521" spans="32:39">
      <c r="AF14521" s="25"/>
      <c r="AM14521" s="25"/>
    </row>
    <row r="14522" spans="32:39">
      <c r="AF14522" s="25"/>
      <c r="AM14522" s="25"/>
    </row>
    <row r="14523" spans="32:39">
      <c r="AF14523" s="25"/>
      <c r="AM14523" s="25"/>
    </row>
    <row r="14524" spans="32:39">
      <c r="AF14524" s="25"/>
      <c r="AM14524" s="25"/>
    </row>
    <row r="14525" spans="32:39">
      <c r="AF14525" s="25"/>
      <c r="AM14525" s="25"/>
    </row>
    <row r="14526" spans="32:39">
      <c r="AF14526" s="25"/>
      <c r="AM14526" s="25"/>
    </row>
    <row r="14527" spans="32:39">
      <c r="AF14527" s="25"/>
      <c r="AM14527" s="25"/>
    </row>
    <row r="14528" spans="32:39">
      <c r="AF14528" s="25"/>
      <c r="AM14528" s="25"/>
    </row>
    <row r="14529" spans="32:39">
      <c r="AF14529" s="25"/>
      <c r="AM14529" s="25"/>
    </row>
    <row r="14530" spans="32:39">
      <c r="AF14530" s="25"/>
      <c r="AM14530" s="25"/>
    </row>
    <row r="14531" spans="32:39">
      <c r="AF14531" s="25"/>
      <c r="AM14531" s="25"/>
    </row>
    <row r="14532" spans="32:39">
      <c r="AF14532" s="25"/>
      <c r="AM14532" s="25"/>
    </row>
    <row r="14533" spans="32:39">
      <c r="AF14533" s="25"/>
      <c r="AM14533" s="25"/>
    </row>
    <row r="14534" spans="32:39">
      <c r="AF14534" s="25"/>
      <c r="AM14534" s="25"/>
    </row>
    <row r="14535" spans="32:39">
      <c r="AF14535" s="25"/>
      <c r="AM14535" s="25"/>
    </row>
    <row r="14536" spans="32:39">
      <c r="AF14536" s="25"/>
      <c r="AM14536" s="25"/>
    </row>
    <row r="14537" spans="32:39">
      <c r="AF14537" s="25"/>
      <c r="AM14537" s="25"/>
    </row>
    <row r="14538" spans="32:39">
      <c r="AF14538" s="25"/>
      <c r="AM14538" s="25"/>
    </row>
    <row r="14539" spans="32:39">
      <c r="AF14539" s="25"/>
      <c r="AM14539" s="25"/>
    </row>
    <row r="14540" spans="32:39">
      <c r="AF14540" s="25"/>
      <c r="AM14540" s="25"/>
    </row>
    <row r="14541" spans="32:39">
      <c r="AF14541" s="25"/>
      <c r="AM14541" s="25"/>
    </row>
    <row r="14542" spans="32:39">
      <c r="AF14542" s="25"/>
      <c r="AM14542" s="25"/>
    </row>
    <row r="14543" spans="32:39">
      <c r="AF14543" s="25"/>
      <c r="AM14543" s="25"/>
    </row>
    <row r="14544" spans="32:39">
      <c r="AF14544" s="25"/>
      <c r="AM14544" s="25"/>
    </row>
    <row r="14545" spans="32:39">
      <c r="AF14545" s="25"/>
      <c r="AM14545" s="25"/>
    </row>
    <row r="14546" spans="32:39">
      <c r="AF14546" s="25"/>
      <c r="AM14546" s="25"/>
    </row>
    <row r="14547" spans="32:39">
      <c r="AF14547" s="25"/>
      <c r="AM14547" s="25"/>
    </row>
    <row r="14548" spans="32:39">
      <c r="AF14548" s="25"/>
      <c r="AM14548" s="25"/>
    </row>
    <row r="14549" spans="32:39">
      <c r="AF14549" s="25"/>
      <c r="AM14549" s="25"/>
    </row>
    <row r="14550" spans="32:39">
      <c r="AF14550" s="25"/>
      <c r="AM14550" s="25"/>
    </row>
    <row r="14551" spans="32:39">
      <c r="AF14551" s="25"/>
      <c r="AM14551" s="25"/>
    </row>
    <row r="14552" spans="32:39">
      <c r="AF14552" s="25"/>
      <c r="AM14552" s="25"/>
    </row>
    <row r="14553" spans="32:39">
      <c r="AF14553" s="25"/>
      <c r="AM14553" s="25"/>
    </row>
    <row r="14554" spans="32:39">
      <c r="AF14554" s="25"/>
      <c r="AM14554" s="25"/>
    </row>
    <row r="14555" spans="32:39">
      <c r="AF14555" s="25"/>
      <c r="AM14555" s="25"/>
    </row>
    <row r="14556" spans="32:39">
      <c r="AF14556" s="25"/>
      <c r="AM14556" s="25"/>
    </row>
    <row r="14557" spans="32:39">
      <c r="AF14557" s="25"/>
      <c r="AM14557" s="25"/>
    </row>
    <row r="14558" spans="32:39">
      <c r="AF14558" s="25"/>
      <c r="AM14558" s="25"/>
    </row>
    <row r="14559" spans="32:39">
      <c r="AF14559" s="25"/>
      <c r="AM14559" s="25"/>
    </row>
    <row r="14560" spans="32:39">
      <c r="AF14560" s="25"/>
      <c r="AM14560" s="25"/>
    </row>
    <row r="14561" spans="32:39">
      <c r="AF14561" s="25"/>
      <c r="AM14561" s="25"/>
    </row>
    <row r="14562" spans="32:39">
      <c r="AF14562" s="25"/>
      <c r="AM14562" s="25"/>
    </row>
    <row r="14563" spans="32:39">
      <c r="AF14563" s="25"/>
      <c r="AM14563" s="25"/>
    </row>
    <row r="14564" spans="32:39">
      <c r="AF14564" s="25"/>
      <c r="AM14564" s="25"/>
    </row>
    <row r="14565" spans="32:39">
      <c r="AF14565" s="25"/>
      <c r="AM14565" s="25"/>
    </row>
    <row r="14566" spans="32:39">
      <c r="AF14566" s="25"/>
      <c r="AM14566" s="25"/>
    </row>
    <row r="14567" spans="32:39">
      <c r="AF14567" s="25"/>
      <c r="AM14567" s="25"/>
    </row>
    <row r="14568" spans="32:39">
      <c r="AF14568" s="25"/>
      <c r="AM14568" s="25"/>
    </row>
    <row r="14569" spans="32:39">
      <c r="AF14569" s="25"/>
      <c r="AM14569" s="25"/>
    </row>
    <row r="14570" spans="32:39">
      <c r="AF14570" s="25"/>
      <c r="AM14570" s="25"/>
    </row>
    <row r="14571" spans="32:39">
      <c r="AF14571" s="25"/>
      <c r="AM14571" s="25"/>
    </row>
    <row r="14572" spans="32:39">
      <c r="AF14572" s="25"/>
      <c r="AM14572" s="25"/>
    </row>
    <row r="14573" spans="32:39">
      <c r="AF14573" s="25"/>
      <c r="AM14573" s="25"/>
    </row>
    <row r="14574" spans="32:39">
      <c r="AF14574" s="25"/>
      <c r="AM14574" s="25"/>
    </row>
    <row r="14575" spans="32:39">
      <c r="AF14575" s="25"/>
      <c r="AM14575" s="25"/>
    </row>
    <row r="14576" spans="32:39">
      <c r="AF14576" s="25"/>
      <c r="AM14576" s="25"/>
    </row>
    <row r="14577" spans="32:39">
      <c r="AF14577" s="25"/>
      <c r="AM14577" s="25"/>
    </row>
    <row r="14578" spans="32:39">
      <c r="AF14578" s="25"/>
      <c r="AM14578" s="25"/>
    </row>
    <row r="14579" spans="32:39">
      <c r="AF14579" s="25"/>
      <c r="AM14579" s="25"/>
    </row>
    <row r="14580" spans="32:39">
      <c r="AF14580" s="25"/>
      <c r="AM14580" s="25"/>
    </row>
    <row r="14581" spans="32:39">
      <c r="AF14581" s="25"/>
      <c r="AM14581" s="25"/>
    </row>
    <row r="14582" spans="32:39">
      <c r="AF14582" s="25"/>
      <c r="AM14582" s="25"/>
    </row>
    <row r="14583" spans="32:39">
      <c r="AF14583" s="25"/>
      <c r="AM14583" s="25"/>
    </row>
    <row r="14584" spans="32:39">
      <c r="AF14584" s="25"/>
      <c r="AM14584" s="25"/>
    </row>
    <row r="14585" spans="32:39">
      <c r="AF14585" s="25"/>
      <c r="AM14585" s="25"/>
    </row>
    <row r="14586" spans="32:39">
      <c r="AF14586" s="25"/>
      <c r="AM14586" s="25"/>
    </row>
    <row r="14587" spans="32:39">
      <c r="AF14587" s="25"/>
      <c r="AM14587" s="25"/>
    </row>
    <row r="14588" spans="32:39">
      <c r="AF14588" s="25"/>
      <c r="AM14588" s="25"/>
    </row>
    <row r="14589" spans="32:39">
      <c r="AF14589" s="25"/>
      <c r="AM14589" s="25"/>
    </row>
    <row r="14590" spans="32:39">
      <c r="AF14590" s="25"/>
      <c r="AM14590" s="25"/>
    </row>
    <row r="14591" spans="32:39">
      <c r="AF14591" s="25"/>
      <c r="AM14591" s="25"/>
    </row>
    <row r="14592" spans="32:39">
      <c r="AF14592" s="25"/>
      <c r="AM14592" s="25"/>
    </row>
    <row r="14593" spans="32:39">
      <c r="AF14593" s="25"/>
      <c r="AM14593" s="25"/>
    </row>
    <row r="14594" spans="32:39">
      <c r="AF14594" s="25"/>
      <c r="AM14594" s="25"/>
    </row>
    <row r="14595" spans="32:39">
      <c r="AF14595" s="25"/>
      <c r="AM14595" s="25"/>
    </row>
    <row r="14596" spans="32:39">
      <c r="AF14596" s="25"/>
      <c r="AM14596" s="25"/>
    </row>
    <row r="14597" spans="32:39">
      <c r="AF14597" s="25"/>
      <c r="AM14597" s="25"/>
    </row>
    <row r="14598" spans="32:39">
      <c r="AF14598" s="25"/>
      <c r="AM14598" s="25"/>
    </row>
    <row r="14599" spans="32:39">
      <c r="AF14599" s="25"/>
      <c r="AM14599" s="25"/>
    </row>
    <row r="14600" spans="32:39">
      <c r="AF14600" s="25"/>
      <c r="AM14600" s="25"/>
    </row>
    <row r="14601" spans="32:39">
      <c r="AF14601" s="25"/>
      <c r="AM14601" s="25"/>
    </row>
    <row r="14602" spans="32:39">
      <c r="AF14602" s="25"/>
      <c r="AM14602" s="25"/>
    </row>
    <row r="14603" spans="32:39">
      <c r="AF14603" s="25"/>
      <c r="AM14603" s="25"/>
    </row>
    <row r="14604" spans="32:39">
      <c r="AF14604" s="25"/>
      <c r="AM14604" s="25"/>
    </row>
    <row r="14605" spans="32:39">
      <c r="AF14605" s="25"/>
      <c r="AM14605" s="25"/>
    </row>
    <row r="14606" spans="32:39">
      <c r="AF14606" s="25"/>
      <c r="AM14606" s="25"/>
    </row>
    <row r="14607" spans="32:39">
      <c r="AF14607" s="25"/>
      <c r="AM14607" s="25"/>
    </row>
    <row r="14608" spans="32:39">
      <c r="AF14608" s="25"/>
      <c r="AM14608" s="25"/>
    </row>
    <row r="14609" spans="32:39">
      <c r="AF14609" s="25"/>
      <c r="AM14609" s="25"/>
    </row>
    <row r="14610" spans="32:39">
      <c r="AF14610" s="25"/>
      <c r="AM14610" s="25"/>
    </row>
    <row r="14611" spans="32:39">
      <c r="AF14611" s="25"/>
      <c r="AM14611" s="25"/>
    </row>
    <row r="14612" spans="32:39">
      <c r="AF14612" s="25"/>
      <c r="AM14612" s="25"/>
    </row>
    <row r="14613" spans="32:39">
      <c r="AF14613" s="25"/>
      <c r="AM14613" s="25"/>
    </row>
    <row r="14614" spans="32:39">
      <c r="AF14614" s="25"/>
      <c r="AM14614" s="25"/>
    </row>
    <row r="14615" spans="32:39">
      <c r="AF14615" s="25"/>
      <c r="AM14615" s="25"/>
    </row>
    <row r="14616" spans="32:39">
      <c r="AF14616" s="25"/>
      <c r="AM14616" s="25"/>
    </row>
    <row r="14617" spans="32:39">
      <c r="AF14617" s="25"/>
      <c r="AM14617" s="25"/>
    </row>
    <row r="14618" spans="32:39">
      <c r="AF14618" s="25"/>
      <c r="AM14618" s="25"/>
    </row>
    <row r="14619" spans="32:39">
      <c r="AF14619" s="25"/>
      <c r="AM14619" s="25"/>
    </row>
    <row r="14620" spans="32:39">
      <c r="AF14620" s="25"/>
      <c r="AM14620" s="25"/>
    </row>
    <row r="14621" spans="32:39">
      <c r="AF14621" s="25"/>
      <c r="AM14621" s="25"/>
    </row>
    <row r="14622" spans="32:39">
      <c r="AF14622" s="25"/>
      <c r="AM14622" s="25"/>
    </row>
    <row r="14623" spans="32:39">
      <c r="AF14623" s="25"/>
      <c r="AM14623" s="25"/>
    </row>
    <row r="14624" spans="32:39">
      <c r="AF14624" s="25"/>
      <c r="AM14624" s="25"/>
    </row>
    <row r="14625" spans="32:39">
      <c r="AF14625" s="25"/>
      <c r="AM14625" s="25"/>
    </row>
    <row r="14626" spans="32:39">
      <c r="AF14626" s="25"/>
      <c r="AM14626" s="25"/>
    </row>
    <row r="14627" spans="32:39">
      <c r="AF14627" s="25"/>
      <c r="AM14627" s="25"/>
    </row>
    <row r="14628" spans="32:39">
      <c r="AF14628" s="25"/>
      <c r="AM14628" s="25"/>
    </row>
    <row r="14629" spans="32:39">
      <c r="AF14629" s="25"/>
      <c r="AM14629" s="25"/>
    </row>
    <row r="14630" spans="32:39">
      <c r="AF14630" s="25"/>
      <c r="AM14630" s="25"/>
    </row>
    <row r="14631" spans="32:39">
      <c r="AF14631" s="25"/>
      <c r="AM14631" s="25"/>
    </row>
    <row r="14632" spans="32:39">
      <c r="AF14632" s="25"/>
      <c r="AM14632" s="25"/>
    </row>
    <row r="14633" spans="32:39">
      <c r="AF14633" s="25"/>
      <c r="AM14633" s="25"/>
    </row>
    <row r="14634" spans="32:39">
      <c r="AF14634" s="25"/>
      <c r="AM14634" s="25"/>
    </row>
    <row r="14635" spans="32:39">
      <c r="AF14635" s="25"/>
      <c r="AM14635" s="25"/>
    </row>
    <row r="14636" spans="32:39">
      <c r="AF14636" s="25"/>
      <c r="AM14636" s="25"/>
    </row>
    <row r="14637" spans="32:39">
      <c r="AF14637" s="25"/>
      <c r="AM14637" s="25"/>
    </row>
    <row r="14638" spans="32:39">
      <c r="AF14638" s="25"/>
      <c r="AM14638" s="25"/>
    </row>
    <row r="14639" spans="32:39">
      <c r="AF14639" s="25"/>
      <c r="AM14639" s="25"/>
    </row>
    <row r="14640" spans="32:39">
      <c r="AF14640" s="25"/>
      <c r="AM14640" s="25"/>
    </row>
    <row r="14641" spans="32:39">
      <c r="AF14641" s="25"/>
      <c r="AM14641" s="25"/>
    </row>
    <row r="14642" spans="32:39">
      <c r="AF14642" s="25"/>
      <c r="AM14642" s="25"/>
    </row>
    <row r="14643" spans="32:39">
      <c r="AF14643" s="25"/>
      <c r="AM14643" s="25"/>
    </row>
    <row r="14644" spans="32:39">
      <c r="AF14644" s="25"/>
      <c r="AM14644" s="25"/>
    </row>
    <row r="14645" spans="32:39">
      <c r="AF14645" s="25"/>
      <c r="AM14645" s="25"/>
    </row>
    <row r="14646" spans="32:39">
      <c r="AF14646" s="25"/>
      <c r="AM14646" s="25"/>
    </row>
    <row r="14647" spans="32:39">
      <c r="AF14647" s="25"/>
      <c r="AM14647" s="25"/>
    </row>
    <row r="14648" spans="32:39">
      <c r="AF14648" s="25"/>
      <c r="AM14648" s="25"/>
    </row>
    <row r="14649" spans="32:39">
      <c r="AF14649" s="25"/>
      <c r="AM14649" s="25"/>
    </row>
    <row r="14650" spans="32:39">
      <c r="AF14650" s="25"/>
      <c r="AM14650" s="25"/>
    </row>
    <row r="14651" spans="32:39">
      <c r="AF14651" s="25"/>
      <c r="AM14651" s="25"/>
    </row>
    <row r="14652" spans="32:39">
      <c r="AF14652" s="25"/>
      <c r="AM14652" s="25"/>
    </row>
    <row r="14653" spans="32:39">
      <c r="AF14653" s="25"/>
      <c r="AM14653" s="25"/>
    </row>
    <row r="14654" spans="32:39">
      <c r="AF14654" s="25"/>
      <c r="AM14654" s="25"/>
    </row>
    <row r="14655" spans="32:39">
      <c r="AF14655" s="25"/>
      <c r="AM14655" s="25"/>
    </row>
    <row r="14656" spans="32:39">
      <c r="AF14656" s="25"/>
      <c r="AM14656" s="25"/>
    </row>
    <row r="14657" spans="32:39">
      <c r="AF14657" s="25"/>
      <c r="AM14657" s="25"/>
    </row>
    <row r="14658" spans="32:39">
      <c r="AF14658" s="25"/>
      <c r="AM14658" s="25"/>
    </row>
    <row r="14659" spans="32:39">
      <c r="AF14659" s="25"/>
      <c r="AM14659" s="25"/>
    </row>
    <row r="14660" spans="32:39">
      <c r="AF14660" s="25"/>
      <c r="AM14660" s="25"/>
    </row>
    <row r="14661" spans="32:39">
      <c r="AF14661" s="25"/>
      <c r="AM14661" s="25"/>
    </row>
    <row r="14662" spans="32:39">
      <c r="AF14662" s="25"/>
      <c r="AM14662" s="25"/>
    </row>
    <row r="14663" spans="32:39">
      <c r="AF14663" s="25"/>
      <c r="AM14663" s="25"/>
    </row>
    <row r="14664" spans="32:39">
      <c r="AF14664" s="25"/>
      <c r="AM14664" s="25"/>
    </row>
    <row r="14665" spans="32:39">
      <c r="AF14665" s="25"/>
      <c r="AM14665" s="25"/>
    </row>
    <row r="14666" spans="32:39">
      <c r="AF14666" s="25"/>
      <c r="AM14666" s="25"/>
    </row>
    <row r="14667" spans="32:39">
      <c r="AF14667" s="25"/>
      <c r="AM14667" s="25"/>
    </row>
    <row r="14668" spans="32:39">
      <c r="AF14668" s="25"/>
      <c r="AM14668" s="25"/>
    </row>
    <row r="14669" spans="32:39">
      <c r="AF14669" s="25"/>
      <c r="AM14669" s="25"/>
    </row>
    <row r="14670" spans="32:39">
      <c r="AF14670" s="25"/>
      <c r="AM14670" s="25"/>
    </row>
    <row r="14671" spans="32:39">
      <c r="AF14671" s="25"/>
      <c r="AM14671" s="25"/>
    </row>
    <row r="14672" spans="32:39">
      <c r="AF14672" s="25"/>
      <c r="AM14672" s="25"/>
    </row>
    <row r="14673" spans="32:39">
      <c r="AF14673" s="25"/>
      <c r="AM14673" s="25"/>
    </row>
    <row r="14674" spans="32:39">
      <c r="AF14674" s="25"/>
      <c r="AM14674" s="25"/>
    </row>
    <row r="14675" spans="32:39">
      <c r="AF14675" s="25"/>
      <c r="AM14675" s="25"/>
    </row>
    <row r="14676" spans="32:39">
      <c r="AF14676" s="25"/>
      <c r="AM14676" s="25"/>
    </row>
    <row r="14677" spans="32:39">
      <c r="AF14677" s="25"/>
      <c r="AM14677" s="25"/>
    </row>
    <row r="14678" spans="32:39">
      <c r="AF14678" s="25"/>
      <c r="AM14678" s="25"/>
    </row>
    <row r="14679" spans="32:39">
      <c r="AF14679" s="25"/>
      <c r="AM14679" s="25"/>
    </row>
    <row r="14680" spans="32:39">
      <c r="AF14680" s="25"/>
      <c r="AM14680" s="25"/>
    </row>
    <row r="14681" spans="32:39">
      <c r="AF14681" s="25"/>
      <c r="AM14681" s="25"/>
    </row>
    <row r="14682" spans="32:39">
      <c r="AF14682" s="25"/>
      <c r="AM14682" s="25"/>
    </row>
    <row r="14683" spans="32:39">
      <c r="AF14683" s="25"/>
      <c r="AM14683" s="25"/>
    </row>
    <row r="14684" spans="32:39">
      <c r="AF14684" s="25"/>
      <c r="AM14684" s="25"/>
    </row>
    <row r="14685" spans="32:39">
      <c r="AF14685" s="25"/>
      <c r="AM14685" s="25"/>
    </row>
    <row r="14686" spans="32:39">
      <c r="AF14686" s="25"/>
      <c r="AM14686" s="25"/>
    </row>
    <row r="14687" spans="32:39">
      <c r="AF14687" s="25"/>
      <c r="AM14687" s="25"/>
    </row>
    <row r="14688" spans="32:39">
      <c r="AF14688" s="25"/>
      <c r="AM14688" s="25"/>
    </row>
    <row r="14689" spans="32:39">
      <c r="AF14689" s="25"/>
      <c r="AM14689" s="25"/>
    </row>
    <row r="14690" spans="32:39">
      <c r="AF14690" s="25"/>
      <c r="AM14690" s="25"/>
    </row>
    <row r="14691" spans="32:39">
      <c r="AF14691" s="25"/>
      <c r="AM14691" s="25"/>
    </row>
    <row r="14692" spans="32:39">
      <c r="AF14692" s="25"/>
      <c r="AM14692" s="25"/>
    </row>
    <row r="14693" spans="32:39">
      <c r="AF14693" s="25"/>
      <c r="AM14693" s="25"/>
    </row>
    <row r="14694" spans="32:39">
      <c r="AF14694" s="25"/>
      <c r="AM14694" s="25"/>
    </row>
    <row r="14695" spans="32:39">
      <c r="AF14695" s="25"/>
      <c r="AM14695" s="25"/>
    </row>
    <row r="14696" spans="32:39">
      <c r="AF14696" s="25"/>
      <c r="AM14696" s="25"/>
    </row>
    <row r="14697" spans="32:39">
      <c r="AF14697" s="25"/>
      <c r="AM14697" s="25"/>
    </row>
    <row r="14698" spans="32:39">
      <c r="AF14698" s="25"/>
      <c r="AM14698" s="25"/>
    </row>
    <row r="14699" spans="32:39">
      <c r="AF14699" s="25"/>
      <c r="AM14699" s="25"/>
    </row>
    <row r="14700" spans="32:39">
      <c r="AF14700" s="25"/>
      <c r="AM14700" s="25"/>
    </row>
    <row r="14701" spans="32:39">
      <c r="AF14701" s="25"/>
      <c r="AM14701" s="25"/>
    </row>
    <row r="14702" spans="32:39">
      <c r="AF14702" s="25"/>
      <c r="AM14702" s="25"/>
    </row>
    <row r="14703" spans="32:39">
      <c r="AF14703" s="25"/>
      <c r="AM14703" s="25"/>
    </row>
    <row r="14704" spans="32:39">
      <c r="AF14704" s="25"/>
      <c r="AM14704" s="25"/>
    </row>
    <row r="14705" spans="32:39">
      <c r="AF14705" s="25"/>
      <c r="AM14705" s="25"/>
    </row>
    <row r="14706" spans="32:39">
      <c r="AF14706" s="25"/>
      <c r="AM14706" s="25"/>
    </row>
    <row r="14707" spans="32:39">
      <c r="AF14707" s="25"/>
      <c r="AM14707" s="25"/>
    </row>
    <row r="14708" spans="32:39">
      <c r="AF14708" s="25"/>
      <c r="AM14708" s="25"/>
    </row>
    <row r="14709" spans="32:39">
      <c r="AF14709" s="25"/>
      <c r="AM14709" s="25"/>
    </row>
    <row r="14710" spans="32:39">
      <c r="AF14710" s="25"/>
      <c r="AM14710" s="25"/>
    </row>
    <row r="14711" spans="32:39">
      <c r="AF14711" s="25"/>
      <c r="AM14711" s="25"/>
    </row>
    <row r="14712" spans="32:39">
      <c r="AF14712" s="25"/>
      <c r="AM14712" s="25"/>
    </row>
    <row r="14713" spans="32:39">
      <c r="AF14713" s="25"/>
      <c r="AM14713" s="25"/>
    </row>
    <row r="14714" spans="32:39">
      <c r="AF14714" s="25"/>
      <c r="AM14714" s="25"/>
    </row>
    <row r="14715" spans="32:39">
      <c r="AF14715" s="25"/>
      <c r="AM14715" s="25"/>
    </row>
    <row r="14716" spans="32:39">
      <c r="AF14716" s="25"/>
      <c r="AM14716" s="25"/>
    </row>
    <row r="14717" spans="32:39">
      <c r="AF14717" s="25"/>
      <c r="AM14717" s="25"/>
    </row>
    <row r="14718" spans="32:39">
      <c r="AF14718" s="25"/>
      <c r="AM14718" s="25"/>
    </row>
    <row r="14719" spans="32:39">
      <c r="AF14719" s="25"/>
      <c r="AM14719" s="25"/>
    </row>
    <row r="14720" spans="32:39">
      <c r="AF14720" s="25"/>
      <c r="AM14720" s="25"/>
    </row>
    <row r="14721" spans="32:39">
      <c r="AF14721" s="25"/>
      <c r="AM14721" s="25"/>
    </row>
    <row r="14722" spans="32:39">
      <c r="AF14722" s="25"/>
      <c r="AM14722" s="25"/>
    </row>
    <row r="14723" spans="32:39">
      <c r="AF14723" s="25"/>
      <c r="AM14723" s="25"/>
    </row>
    <row r="14724" spans="32:39">
      <c r="AF14724" s="25"/>
      <c r="AM14724" s="25"/>
    </row>
    <row r="14725" spans="32:39">
      <c r="AF14725" s="25"/>
      <c r="AM14725" s="25"/>
    </row>
    <row r="14726" spans="32:39">
      <c r="AF14726" s="25"/>
      <c r="AM14726" s="25"/>
    </row>
    <row r="14727" spans="32:39">
      <c r="AF14727" s="25"/>
      <c r="AM14727" s="25"/>
    </row>
    <row r="14728" spans="32:39">
      <c r="AF14728" s="25"/>
      <c r="AM14728" s="25"/>
    </row>
    <row r="14729" spans="32:39">
      <c r="AF14729" s="25"/>
      <c r="AM14729" s="25"/>
    </row>
    <row r="14730" spans="32:39">
      <c r="AF14730" s="25"/>
      <c r="AM14730" s="25"/>
    </row>
    <row r="14731" spans="32:39">
      <c r="AF14731" s="25"/>
      <c r="AM14731" s="25"/>
    </row>
    <row r="14732" spans="32:39">
      <c r="AF14732" s="25"/>
      <c r="AM14732" s="25"/>
    </row>
    <row r="14733" spans="32:39">
      <c r="AF14733" s="25"/>
      <c r="AM14733" s="25"/>
    </row>
    <row r="14734" spans="32:39">
      <c r="AF14734" s="25"/>
      <c r="AM14734" s="25"/>
    </row>
    <row r="14735" spans="32:39">
      <c r="AF14735" s="25"/>
      <c r="AM14735" s="25"/>
    </row>
    <row r="14736" spans="32:39">
      <c r="AF14736" s="25"/>
      <c r="AM14736" s="25"/>
    </row>
    <row r="14737" spans="32:39">
      <c r="AF14737" s="25"/>
      <c r="AM14737" s="25"/>
    </row>
    <row r="14738" spans="32:39">
      <c r="AF14738" s="25"/>
      <c r="AM14738" s="25"/>
    </row>
    <row r="14739" spans="32:39">
      <c r="AF14739" s="25"/>
      <c r="AM14739" s="25"/>
    </row>
    <row r="14740" spans="32:39">
      <c r="AF14740" s="25"/>
      <c r="AM14740" s="25"/>
    </row>
    <row r="14741" spans="32:39">
      <c r="AF14741" s="25"/>
      <c r="AM14741" s="25"/>
    </row>
    <row r="14742" spans="32:39">
      <c r="AF14742" s="25"/>
      <c r="AM14742" s="25"/>
    </row>
    <row r="14743" spans="32:39">
      <c r="AF14743" s="25"/>
      <c r="AM14743" s="25"/>
    </row>
    <row r="14744" spans="32:39">
      <c r="AF14744" s="25"/>
      <c r="AM14744" s="25"/>
    </row>
    <row r="14745" spans="32:39">
      <c r="AF14745" s="25"/>
      <c r="AM14745" s="25"/>
    </row>
    <row r="14746" spans="32:39">
      <c r="AF14746" s="25"/>
      <c r="AM14746" s="25"/>
    </row>
    <row r="14747" spans="32:39">
      <c r="AF14747" s="25"/>
      <c r="AM14747" s="25"/>
    </row>
    <row r="14748" spans="32:39">
      <c r="AF14748" s="25"/>
      <c r="AM14748" s="25"/>
    </row>
    <row r="14749" spans="32:39">
      <c r="AF14749" s="25"/>
      <c r="AM14749" s="25"/>
    </row>
    <row r="14750" spans="32:39">
      <c r="AF14750" s="25"/>
      <c r="AM14750" s="25"/>
    </row>
    <row r="14751" spans="32:39">
      <c r="AF14751" s="25"/>
      <c r="AM14751" s="25"/>
    </row>
    <row r="14752" spans="32:39">
      <c r="AF14752" s="25"/>
      <c r="AM14752" s="25"/>
    </row>
    <row r="14753" spans="32:39">
      <c r="AF14753" s="25"/>
      <c r="AM14753" s="25"/>
    </row>
    <row r="14754" spans="32:39">
      <c r="AF14754" s="25"/>
      <c r="AM14754" s="25"/>
    </row>
    <row r="14755" spans="32:39">
      <c r="AF14755" s="25"/>
      <c r="AM14755" s="25"/>
    </row>
    <row r="14756" spans="32:39">
      <c r="AF14756" s="25"/>
      <c r="AM14756" s="25"/>
    </row>
    <row r="14757" spans="32:39">
      <c r="AF14757" s="25"/>
      <c r="AM14757" s="25"/>
    </row>
    <row r="14758" spans="32:39">
      <c r="AF14758" s="25"/>
      <c r="AM14758" s="25"/>
    </row>
    <row r="14759" spans="32:39">
      <c r="AF14759" s="25"/>
      <c r="AM14759" s="25"/>
    </row>
    <row r="14760" spans="32:39">
      <c r="AF14760" s="25"/>
      <c r="AM14760" s="25"/>
    </row>
    <row r="14761" spans="32:39">
      <c r="AF14761" s="25"/>
      <c r="AM14761" s="25"/>
    </row>
    <row r="14762" spans="32:39">
      <c r="AF14762" s="25"/>
      <c r="AM14762" s="25"/>
    </row>
    <row r="14763" spans="32:39">
      <c r="AF14763" s="25"/>
      <c r="AM14763" s="25"/>
    </row>
    <row r="14764" spans="32:39">
      <c r="AF14764" s="25"/>
      <c r="AM14764" s="25"/>
    </row>
    <row r="14765" spans="32:39">
      <c r="AF14765" s="25"/>
      <c r="AM14765" s="25"/>
    </row>
    <row r="14766" spans="32:39">
      <c r="AF14766" s="25"/>
      <c r="AM14766" s="25"/>
    </row>
    <row r="14767" spans="32:39">
      <c r="AF14767" s="25"/>
      <c r="AM14767" s="25"/>
    </row>
    <row r="14768" spans="32:39">
      <c r="AF14768" s="25"/>
      <c r="AM14768" s="25"/>
    </row>
    <row r="14769" spans="32:39">
      <c r="AF14769" s="25"/>
      <c r="AM14769" s="25"/>
    </row>
    <row r="14770" spans="32:39">
      <c r="AF14770" s="25"/>
      <c r="AM14770" s="25"/>
    </row>
    <row r="14771" spans="32:39">
      <c r="AF14771" s="25"/>
      <c r="AM14771" s="25"/>
    </row>
    <row r="14772" spans="32:39">
      <c r="AF14772" s="25"/>
      <c r="AM14772" s="25"/>
    </row>
    <row r="14773" spans="32:39">
      <c r="AF14773" s="25"/>
      <c r="AM14773" s="25"/>
    </row>
    <row r="14774" spans="32:39">
      <c r="AF14774" s="25"/>
      <c r="AM14774" s="25"/>
    </row>
    <row r="14775" spans="32:39">
      <c r="AF14775" s="25"/>
      <c r="AM14775" s="25"/>
    </row>
    <row r="14776" spans="32:39">
      <c r="AF14776" s="25"/>
      <c r="AM14776" s="25"/>
    </row>
    <row r="14777" spans="32:39">
      <c r="AF14777" s="25"/>
      <c r="AM14777" s="25"/>
    </row>
    <row r="14778" spans="32:39">
      <c r="AF14778" s="25"/>
      <c r="AM14778" s="25"/>
    </row>
    <row r="14779" spans="32:39">
      <c r="AF14779" s="25"/>
      <c r="AM14779" s="25"/>
    </row>
    <row r="14780" spans="32:39">
      <c r="AF14780" s="25"/>
      <c r="AM14780" s="25"/>
    </row>
    <row r="14781" spans="32:39">
      <c r="AF14781" s="25"/>
      <c r="AM14781" s="25"/>
    </row>
    <row r="14782" spans="32:39">
      <c r="AF14782" s="25"/>
      <c r="AM14782" s="25"/>
    </row>
    <row r="14783" spans="32:39">
      <c r="AF14783" s="25"/>
      <c r="AM14783" s="25"/>
    </row>
    <row r="14784" spans="32:39">
      <c r="AF14784" s="25"/>
      <c r="AM14784" s="25"/>
    </row>
    <row r="14785" spans="32:39">
      <c r="AF14785" s="25"/>
      <c r="AM14785" s="25"/>
    </row>
    <row r="14786" spans="32:39">
      <c r="AF14786" s="25"/>
      <c r="AM14786" s="25"/>
    </row>
    <row r="14787" spans="32:39">
      <c r="AF14787" s="25"/>
      <c r="AM14787" s="25"/>
    </row>
    <row r="14788" spans="32:39">
      <c r="AF14788" s="25"/>
      <c r="AM14788" s="25"/>
    </row>
    <row r="14789" spans="32:39">
      <c r="AF14789" s="25"/>
      <c r="AM14789" s="25"/>
    </row>
    <row r="14790" spans="32:39">
      <c r="AF14790" s="25"/>
      <c r="AM14790" s="25"/>
    </row>
    <row r="14791" spans="32:39">
      <c r="AF14791" s="25"/>
      <c r="AM14791" s="25"/>
    </row>
    <row r="14792" spans="32:39">
      <c r="AF14792" s="25"/>
      <c r="AM14792" s="25"/>
    </row>
    <row r="14793" spans="32:39">
      <c r="AF14793" s="25"/>
      <c r="AM14793" s="25"/>
    </row>
    <row r="14794" spans="32:39">
      <c r="AF14794" s="25"/>
      <c r="AM14794" s="25"/>
    </row>
    <row r="14795" spans="32:39">
      <c r="AF14795" s="25"/>
      <c r="AM14795" s="25"/>
    </row>
    <row r="14796" spans="32:39">
      <c r="AF14796" s="25"/>
      <c r="AM14796" s="25"/>
    </row>
    <row r="14797" spans="32:39">
      <c r="AF14797" s="25"/>
      <c r="AM14797" s="25"/>
    </row>
    <row r="14798" spans="32:39">
      <c r="AF14798" s="25"/>
      <c r="AM14798" s="25"/>
    </row>
    <row r="14799" spans="32:39">
      <c r="AF14799" s="25"/>
      <c r="AM14799" s="25"/>
    </row>
    <row r="14800" spans="32:39">
      <c r="AF14800" s="25"/>
      <c r="AM14800" s="25"/>
    </row>
    <row r="14801" spans="32:39">
      <c r="AF14801" s="25"/>
      <c r="AM14801" s="25"/>
    </row>
    <row r="14802" spans="32:39">
      <c r="AF14802" s="25"/>
      <c r="AM14802" s="25"/>
    </row>
    <row r="14803" spans="32:39">
      <c r="AF14803" s="25"/>
      <c r="AM14803" s="25"/>
    </row>
    <row r="14804" spans="32:39">
      <c r="AF14804" s="25"/>
      <c r="AM14804" s="25"/>
    </row>
    <row r="14805" spans="32:39">
      <c r="AF14805" s="25"/>
      <c r="AM14805" s="25"/>
    </row>
    <row r="14806" spans="32:39">
      <c r="AF14806" s="25"/>
      <c r="AM14806" s="25"/>
    </row>
    <row r="14807" spans="32:39">
      <c r="AF14807" s="25"/>
      <c r="AM14807" s="25"/>
    </row>
    <row r="14808" spans="32:39">
      <c r="AF14808" s="25"/>
      <c r="AM14808" s="25"/>
    </row>
    <row r="14809" spans="32:39">
      <c r="AF14809" s="25"/>
      <c r="AM14809" s="25"/>
    </row>
    <row r="14810" spans="32:39">
      <c r="AF14810" s="25"/>
      <c r="AM14810" s="25"/>
    </row>
    <row r="14811" spans="32:39">
      <c r="AF14811" s="25"/>
      <c r="AM14811" s="25"/>
    </row>
    <row r="14812" spans="32:39">
      <c r="AF14812" s="25"/>
      <c r="AM14812" s="25"/>
    </row>
    <row r="14813" spans="32:39">
      <c r="AF14813" s="25"/>
      <c r="AM14813" s="25"/>
    </row>
    <row r="14814" spans="32:39">
      <c r="AF14814" s="25"/>
      <c r="AM14814" s="25"/>
    </row>
    <row r="14815" spans="32:39">
      <c r="AF14815" s="25"/>
      <c r="AM14815" s="25"/>
    </row>
    <row r="14816" spans="32:39">
      <c r="AF14816" s="25"/>
      <c r="AM14816" s="25"/>
    </row>
    <row r="14817" spans="32:39">
      <c r="AF14817" s="25"/>
      <c r="AM14817" s="25"/>
    </row>
    <row r="14818" spans="32:39">
      <c r="AF14818" s="25"/>
      <c r="AM14818" s="25"/>
    </row>
    <row r="14819" spans="32:39">
      <c r="AF14819" s="25"/>
      <c r="AM14819" s="25"/>
    </row>
    <row r="14820" spans="32:39">
      <c r="AF14820" s="25"/>
      <c r="AM14820" s="25"/>
    </row>
    <row r="14821" spans="32:39">
      <c r="AF14821" s="25"/>
      <c r="AM14821" s="25"/>
    </row>
    <row r="14822" spans="32:39">
      <c r="AF14822" s="25"/>
      <c r="AM14822" s="25"/>
    </row>
    <row r="14823" spans="32:39">
      <c r="AF14823" s="25"/>
      <c r="AM14823" s="25"/>
    </row>
    <row r="14824" spans="32:39">
      <c r="AF14824" s="25"/>
      <c r="AM14824" s="25"/>
    </row>
    <row r="14825" spans="32:39">
      <c r="AF14825" s="25"/>
      <c r="AM14825" s="25"/>
    </row>
    <row r="14826" spans="32:39">
      <c r="AF14826" s="25"/>
      <c r="AM14826" s="25"/>
    </row>
    <row r="14827" spans="32:39">
      <c r="AF14827" s="25"/>
      <c r="AM14827" s="25"/>
    </row>
    <row r="14828" spans="32:39">
      <c r="AF14828" s="25"/>
      <c r="AM14828" s="25"/>
    </row>
    <row r="14829" spans="32:39">
      <c r="AF14829" s="25"/>
      <c r="AM14829" s="25"/>
    </row>
    <row r="14830" spans="32:39">
      <c r="AF14830" s="25"/>
      <c r="AM14830" s="25"/>
    </row>
    <row r="14831" spans="32:39">
      <c r="AF14831" s="25"/>
      <c r="AM14831" s="25"/>
    </row>
    <row r="14832" spans="32:39">
      <c r="AF14832" s="25"/>
      <c r="AM14832" s="25"/>
    </row>
    <row r="14833" spans="32:39">
      <c r="AF14833" s="25"/>
      <c r="AM14833" s="25"/>
    </row>
    <row r="14834" spans="32:39">
      <c r="AF14834" s="25"/>
      <c r="AM14834" s="25"/>
    </row>
    <row r="14835" spans="32:39">
      <c r="AF14835" s="25"/>
      <c r="AM14835" s="25"/>
    </row>
    <row r="14836" spans="32:39">
      <c r="AF14836" s="25"/>
      <c r="AM14836" s="25"/>
    </row>
    <row r="14837" spans="32:39">
      <c r="AF14837" s="25"/>
      <c r="AM14837" s="25"/>
    </row>
    <row r="14838" spans="32:39">
      <c r="AF14838" s="25"/>
      <c r="AM14838" s="25"/>
    </row>
    <row r="14839" spans="32:39">
      <c r="AF14839" s="25"/>
      <c r="AM14839" s="25"/>
    </row>
    <row r="14840" spans="32:39">
      <c r="AF14840" s="25"/>
      <c r="AM14840" s="25"/>
    </row>
    <row r="14841" spans="32:39">
      <c r="AF14841" s="25"/>
      <c r="AM14841" s="25"/>
    </row>
    <row r="14842" spans="32:39">
      <c r="AF14842" s="25"/>
      <c r="AM14842" s="25"/>
    </row>
    <row r="14843" spans="32:39">
      <c r="AF14843" s="25"/>
      <c r="AM14843" s="25"/>
    </row>
    <row r="14844" spans="32:39">
      <c r="AF14844" s="25"/>
      <c r="AM14844" s="25"/>
    </row>
    <row r="14845" spans="32:39">
      <c r="AF14845" s="25"/>
      <c r="AM14845" s="25"/>
    </row>
    <row r="14846" spans="32:39">
      <c r="AF14846" s="25"/>
      <c r="AM14846" s="25"/>
    </row>
    <row r="14847" spans="32:39">
      <c r="AF14847" s="25"/>
      <c r="AM14847" s="25"/>
    </row>
    <row r="14848" spans="32:39">
      <c r="AF14848" s="25"/>
      <c r="AM14848" s="25"/>
    </row>
    <row r="14849" spans="32:39">
      <c r="AF14849" s="25"/>
      <c r="AM14849" s="25"/>
    </row>
    <row r="14850" spans="32:39">
      <c r="AF14850" s="25"/>
      <c r="AM14850" s="25"/>
    </row>
    <row r="14851" spans="32:39">
      <c r="AF14851" s="25"/>
      <c r="AM14851" s="25"/>
    </row>
    <row r="14852" spans="32:39">
      <c r="AF14852" s="25"/>
      <c r="AM14852" s="25"/>
    </row>
    <row r="14853" spans="32:39">
      <c r="AF14853" s="25"/>
      <c r="AM14853" s="25"/>
    </row>
    <row r="14854" spans="32:39">
      <c r="AF14854" s="25"/>
      <c r="AM14854" s="25"/>
    </row>
    <row r="14855" spans="32:39">
      <c r="AF14855" s="25"/>
      <c r="AM14855" s="25"/>
    </row>
    <row r="14856" spans="32:39">
      <c r="AF14856" s="25"/>
      <c r="AM14856" s="25"/>
    </row>
    <row r="14857" spans="32:39">
      <c r="AF14857" s="25"/>
      <c r="AM14857" s="25"/>
    </row>
    <row r="14858" spans="32:39">
      <c r="AF14858" s="25"/>
      <c r="AM14858" s="25"/>
    </row>
    <row r="14859" spans="32:39">
      <c r="AF14859" s="25"/>
      <c r="AM14859" s="25"/>
    </row>
    <row r="14860" spans="32:39">
      <c r="AF14860" s="25"/>
      <c r="AM14860" s="25"/>
    </row>
    <row r="14861" spans="32:39">
      <c r="AF14861" s="25"/>
      <c r="AM14861" s="25"/>
    </row>
    <row r="14862" spans="32:39">
      <c r="AF14862" s="25"/>
      <c r="AM14862" s="25"/>
    </row>
    <row r="14863" spans="32:39">
      <c r="AF14863" s="25"/>
      <c r="AM14863" s="25"/>
    </row>
    <row r="14864" spans="32:39">
      <c r="AF14864" s="25"/>
      <c r="AM14864" s="25"/>
    </row>
    <row r="14865" spans="32:39">
      <c r="AF14865" s="25"/>
      <c r="AM14865" s="25"/>
    </row>
    <row r="14866" spans="32:39">
      <c r="AF14866" s="25"/>
      <c r="AM14866" s="25"/>
    </row>
    <row r="14867" spans="32:39">
      <c r="AF14867" s="25"/>
      <c r="AM14867" s="25"/>
    </row>
    <row r="14868" spans="32:39">
      <c r="AF14868" s="25"/>
      <c r="AM14868" s="25"/>
    </row>
    <row r="14869" spans="32:39">
      <c r="AF14869" s="25"/>
      <c r="AM14869" s="25"/>
    </row>
    <row r="14870" spans="32:39">
      <c r="AF14870" s="25"/>
      <c r="AM14870" s="25"/>
    </row>
    <row r="14871" spans="32:39">
      <c r="AF14871" s="25"/>
      <c r="AM14871" s="25"/>
    </row>
    <row r="14872" spans="32:39">
      <c r="AF14872" s="25"/>
      <c r="AM14872" s="25"/>
    </row>
    <row r="14873" spans="32:39">
      <c r="AF14873" s="25"/>
      <c r="AM14873" s="25"/>
    </row>
    <row r="14874" spans="32:39">
      <c r="AF14874" s="25"/>
      <c r="AM14874" s="25"/>
    </row>
    <row r="14875" spans="32:39">
      <c r="AF14875" s="25"/>
      <c r="AM14875" s="25"/>
    </row>
    <row r="14876" spans="32:39">
      <c r="AF14876" s="25"/>
      <c r="AM14876" s="25"/>
    </row>
    <row r="14877" spans="32:39">
      <c r="AF14877" s="25"/>
      <c r="AM14877" s="25"/>
    </row>
    <row r="14878" spans="32:39">
      <c r="AF14878" s="25"/>
      <c r="AM14878" s="25"/>
    </row>
    <row r="14879" spans="32:39">
      <c r="AF14879" s="25"/>
      <c r="AM14879" s="25"/>
    </row>
    <row r="14880" spans="32:39">
      <c r="AF14880" s="25"/>
      <c r="AM14880" s="25"/>
    </row>
    <row r="14881" spans="32:39">
      <c r="AF14881" s="25"/>
      <c r="AM14881" s="25"/>
    </row>
    <row r="14882" spans="32:39">
      <c r="AF14882" s="25"/>
      <c r="AM14882" s="25"/>
    </row>
    <row r="14883" spans="32:39">
      <c r="AF14883" s="25"/>
      <c r="AM14883" s="25"/>
    </row>
    <row r="14884" spans="32:39">
      <c r="AF14884" s="25"/>
      <c r="AM14884" s="25"/>
    </row>
    <row r="14885" spans="32:39">
      <c r="AF14885" s="25"/>
      <c r="AM14885" s="25"/>
    </row>
    <row r="14886" spans="32:39">
      <c r="AF14886" s="25"/>
      <c r="AM14886" s="25"/>
    </row>
    <row r="14887" spans="32:39">
      <c r="AF14887" s="25"/>
      <c r="AM14887" s="25"/>
    </row>
    <row r="14888" spans="32:39">
      <c r="AF14888" s="25"/>
      <c r="AM14888" s="25"/>
    </row>
    <row r="14889" spans="32:39">
      <c r="AF14889" s="25"/>
      <c r="AM14889" s="25"/>
    </row>
    <row r="14890" spans="32:39">
      <c r="AF14890" s="25"/>
      <c r="AM14890" s="25"/>
    </row>
    <row r="14891" spans="32:39">
      <c r="AF14891" s="25"/>
      <c r="AM14891" s="25"/>
    </row>
    <row r="14892" spans="32:39">
      <c r="AF14892" s="25"/>
      <c r="AM14892" s="25"/>
    </row>
    <row r="14893" spans="32:39">
      <c r="AF14893" s="25"/>
      <c r="AM14893" s="25"/>
    </row>
    <row r="14894" spans="32:39">
      <c r="AF14894" s="25"/>
      <c r="AM14894" s="25"/>
    </row>
    <row r="14895" spans="32:39">
      <c r="AF14895" s="25"/>
      <c r="AM14895" s="25"/>
    </row>
    <row r="14896" spans="32:39">
      <c r="AF14896" s="25"/>
      <c r="AM14896" s="25"/>
    </row>
    <row r="14897" spans="32:39">
      <c r="AF14897" s="25"/>
      <c r="AM14897" s="25"/>
    </row>
    <row r="14898" spans="32:39">
      <c r="AF14898" s="25"/>
      <c r="AM14898" s="25"/>
    </row>
    <row r="14899" spans="32:39">
      <c r="AF14899" s="25"/>
      <c r="AM14899" s="25"/>
    </row>
    <row r="14900" spans="32:39">
      <c r="AF14900" s="25"/>
      <c r="AM14900" s="25"/>
    </row>
    <row r="14901" spans="32:39">
      <c r="AF14901" s="25"/>
      <c r="AM14901" s="25"/>
    </row>
    <row r="14902" spans="32:39">
      <c r="AF14902" s="25"/>
      <c r="AM14902" s="25"/>
    </row>
    <row r="14903" spans="32:39">
      <c r="AF14903" s="25"/>
      <c r="AM14903" s="25"/>
    </row>
    <row r="14904" spans="32:39">
      <c r="AF14904" s="25"/>
      <c r="AM14904" s="25"/>
    </row>
    <row r="14905" spans="32:39">
      <c r="AF14905" s="25"/>
      <c r="AM14905" s="25"/>
    </row>
    <row r="14906" spans="32:39">
      <c r="AF14906" s="25"/>
      <c r="AM14906" s="25"/>
    </row>
    <row r="14907" spans="32:39">
      <c r="AF14907" s="25"/>
      <c r="AM14907" s="25"/>
    </row>
    <row r="14908" spans="32:39">
      <c r="AF14908" s="25"/>
      <c r="AM14908" s="25"/>
    </row>
    <row r="14909" spans="32:39">
      <c r="AF14909" s="25"/>
      <c r="AM14909" s="25"/>
    </row>
    <row r="14910" spans="32:39">
      <c r="AF14910" s="25"/>
      <c r="AM14910" s="25"/>
    </row>
    <row r="14911" spans="32:39">
      <c r="AF14911" s="25"/>
      <c r="AM14911" s="25"/>
    </row>
    <row r="14912" spans="32:39">
      <c r="AF14912" s="25"/>
      <c r="AM14912" s="25"/>
    </row>
    <row r="14913" spans="32:39">
      <c r="AF14913" s="25"/>
      <c r="AM14913" s="25"/>
    </row>
    <row r="14914" spans="32:39">
      <c r="AF14914" s="25"/>
      <c r="AM14914" s="25"/>
    </row>
    <row r="14915" spans="32:39">
      <c r="AF14915" s="25"/>
      <c r="AM14915" s="25"/>
    </row>
    <row r="14916" spans="32:39">
      <c r="AF14916" s="25"/>
      <c r="AM14916" s="25"/>
    </row>
    <row r="14917" spans="32:39">
      <c r="AF14917" s="25"/>
      <c r="AM14917" s="25"/>
    </row>
    <row r="14918" spans="32:39">
      <c r="AF14918" s="25"/>
      <c r="AM14918" s="25"/>
    </row>
    <row r="14919" spans="32:39">
      <c r="AF14919" s="25"/>
      <c r="AM14919" s="25"/>
    </row>
    <row r="14920" spans="32:39">
      <c r="AF14920" s="25"/>
      <c r="AM14920" s="25"/>
    </row>
    <row r="14921" spans="32:39">
      <c r="AF14921" s="25"/>
      <c r="AM14921" s="25"/>
    </row>
    <row r="14922" spans="32:39">
      <c r="AF14922" s="25"/>
      <c r="AM14922" s="25"/>
    </row>
    <row r="14923" spans="32:39">
      <c r="AF14923" s="25"/>
      <c r="AM14923" s="25"/>
    </row>
    <row r="14924" spans="32:39">
      <c r="AF14924" s="25"/>
      <c r="AM14924" s="25"/>
    </row>
    <row r="14925" spans="32:39">
      <c r="AF14925" s="25"/>
      <c r="AM14925" s="25"/>
    </row>
    <row r="14926" spans="32:39">
      <c r="AF14926" s="25"/>
      <c r="AM14926" s="25"/>
    </row>
    <row r="14927" spans="32:39">
      <c r="AF14927" s="25"/>
      <c r="AM14927" s="25"/>
    </row>
    <row r="14928" spans="32:39">
      <c r="AF14928" s="25"/>
      <c r="AM14928" s="25"/>
    </row>
    <row r="14929" spans="32:39">
      <c r="AF14929" s="25"/>
      <c r="AM14929" s="25"/>
    </row>
    <row r="14930" spans="32:39">
      <c r="AF14930" s="25"/>
      <c r="AM14930" s="25"/>
    </row>
    <row r="14931" spans="32:39">
      <c r="AF14931" s="25"/>
      <c r="AM14931" s="25"/>
    </row>
    <row r="14932" spans="32:39">
      <c r="AF14932" s="25"/>
      <c r="AM14932" s="25"/>
    </row>
    <row r="14933" spans="32:39">
      <c r="AF14933" s="25"/>
      <c r="AM14933" s="25"/>
    </row>
    <row r="14934" spans="32:39">
      <c r="AF14934" s="25"/>
      <c r="AM14934" s="25"/>
    </row>
    <row r="14935" spans="32:39">
      <c r="AF14935" s="25"/>
      <c r="AM14935" s="25"/>
    </row>
    <row r="14936" spans="32:39">
      <c r="AF14936" s="25"/>
      <c r="AM14936" s="25"/>
    </row>
    <row r="14937" spans="32:39">
      <c r="AF14937" s="25"/>
      <c r="AM14937" s="25"/>
    </row>
    <row r="14938" spans="32:39">
      <c r="AF14938" s="25"/>
      <c r="AM14938" s="25"/>
    </row>
    <row r="14939" spans="32:39">
      <c r="AF14939" s="25"/>
      <c r="AM14939" s="25"/>
    </row>
    <row r="14940" spans="32:39">
      <c r="AF14940" s="25"/>
      <c r="AM14940" s="25"/>
    </row>
    <row r="14941" spans="32:39">
      <c r="AF14941" s="25"/>
      <c r="AM14941" s="25"/>
    </row>
    <row r="14942" spans="32:39">
      <c r="AF14942" s="25"/>
      <c r="AM14942" s="25"/>
    </row>
    <row r="14943" spans="32:39">
      <c r="AF14943" s="25"/>
      <c r="AM14943" s="25"/>
    </row>
    <row r="14944" spans="32:39">
      <c r="AF14944" s="25"/>
      <c r="AM14944" s="25"/>
    </row>
    <row r="14945" spans="32:39">
      <c r="AF14945" s="25"/>
      <c r="AM14945" s="25"/>
    </row>
    <row r="14946" spans="32:39">
      <c r="AF14946" s="25"/>
      <c r="AM14946" s="25"/>
    </row>
    <row r="14947" spans="32:39">
      <c r="AF14947" s="25"/>
      <c r="AM14947" s="25"/>
    </row>
    <row r="14948" spans="32:39">
      <c r="AF14948" s="25"/>
      <c r="AM14948" s="25"/>
    </row>
    <row r="14949" spans="32:39">
      <c r="AF14949" s="25"/>
      <c r="AM14949" s="25"/>
    </row>
    <row r="14950" spans="32:39">
      <c r="AF14950" s="25"/>
      <c r="AM14950" s="25"/>
    </row>
    <row r="14951" spans="32:39">
      <c r="AF14951" s="25"/>
      <c r="AM14951" s="25"/>
    </row>
    <row r="14952" spans="32:39">
      <c r="AF14952" s="25"/>
      <c r="AM14952" s="25"/>
    </row>
    <row r="14953" spans="32:39">
      <c r="AF14953" s="25"/>
      <c r="AM14953" s="25"/>
    </row>
    <row r="14954" spans="32:39">
      <c r="AF14954" s="25"/>
      <c r="AM14954" s="25"/>
    </row>
    <row r="14955" spans="32:39">
      <c r="AF14955" s="25"/>
      <c r="AM14955" s="25"/>
    </row>
    <row r="14956" spans="32:39">
      <c r="AF14956" s="25"/>
      <c r="AM14956" s="25"/>
    </row>
    <row r="14957" spans="32:39">
      <c r="AF14957" s="25"/>
      <c r="AM14957" s="25"/>
    </row>
    <row r="14958" spans="32:39">
      <c r="AF14958" s="25"/>
      <c r="AM14958" s="25"/>
    </row>
    <row r="14959" spans="32:39">
      <c r="AF14959" s="25"/>
      <c r="AM14959" s="25"/>
    </row>
    <row r="14960" spans="32:39">
      <c r="AF14960" s="25"/>
      <c r="AM14960" s="25"/>
    </row>
    <row r="14961" spans="32:39">
      <c r="AF14961" s="25"/>
      <c r="AM14961" s="25"/>
    </row>
    <row r="14962" spans="32:39">
      <c r="AF14962" s="25"/>
      <c r="AM14962" s="25"/>
    </row>
    <row r="14963" spans="32:39">
      <c r="AF14963" s="25"/>
      <c r="AM14963" s="25"/>
    </row>
    <row r="14964" spans="32:39">
      <c r="AF14964" s="25"/>
      <c r="AM14964" s="25"/>
    </row>
    <row r="14965" spans="32:39">
      <c r="AF14965" s="25"/>
      <c r="AM14965" s="25"/>
    </row>
    <row r="14966" spans="32:39">
      <c r="AF14966" s="25"/>
      <c r="AM14966" s="25"/>
    </row>
    <row r="14967" spans="32:39">
      <c r="AF14967" s="25"/>
      <c r="AM14967" s="25"/>
    </row>
    <row r="14968" spans="32:39">
      <c r="AF14968" s="25"/>
      <c r="AM14968" s="25"/>
    </row>
    <row r="14969" spans="32:39">
      <c r="AF14969" s="25"/>
      <c r="AM14969" s="25"/>
    </row>
    <row r="14970" spans="32:39">
      <c r="AF14970" s="25"/>
      <c r="AM14970" s="25"/>
    </row>
    <row r="14971" spans="32:39">
      <c r="AF14971" s="25"/>
      <c r="AM14971" s="25"/>
    </row>
    <row r="14972" spans="32:39">
      <c r="AF14972" s="25"/>
      <c r="AM14972" s="25"/>
    </row>
    <row r="14973" spans="32:39">
      <c r="AF14973" s="25"/>
      <c r="AM14973" s="25"/>
    </row>
    <row r="14974" spans="32:39">
      <c r="AF14974" s="25"/>
      <c r="AM14974" s="25"/>
    </row>
    <row r="14975" spans="32:39">
      <c r="AF14975" s="25"/>
      <c r="AM14975" s="25"/>
    </row>
    <row r="14976" spans="32:39">
      <c r="AF14976" s="25"/>
      <c r="AM14976" s="25"/>
    </row>
    <row r="14977" spans="32:39">
      <c r="AF14977" s="25"/>
      <c r="AM14977" s="25"/>
    </row>
    <row r="14978" spans="32:39">
      <c r="AF14978" s="25"/>
      <c r="AM14978" s="25"/>
    </row>
    <row r="14979" spans="32:39">
      <c r="AF14979" s="25"/>
      <c r="AM14979" s="25"/>
    </row>
    <row r="14980" spans="32:39">
      <c r="AF14980" s="25"/>
      <c r="AM14980" s="25"/>
    </row>
    <row r="14981" spans="32:39">
      <c r="AF14981" s="25"/>
      <c r="AM14981" s="25"/>
    </row>
    <row r="14982" spans="32:39">
      <c r="AF14982" s="25"/>
      <c r="AM14982" s="25"/>
    </row>
    <row r="14983" spans="32:39">
      <c r="AF14983" s="25"/>
      <c r="AM14983" s="25"/>
    </row>
    <row r="14984" spans="32:39">
      <c r="AF14984" s="25"/>
      <c r="AM14984" s="25"/>
    </row>
    <row r="14985" spans="32:39">
      <c r="AF14985" s="25"/>
      <c r="AM14985" s="25"/>
    </row>
    <row r="14986" spans="32:39">
      <c r="AF14986" s="25"/>
      <c r="AM14986" s="25"/>
    </row>
    <row r="14987" spans="32:39">
      <c r="AF14987" s="25"/>
      <c r="AM14987" s="25"/>
    </row>
    <row r="14988" spans="32:39">
      <c r="AF14988" s="25"/>
      <c r="AM14988" s="25"/>
    </row>
    <row r="14989" spans="32:39">
      <c r="AF14989" s="25"/>
      <c r="AM14989" s="25"/>
    </row>
    <row r="14990" spans="32:39">
      <c r="AF14990" s="25"/>
      <c r="AM14990" s="25"/>
    </row>
    <row r="14991" spans="32:39">
      <c r="AF14991" s="25"/>
      <c r="AM14991" s="25"/>
    </row>
    <row r="14992" spans="32:39">
      <c r="AF14992" s="25"/>
      <c r="AM14992" s="25"/>
    </row>
    <row r="14993" spans="32:39">
      <c r="AF14993" s="25"/>
      <c r="AM14993" s="25"/>
    </row>
    <row r="14994" spans="32:39">
      <c r="AF14994" s="25"/>
      <c r="AM14994" s="25"/>
    </row>
    <row r="14995" spans="32:39">
      <c r="AF14995" s="25"/>
      <c r="AM14995" s="25"/>
    </row>
    <row r="14996" spans="32:39">
      <c r="AF14996" s="25"/>
      <c r="AM14996" s="25"/>
    </row>
    <row r="14997" spans="32:39">
      <c r="AF14997" s="25"/>
      <c r="AM14997" s="25"/>
    </row>
    <row r="14998" spans="32:39">
      <c r="AF14998" s="25"/>
      <c r="AM14998" s="25"/>
    </row>
    <row r="14999" spans="32:39">
      <c r="AF14999" s="25"/>
      <c r="AM14999" s="25"/>
    </row>
    <row r="15000" spans="32:39">
      <c r="AF15000" s="25"/>
      <c r="AM15000" s="25"/>
    </row>
    <row r="15001" spans="32:39">
      <c r="AF15001" s="25"/>
      <c r="AM15001" s="25"/>
    </row>
    <row r="15002" spans="32:39">
      <c r="AF15002" s="25"/>
      <c r="AM15002" s="25"/>
    </row>
    <row r="15003" spans="32:39">
      <c r="AF15003" s="25"/>
      <c r="AM15003" s="25"/>
    </row>
    <row r="15004" spans="32:39">
      <c r="AF15004" s="25"/>
      <c r="AM15004" s="25"/>
    </row>
    <row r="15005" spans="32:39">
      <c r="AF15005" s="25"/>
      <c r="AM15005" s="25"/>
    </row>
    <row r="15006" spans="32:39">
      <c r="AF15006" s="25"/>
      <c r="AM15006" s="25"/>
    </row>
    <row r="15007" spans="32:39">
      <c r="AF15007" s="25"/>
      <c r="AM15007" s="25"/>
    </row>
    <row r="15008" spans="32:39">
      <c r="AF15008" s="25"/>
      <c r="AM15008" s="25"/>
    </row>
    <row r="15009" spans="32:39">
      <c r="AF15009" s="25"/>
      <c r="AM15009" s="25"/>
    </row>
    <row r="15010" spans="32:39">
      <c r="AF15010" s="25"/>
      <c r="AM15010" s="25"/>
    </row>
    <row r="15011" spans="32:39">
      <c r="AF15011" s="25"/>
      <c r="AM15011" s="25"/>
    </row>
    <row r="15012" spans="32:39">
      <c r="AF15012" s="25"/>
      <c r="AM15012" s="25"/>
    </row>
    <row r="15013" spans="32:39">
      <c r="AF15013" s="25"/>
      <c r="AM15013" s="25"/>
    </row>
    <row r="15014" spans="32:39">
      <c r="AF15014" s="25"/>
      <c r="AM15014" s="25"/>
    </row>
    <row r="15015" spans="32:39">
      <c r="AF15015" s="25"/>
      <c r="AM15015" s="25"/>
    </row>
    <row r="15016" spans="32:39">
      <c r="AF15016" s="25"/>
      <c r="AM15016" s="25"/>
    </row>
    <row r="15017" spans="32:39">
      <c r="AF15017" s="25"/>
      <c r="AM15017" s="25"/>
    </row>
    <row r="15018" spans="32:39">
      <c r="AF15018" s="25"/>
      <c r="AM15018" s="25"/>
    </row>
    <row r="15019" spans="32:39">
      <c r="AF15019" s="25"/>
      <c r="AM15019" s="25"/>
    </row>
    <row r="15020" spans="32:39">
      <c r="AF15020" s="25"/>
      <c r="AM15020" s="25"/>
    </row>
    <row r="15021" spans="32:39">
      <c r="AF15021" s="25"/>
      <c r="AM15021" s="25"/>
    </row>
    <row r="15022" spans="32:39">
      <c r="AF15022" s="25"/>
      <c r="AM15022" s="25"/>
    </row>
    <row r="15023" spans="32:39">
      <c r="AF15023" s="25"/>
      <c r="AM15023" s="25"/>
    </row>
    <row r="15024" spans="32:39">
      <c r="AF15024" s="25"/>
      <c r="AM15024" s="25"/>
    </row>
    <row r="15025" spans="32:39">
      <c r="AF15025" s="25"/>
      <c r="AM15025" s="25"/>
    </row>
    <row r="15026" spans="32:39">
      <c r="AF15026" s="25"/>
      <c r="AM15026" s="25"/>
    </row>
    <row r="15027" spans="32:39">
      <c r="AF15027" s="25"/>
      <c r="AM15027" s="25"/>
    </row>
    <row r="15028" spans="32:39">
      <c r="AF15028" s="25"/>
      <c r="AM15028" s="25"/>
    </row>
    <row r="15029" spans="32:39">
      <c r="AF15029" s="25"/>
      <c r="AM15029" s="25"/>
    </row>
    <row r="15030" spans="32:39">
      <c r="AF15030" s="25"/>
      <c r="AM15030" s="25"/>
    </row>
    <row r="15031" spans="32:39">
      <c r="AF15031" s="25"/>
      <c r="AM15031" s="25"/>
    </row>
    <row r="15032" spans="32:39">
      <c r="AF15032" s="25"/>
      <c r="AM15032" s="25"/>
    </row>
    <row r="15033" spans="32:39">
      <c r="AF15033" s="25"/>
      <c r="AM15033" s="25"/>
    </row>
    <row r="15034" spans="32:39">
      <c r="AF15034" s="25"/>
      <c r="AM15034" s="25"/>
    </row>
    <row r="15035" spans="32:39">
      <c r="AF15035" s="25"/>
      <c r="AM15035" s="25"/>
    </row>
    <row r="15036" spans="32:39">
      <c r="AF15036" s="25"/>
      <c r="AM15036" s="25"/>
    </row>
    <row r="15037" spans="32:39">
      <c r="AF15037" s="25"/>
      <c r="AM15037" s="25"/>
    </row>
    <row r="15038" spans="32:39">
      <c r="AF15038" s="25"/>
      <c r="AM15038" s="25"/>
    </row>
    <row r="15039" spans="32:39">
      <c r="AF15039" s="25"/>
      <c r="AM15039" s="25"/>
    </row>
    <row r="15040" spans="32:39">
      <c r="AF15040" s="25"/>
      <c r="AM15040" s="25"/>
    </row>
    <row r="15041" spans="32:39">
      <c r="AF15041" s="25"/>
      <c r="AM15041" s="25"/>
    </row>
    <row r="15042" spans="32:39">
      <c r="AF15042" s="25"/>
      <c r="AM15042" s="25"/>
    </row>
    <row r="15043" spans="32:39">
      <c r="AF15043" s="25"/>
      <c r="AM15043" s="25"/>
    </row>
    <row r="15044" spans="32:39">
      <c r="AF15044" s="25"/>
      <c r="AM15044" s="25"/>
    </row>
    <row r="15045" spans="32:39">
      <c r="AF15045" s="25"/>
      <c r="AM15045" s="25"/>
    </row>
    <row r="15046" spans="32:39">
      <c r="AF15046" s="25"/>
      <c r="AM15046" s="25"/>
    </row>
    <row r="15047" spans="32:39">
      <c r="AF15047" s="25"/>
      <c r="AM15047" s="25"/>
    </row>
    <row r="15048" spans="32:39">
      <c r="AF15048" s="25"/>
      <c r="AM15048" s="25"/>
    </row>
    <row r="15049" spans="32:39">
      <c r="AF15049" s="25"/>
      <c r="AM15049" s="25"/>
    </row>
    <row r="15050" spans="32:39">
      <c r="AF15050" s="25"/>
      <c r="AM15050" s="25"/>
    </row>
    <row r="15051" spans="32:39">
      <c r="AF15051" s="25"/>
      <c r="AM15051" s="25"/>
    </row>
    <row r="15052" spans="32:39">
      <c r="AF15052" s="25"/>
      <c r="AM15052" s="25"/>
    </row>
    <row r="15053" spans="32:39">
      <c r="AF15053" s="25"/>
      <c r="AM15053" s="25"/>
    </row>
    <row r="15054" spans="32:39">
      <c r="AF15054" s="25"/>
      <c r="AM15054" s="25"/>
    </row>
    <row r="15055" spans="32:39">
      <c r="AF15055" s="25"/>
      <c r="AM15055" s="25"/>
    </row>
    <row r="15056" spans="32:39">
      <c r="AF15056" s="25"/>
      <c r="AM15056" s="25"/>
    </row>
    <row r="15057" spans="32:39">
      <c r="AF15057" s="25"/>
      <c r="AM15057" s="25"/>
    </row>
    <row r="15058" spans="32:39">
      <c r="AF15058" s="25"/>
      <c r="AM15058" s="25"/>
    </row>
    <row r="15059" spans="32:39">
      <c r="AF15059" s="25"/>
      <c r="AM15059" s="25"/>
    </row>
    <row r="15060" spans="32:39">
      <c r="AF15060" s="25"/>
      <c r="AM15060" s="25"/>
    </row>
    <row r="15061" spans="32:39">
      <c r="AF15061" s="25"/>
      <c r="AM15061" s="25"/>
    </row>
    <row r="15062" spans="32:39">
      <c r="AF15062" s="25"/>
      <c r="AM15062" s="25"/>
    </row>
    <row r="15063" spans="32:39">
      <c r="AF15063" s="25"/>
      <c r="AM15063" s="25"/>
    </row>
    <row r="15064" spans="32:39">
      <c r="AF15064" s="25"/>
      <c r="AM15064" s="25"/>
    </row>
    <row r="15065" spans="32:39">
      <c r="AF15065" s="25"/>
      <c r="AM15065" s="25"/>
    </row>
    <row r="15066" spans="32:39">
      <c r="AF15066" s="25"/>
      <c r="AM15066" s="25"/>
    </row>
    <row r="15067" spans="32:39">
      <c r="AF15067" s="25"/>
      <c r="AM15067" s="25"/>
    </row>
    <row r="15068" spans="32:39">
      <c r="AF15068" s="25"/>
      <c r="AM15068" s="25"/>
    </row>
    <row r="15069" spans="32:39">
      <c r="AF15069" s="25"/>
      <c r="AM15069" s="25"/>
    </row>
    <row r="15070" spans="32:39">
      <c r="AF15070" s="25"/>
      <c r="AM15070" s="25"/>
    </row>
    <row r="15071" spans="32:39">
      <c r="AF15071" s="25"/>
      <c r="AM15071" s="25"/>
    </row>
    <row r="15072" spans="32:39">
      <c r="AF15072" s="25"/>
      <c r="AM15072" s="25"/>
    </row>
    <row r="15073" spans="32:39">
      <c r="AF15073" s="25"/>
      <c r="AM15073" s="25"/>
    </row>
    <row r="15074" spans="32:39">
      <c r="AF15074" s="25"/>
      <c r="AM15074" s="25"/>
    </row>
    <row r="15075" spans="32:39">
      <c r="AF15075" s="25"/>
      <c r="AM15075" s="25"/>
    </row>
    <row r="15076" spans="32:39">
      <c r="AF15076" s="25"/>
      <c r="AM15076" s="25"/>
    </row>
    <row r="15077" spans="32:39">
      <c r="AF15077" s="25"/>
      <c r="AM15077" s="25"/>
    </row>
    <row r="15078" spans="32:39">
      <c r="AF15078" s="25"/>
      <c r="AM15078" s="25"/>
    </row>
    <row r="15079" spans="32:39">
      <c r="AF15079" s="25"/>
      <c r="AM15079" s="25"/>
    </row>
    <row r="15080" spans="32:39">
      <c r="AF15080" s="25"/>
      <c r="AM15080" s="25"/>
    </row>
    <row r="15081" spans="32:39">
      <c r="AF15081" s="25"/>
      <c r="AM15081" s="25"/>
    </row>
    <row r="15082" spans="32:39">
      <c r="AF15082" s="25"/>
      <c r="AM15082" s="25"/>
    </row>
    <row r="15083" spans="32:39">
      <c r="AF15083" s="25"/>
      <c r="AM15083" s="25"/>
    </row>
    <row r="15084" spans="32:39">
      <c r="AF15084" s="25"/>
      <c r="AM15084" s="25"/>
    </row>
    <row r="15085" spans="32:39">
      <c r="AF15085" s="25"/>
      <c r="AM15085" s="25"/>
    </row>
    <row r="15086" spans="32:39">
      <c r="AF15086" s="25"/>
      <c r="AM15086" s="25"/>
    </row>
    <row r="15087" spans="32:39">
      <c r="AF15087" s="25"/>
      <c r="AM15087" s="25"/>
    </row>
    <row r="15088" spans="32:39">
      <c r="AF15088" s="25"/>
      <c r="AM15088" s="25"/>
    </row>
    <row r="15089" spans="32:39">
      <c r="AF15089" s="25"/>
      <c r="AM15089" s="25"/>
    </row>
    <row r="15090" spans="32:39">
      <c r="AF15090" s="25"/>
      <c r="AM15090" s="25"/>
    </row>
    <row r="15091" spans="32:39">
      <c r="AF15091" s="25"/>
      <c r="AM15091" s="25"/>
    </row>
    <row r="15092" spans="32:39">
      <c r="AF15092" s="25"/>
      <c r="AM15092" s="25"/>
    </row>
    <row r="15093" spans="32:39">
      <c r="AF15093" s="25"/>
      <c r="AM15093" s="25"/>
    </row>
    <row r="15094" spans="32:39">
      <c r="AF15094" s="25"/>
      <c r="AM15094" s="25"/>
    </row>
    <row r="15095" spans="32:39">
      <c r="AF15095" s="25"/>
      <c r="AM15095" s="25"/>
    </row>
    <row r="15096" spans="32:39">
      <c r="AF15096" s="25"/>
      <c r="AM15096" s="25"/>
    </row>
    <row r="15097" spans="32:39">
      <c r="AF15097" s="25"/>
      <c r="AM15097" s="25"/>
    </row>
    <row r="15098" spans="32:39">
      <c r="AF15098" s="25"/>
      <c r="AM15098" s="25"/>
    </row>
    <row r="15099" spans="32:39">
      <c r="AF15099" s="25"/>
      <c r="AM15099" s="25"/>
    </row>
    <row r="15100" spans="32:39">
      <c r="AF15100" s="25"/>
      <c r="AM15100" s="25"/>
    </row>
    <row r="15101" spans="32:39">
      <c r="AF15101" s="25"/>
      <c r="AM15101" s="25"/>
    </row>
    <row r="15102" spans="32:39">
      <c r="AF15102" s="25"/>
      <c r="AM15102" s="25"/>
    </row>
    <row r="15103" spans="32:39">
      <c r="AF15103" s="25"/>
      <c r="AM15103" s="25"/>
    </row>
    <row r="15104" spans="32:39">
      <c r="AF15104" s="25"/>
      <c r="AM15104" s="25"/>
    </row>
    <row r="15105" spans="32:39">
      <c r="AF15105" s="25"/>
      <c r="AM15105" s="25"/>
    </row>
    <row r="15106" spans="32:39">
      <c r="AF15106" s="25"/>
      <c r="AM15106" s="25"/>
    </row>
    <row r="15107" spans="32:39">
      <c r="AF15107" s="25"/>
      <c r="AM15107" s="25"/>
    </row>
    <row r="15108" spans="32:39">
      <c r="AF15108" s="25"/>
      <c r="AM15108" s="25"/>
    </row>
    <row r="15109" spans="32:39">
      <c r="AF15109" s="25"/>
      <c r="AM15109" s="25"/>
    </row>
    <row r="15110" spans="32:39">
      <c r="AF15110" s="25"/>
      <c r="AM15110" s="25"/>
    </row>
    <row r="15111" spans="32:39">
      <c r="AF15111" s="25"/>
      <c r="AM15111" s="25"/>
    </row>
    <row r="15112" spans="32:39">
      <c r="AF15112" s="25"/>
      <c r="AM15112" s="25"/>
    </row>
    <row r="15113" spans="32:39">
      <c r="AF15113" s="25"/>
      <c r="AM15113" s="25"/>
    </row>
    <row r="15114" spans="32:39">
      <c r="AF15114" s="25"/>
      <c r="AM15114" s="25"/>
    </row>
    <row r="15115" spans="32:39">
      <c r="AF15115" s="25"/>
      <c r="AM15115" s="25"/>
    </row>
    <row r="15116" spans="32:39">
      <c r="AF15116" s="25"/>
      <c r="AM15116" s="25"/>
    </row>
    <row r="15117" spans="32:39">
      <c r="AF15117" s="25"/>
      <c r="AM15117" s="25"/>
    </row>
    <row r="15118" spans="32:39">
      <c r="AF15118" s="25"/>
      <c r="AM15118" s="25"/>
    </row>
    <row r="15119" spans="32:39">
      <c r="AF15119" s="25"/>
      <c r="AM15119" s="25"/>
    </row>
    <row r="15120" spans="32:39">
      <c r="AF15120" s="25"/>
      <c r="AM15120" s="25"/>
    </row>
    <row r="15121" spans="32:39">
      <c r="AF15121" s="25"/>
      <c r="AM15121" s="25"/>
    </row>
    <row r="15122" spans="32:39">
      <c r="AF15122" s="25"/>
      <c r="AM15122" s="25"/>
    </row>
    <row r="15123" spans="32:39">
      <c r="AF15123" s="25"/>
      <c r="AM15123" s="25"/>
    </row>
    <row r="15124" spans="32:39">
      <c r="AF15124" s="25"/>
      <c r="AM15124" s="25"/>
    </row>
    <row r="15125" spans="32:39">
      <c r="AF15125" s="25"/>
      <c r="AM15125" s="25"/>
    </row>
    <row r="15126" spans="32:39">
      <c r="AF15126" s="25"/>
      <c r="AM15126" s="25"/>
    </row>
    <row r="15127" spans="32:39">
      <c r="AF15127" s="25"/>
      <c r="AM15127" s="25"/>
    </row>
    <row r="15128" spans="32:39">
      <c r="AF15128" s="25"/>
      <c r="AM15128" s="25"/>
    </row>
    <row r="15129" spans="32:39">
      <c r="AF15129" s="25"/>
      <c r="AM15129" s="25"/>
    </row>
    <row r="15130" spans="32:39">
      <c r="AF15130" s="25"/>
      <c r="AM15130" s="25"/>
    </row>
    <row r="15131" spans="32:39">
      <c r="AF15131" s="25"/>
      <c r="AM15131" s="25"/>
    </row>
    <row r="15132" spans="32:39">
      <c r="AF15132" s="25"/>
      <c r="AM15132" s="25"/>
    </row>
    <row r="15133" spans="32:39">
      <c r="AF15133" s="25"/>
      <c r="AM15133" s="25"/>
    </row>
    <row r="15134" spans="32:39">
      <c r="AF15134" s="25"/>
      <c r="AM15134" s="25"/>
    </row>
    <row r="15135" spans="32:39">
      <c r="AF15135" s="25"/>
      <c r="AM15135" s="25"/>
    </row>
    <row r="15136" spans="32:39">
      <c r="AF15136" s="25"/>
      <c r="AM15136" s="25"/>
    </row>
    <row r="15137" spans="32:39">
      <c r="AF15137" s="25"/>
      <c r="AM15137" s="25"/>
    </row>
    <row r="15138" spans="32:39">
      <c r="AF15138" s="25"/>
      <c r="AM15138" s="25"/>
    </row>
    <row r="15139" spans="32:39">
      <c r="AF15139" s="25"/>
      <c r="AM15139" s="25"/>
    </row>
    <row r="15140" spans="32:39">
      <c r="AF15140" s="25"/>
      <c r="AM15140" s="25"/>
    </row>
    <row r="15141" spans="32:39">
      <c r="AF15141" s="25"/>
      <c r="AM15141" s="25"/>
    </row>
    <row r="15142" spans="32:39">
      <c r="AF15142" s="25"/>
      <c r="AM15142" s="25"/>
    </row>
    <row r="15143" spans="32:39">
      <c r="AF15143" s="25"/>
      <c r="AM15143" s="25"/>
    </row>
    <row r="15144" spans="32:39">
      <c r="AF15144" s="25"/>
      <c r="AM15144" s="25"/>
    </row>
    <row r="15145" spans="32:39">
      <c r="AF15145" s="25"/>
      <c r="AM15145" s="25"/>
    </row>
    <row r="15146" spans="32:39">
      <c r="AF15146" s="25"/>
      <c r="AM15146" s="25"/>
    </row>
    <row r="15147" spans="32:39">
      <c r="AF15147" s="25"/>
      <c r="AM15147" s="25"/>
    </row>
    <row r="15148" spans="32:39">
      <c r="AF15148" s="25"/>
      <c r="AM15148" s="25"/>
    </row>
    <row r="15149" spans="32:39">
      <c r="AF15149" s="25"/>
      <c r="AM15149" s="25"/>
    </row>
    <row r="15150" spans="32:39">
      <c r="AF15150" s="25"/>
      <c r="AM15150" s="25"/>
    </row>
    <row r="15151" spans="32:39">
      <c r="AF15151" s="25"/>
      <c r="AM15151" s="25"/>
    </row>
    <row r="15152" spans="32:39">
      <c r="AF15152" s="25"/>
      <c r="AM15152" s="25"/>
    </row>
    <row r="15153" spans="32:39">
      <c r="AF15153" s="25"/>
      <c r="AM15153" s="25"/>
    </row>
    <row r="15154" spans="32:39">
      <c r="AF15154" s="25"/>
      <c r="AM15154" s="25"/>
    </row>
    <row r="15155" spans="32:39">
      <c r="AF15155" s="25"/>
      <c r="AM15155" s="25"/>
    </row>
    <row r="15156" spans="32:39">
      <c r="AF15156" s="25"/>
      <c r="AM15156" s="25"/>
    </row>
    <row r="15157" spans="32:39">
      <c r="AF15157" s="25"/>
      <c r="AM15157" s="25"/>
    </row>
    <row r="15158" spans="32:39">
      <c r="AF15158" s="25"/>
      <c r="AM15158" s="25"/>
    </row>
    <row r="15159" spans="32:39">
      <c r="AF15159" s="25"/>
      <c r="AM15159" s="25"/>
    </row>
    <row r="15160" spans="32:39">
      <c r="AF15160" s="25"/>
      <c r="AM15160" s="25"/>
    </row>
    <row r="15161" spans="32:39">
      <c r="AF15161" s="25"/>
      <c r="AM15161" s="25"/>
    </row>
    <row r="15162" spans="32:39">
      <c r="AF15162" s="25"/>
      <c r="AM15162" s="25"/>
    </row>
    <row r="15163" spans="32:39">
      <c r="AF15163" s="25"/>
      <c r="AM15163" s="25"/>
    </row>
    <row r="15164" spans="32:39">
      <c r="AF15164" s="25"/>
      <c r="AM15164" s="25"/>
    </row>
    <row r="15165" spans="32:39">
      <c r="AF15165" s="25"/>
      <c r="AM15165" s="25"/>
    </row>
    <row r="15166" spans="32:39">
      <c r="AF15166" s="25"/>
      <c r="AM15166" s="25"/>
    </row>
    <row r="15167" spans="32:39">
      <c r="AF15167" s="25"/>
      <c r="AM15167" s="25"/>
    </row>
    <row r="15168" spans="32:39">
      <c r="AF15168" s="25"/>
      <c r="AM15168" s="25"/>
    </row>
    <row r="15169" spans="32:39">
      <c r="AF15169" s="25"/>
      <c r="AM15169" s="25"/>
    </row>
    <row r="15170" spans="32:39">
      <c r="AF15170" s="25"/>
      <c r="AM15170" s="25"/>
    </row>
    <row r="15171" spans="32:39">
      <c r="AF15171" s="25"/>
      <c r="AM15171" s="25"/>
    </row>
    <row r="15172" spans="32:39">
      <c r="AF15172" s="25"/>
      <c r="AM15172" s="25"/>
    </row>
    <row r="15173" spans="32:39">
      <c r="AF15173" s="25"/>
      <c r="AM15173" s="25"/>
    </row>
    <row r="15174" spans="32:39">
      <c r="AF15174" s="25"/>
      <c r="AM15174" s="25"/>
    </row>
    <row r="15175" spans="32:39">
      <c r="AF15175" s="25"/>
      <c r="AM15175" s="25"/>
    </row>
    <row r="15176" spans="32:39">
      <c r="AF15176" s="25"/>
      <c r="AM15176" s="25"/>
    </row>
    <row r="15177" spans="32:39">
      <c r="AF15177" s="25"/>
      <c r="AM15177" s="25"/>
    </row>
    <row r="15178" spans="32:39">
      <c r="AF15178" s="25"/>
      <c r="AM15178" s="25"/>
    </row>
    <row r="15179" spans="32:39">
      <c r="AF15179" s="25"/>
      <c r="AM15179" s="25"/>
    </row>
    <row r="15180" spans="32:39">
      <c r="AF15180" s="25"/>
      <c r="AM15180" s="25"/>
    </row>
    <row r="15181" spans="32:39">
      <c r="AF15181" s="25"/>
      <c r="AM15181" s="25"/>
    </row>
    <row r="15182" spans="32:39">
      <c r="AF15182" s="25"/>
      <c r="AM15182" s="25"/>
    </row>
    <row r="15183" spans="32:39">
      <c r="AF15183" s="25"/>
      <c r="AM15183" s="25"/>
    </row>
    <row r="15184" spans="32:39">
      <c r="AF15184" s="25"/>
      <c r="AM15184" s="25"/>
    </row>
    <row r="15185" spans="32:39">
      <c r="AF15185" s="25"/>
      <c r="AM15185" s="25"/>
    </row>
    <row r="15186" spans="32:39">
      <c r="AF15186" s="25"/>
      <c r="AM15186" s="25"/>
    </row>
    <row r="15187" spans="32:39">
      <c r="AF15187" s="25"/>
      <c r="AM15187" s="25"/>
    </row>
    <row r="15188" spans="32:39">
      <c r="AF15188" s="25"/>
      <c r="AM15188" s="25"/>
    </row>
    <row r="15189" spans="32:39">
      <c r="AF15189" s="25"/>
      <c r="AM15189" s="25"/>
    </row>
    <row r="15190" spans="32:39">
      <c r="AF15190" s="25"/>
      <c r="AM15190" s="25"/>
    </row>
    <row r="15191" spans="32:39">
      <c r="AF15191" s="25"/>
      <c r="AM15191" s="25"/>
    </row>
    <row r="15192" spans="32:39">
      <c r="AF15192" s="25"/>
      <c r="AM15192" s="25"/>
    </row>
    <row r="15193" spans="32:39">
      <c r="AF15193" s="25"/>
      <c r="AM15193" s="25"/>
    </row>
    <row r="15194" spans="32:39">
      <c r="AF15194" s="25"/>
      <c r="AM15194" s="25"/>
    </row>
    <row r="15195" spans="32:39">
      <c r="AF15195" s="25"/>
      <c r="AM15195" s="25"/>
    </row>
    <row r="15196" spans="32:39">
      <c r="AF15196" s="25"/>
      <c r="AM15196" s="25"/>
    </row>
    <row r="15197" spans="32:39">
      <c r="AF15197" s="25"/>
      <c r="AM15197" s="25"/>
    </row>
    <row r="15198" spans="32:39">
      <c r="AF15198" s="25"/>
      <c r="AM15198" s="25"/>
    </row>
    <row r="15199" spans="32:39">
      <c r="AF15199" s="25"/>
      <c r="AM15199" s="25"/>
    </row>
    <row r="15200" spans="32:39">
      <c r="AF15200" s="25"/>
      <c r="AM15200" s="25"/>
    </row>
    <row r="15201" spans="32:39">
      <c r="AF15201" s="25"/>
      <c r="AM15201" s="25"/>
    </row>
    <row r="15202" spans="32:39">
      <c r="AF15202" s="25"/>
      <c r="AM15202" s="25"/>
    </row>
    <row r="15203" spans="32:39">
      <c r="AF15203" s="25"/>
      <c r="AM15203" s="25"/>
    </row>
    <row r="15204" spans="32:39">
      <c r="AF15204" s="25"/>
      <c r="AM15204" s="25"/>
    </row>
    <row r="15205" spans="32:39">
      <c r="AF15205" s="25"/>
      <c r="AM15205" s="25"/>
    </row>
    <row r="15206" spans="32:39">
      <c r="AF15206" s="25"/>
      <c r="AM15206" s="25"/>
    </row>
    <row r="15207" spans="32:39">
      <c r="AF15207" s="25"/>
      <c r="AM15207" s="25"/>
    </row>
    <row r="15208" spans="32:39">
      <c r="AF15208" s="25"/>
      <c r="AM15208" s="25"/>
    </row>
    <row r="15209" spans="32:39">
      <c r="AF15209" s="25"/>
      <c r="AM15209" s="25"/>
    </row>
    <row r="15210" spans="32:39">
      <c r="AF15210" s="25"/>
      <c r="AM15210" s="25"/>
    </row>
    <row r="15211" spans="32:39">
      <c r="AF15211" s="25"/>
      <c r="AM15211" s="25"/>
    </row>
    <row r="15212" spans="32:39">
      <c r="AF15212" s="25"/>
      <c r="AM15212" s="25"/>
    </row>
    <row r="15213" spans="32:39">
      <c r="AF15213" s="25"/>
      <c r="AM15213" s="25"/>
    </row>
    <row r="15214" spans="32:39">
      <c r="AF15214" s="25"/>
      <c r="AM15214" s="25"/>
    </row>
    <row r="15215" spans="32:39">
      <c r="AF15215" s="25"/>
      <c r="AM15215" s="25"/>
    </row>
    <row r="15216" spans="32:39">
      <c r="AF15216" s="25"/>
      <c r="AM15216" s="25"/>
    </row>
    <row r="15217" spans="32:39">
      <c r="AF15217" s="25"/>
      <c r="AM15217" s="25"/>
    </row>
    <row r="15218" spans="32:39">
      <c r="AF15218" s="25"/>
      <c r="AM15218" s="25"/>
    </row>
    <row r="15219" spans="32:39">
      <c r="AF15219" s="25"/>
      <c r="AM15219" s="25"/>
    </row>
    <row r="15220" spans="32:39">
      <c r="AF15220" s="25"/>
      <c r="AM15220" s="25"/>
    </row>
    <row r="15221" spans="32:39">
      <c r="AF15221" s="25"/>
      <c r="AM15221" s="25"/>
    </row>
    <row r="15222" spans="32:39">
      <c r="AF15222" s="25"/>
      <c r="AM15222" s="25"/>
    </row>
    <row r="15223" spans="32:39">
      <c r="AF15223" s="25"/>
      <c r="AM15223" s="25"/>
    </row>
    <row r="15224" spans="32:39">
      <c r="AF15224" s="25"/>
      <c r="AM15224" s="25"/>
    </row>
    <row r="15225" spans="32:39">
      <c r="AF15225" s="25"/>
      <c r="AM15225" s="25"/>
    </row>
    <row r="15226" spans="32:39">
      <c r="AF15226" s="25"/>
      <c r="AM15226" s="25"/>
    </row>
    <row r="15227" spans="32:39">
      <c r="AF15227" s="25"/>
      <c r="AM15227" s="25"/>
    </row>
    <row r="15228" spans="32:39">
      <c r="AF15228" s="25"/>
      <c r="AM15228" s="25"/>
    </row>
    <row r="15229" spans="32:39">
      <c r="AF15229" s="25"/>
      <c r="AM15229" s="25"/>
    </row>
    <row r="15230" spans="32:39">
      <c r="AF15230" s="25"/>
      <c r="AM15230" s="25"/>
    </row>
    <row r="15231" spans="32:39">
      <c r="AF15231" s="25"/>
      <c r="AM15231" s="25"/>
    </row>
    <row r="15232" spans="32:39">
      <c r="AF15232" s="25"/>
      <c r="AM15232" s="25"/>
    </row>
    <row r="15233" spans="32:39">
      <c r="AF15233" s="25"/>
      <c r="AM15233" s="25"/>
    </row>
    <row r="15234" spans="32:39">
      <c r="AF15234" s="25"/>
      <c r="AM15234" s="25"/>
    </row>
    <row r="15235" spans="32:39">
      <c r="AF15235" s="25"/>
      <c r="AM15235" s="25"/>
    </row>
    <row r="15236" spans="32:39">
      <c r="AF15236" s="25"/>
      <c r="AM15236" s="25"/>
    </row>
    <row r="15237" spans="32:39">
      <c r="AF15237" s="25"/>
      <c r="AM15237" s="25"/>
    </row>
    <row r="15238" spans="32:39">
      <c r="AF15238" s="25"/>
      <c r="AM15238" s="25"/>
    </row>
    <row r="15239" spans="32:39">
      <c r="AF15239" s="25"/>
      <c r="AM15239" s="25"/>
    </row>
    <row r="15240" spans="32:39">
      <c r="AF15240" s="25"/>
      <c r="AM15240" s="25"/>
    </row>
    <row r="15241" spans="32:39">
      <c r="AF15241" s="25"/>
      <c r="AM15241" s="25"/>
    </row>
    <row r="15242" spans="32:39">
      <c r="AF15242" s="25"/>
      <c r="AM15242" s="25"/>
    </row>
    <row r="15243" spans="32:39">
      <c r="AF15243" s="25"/>
      <c r="AM15243" s="25"/>
    </row>
    <row r="15244" spans="32:39">
      <c r="AF15244" s="25"/>
      <c r="AM15244" s="25"/>
    </row>
    <row r="15245" spans="32:39">
      <c r="AF15245" s="25"/>
      <c r="AM15245" s="25"/>
    </row>
    <row r="15246" spans="32:39">
      <c r="AF15246" s="25"/>
      <c r="AM15246" s="25"/>
    </row>
    <row r="15247" spans="32:39">
      <c r="AF15247" s="25"/>
      <c r="AM15247" s="25"/>
    </row>
    <row r="15248" spans="32:39">
      <c r="AF15248" s="25"/>
      <c r="AM15248" s="25"/>
    </row>
    <row r="15249" spans="32:39">
      <c r="AF15249" s="25"/>
      <c r="AM15249" s="25"/>
    </row>
    <row r="15250" spans="32:39">
      <c r="AF15250" s="25"/>
      <c r="AM15250" s="25"/>
    </row>
    <row r="15251" spans="32:39">
      <c r="AF15251" s="25"/>
      <c r="AM15251" s="25"/>
    </row>
    <row r="15252" spans="32:39">
      <c r="AF15252" s="25"/>
      <c r="AM15252" s="25"/>
    </row>
    <row r="15253" spans="32:39">
      <c r="AF15253" s="25"/>
      <c r="AM15253" s="25"/>
    </row>
    <row r="15254" spans="32:39">
      <c r="AF15254" s="25"/>
      <c r="AM15254" s="25"/>
    </row>
    <row r="15255" spans="32:39">
      <c r="AF15255" s="25"/>
      <c r="AM15255" s="25"/>
    </row>
    <row r="15256" spans="32:39">
      <c r="AF15256" s="25"/>
      <c r="AM15256" s="25"/>
    </row>
    <row r="15257" spans="32:39">
      <c r="AF15257" s="25"/>
      <c r="AM15257" s="25"/>
    </row>
    <row r="15258" spans="32:39">
      <c r="AF15258" s="25"/>
      <c r="AM15258" s="25"/>
    </row>
    <row r="15259" spans="32:39">
      <c r="AF15259" s="25"/>
      <c r="AM15259" s="25"/>
    </row>
    <row r="15260" spans="32:39">
      <c r="AF15260" s="25"/>
      <c r="AM15260" s="25"/>
    </row>
    <row r="15261" spans="32:39">
      <c r="AF15261" s="25"/>
      <c r="AM15261" s="25"/>
    </row>
    <row r="15262" spans="32:39">
      <c r="AF15262" s="25"/>
      <c r="AM15262" s="25"/>
    </row>
    <row r="15263" spans="32:39">
      <c r="AF15263" s="25"/>
      <c r="AM15263" s="25"/>
    </row>
    <row r="15264" spans="32:39">
      <c r="AF15264" s="25"/>
      <c r="AM15264" s="25"/>
    </row>
    <row r="15265" spans="32:39">
      <c r="AF15265" s="25"/>
      <c r="AM15265" s="25"/>
    </row>
    <row r="15266" spans="32:39">
      <c r="AF15266" s="25"/>
      <c r="AM15266" s="25"/>
    </row>
    <row r="15267" spans="32:39">
      <c r="AF15267" s="25"/>
      <c r="AM15267" s="25"/>
    </row>
    <row r="15268" spans="32:39">
      <c r="AF15268" s="25"/>
      <c r="AM15268" s="25"/>
    </row>
    <row r="15269" spans="32:39">
      <c r="AF15269" s="25"/>
      <c r="AM15269" s="25"/>
    </row>
    <row r="15270" spans="32:39">
      <c r="AF15270" s="25"/>
      <c r="AM15270" s="25"/>
    </row>
    <row r="15271" spans="32:39">
      <c r="AF15271" s="25"/>
      <c r="AM15271" s="25"/>
    </row>
    <row r="15272" spans="32:39">
      <c r="AF15272" s="25"/>
      <c r="AM15272" s="25"/>
    </row>
    <row r="15273" spans="32:39">
      <c r="AF15273" s="25"/>
      <c r="AM15273" s="25"/>
    </row>
    <row r="15274" spans="32:39">
      <c r="AF15274" s="25"/>
      <c r="AM15274" s="25"/>
    </row>
    <row r="15275" spans="32:39">
      <c r="AF15275" s="25"/>
      <c r="AM15275" s="25"/>
    </row>
    <row r="15276" spans="32:39">
      <c r="AF15276" s="25"/>
      <c r="AM15276" s="25"/>
    </row>
    <row r="15277" spans="32:39">
      <c r="AF15277" s="25"/>
      <c r="AM15277" s="25"/>
    </row>
    <row r="15278" spans="32:39">
      <c r="AF15278" s="25"/>
      <c r="AM15278" s="25"/>
    </row>
    <row r="15279" spans="32:39">
      <c r="AF15279" s="25"/>
      <c r="AM15279" s="25"/>
    </row>
    <row r="15280" spans="32:39">
      <c r="AF15280" s="25"/>
      <c r="AM15280" s="25"/>
    </row>
    <row r="15281" spans="32:39">
      <c r="AF15281" s="25"/>
      <c r="AM15281" s="25"/>
    </row>
    <row r="15282" spans="32:39">
      <c r="AF15282" s="25"/>
      <c r="AM15282" s="25"/>
    </row>
    <row r="15283" spans="32:39">
      <c r="AF15283" s="25"/>
      <c r="AM15283" s="25"/>
    </row>
    <row r="15284" spans="32:39">
      <c r="AF15284" s="25"/>
      <c r="AM15284" s="25"/>
    </row>
    <row r="15285" spans="32:39">
      <c r="AF15285" s="25"/>
      <c r="AM15285" s="25"/>
    </row>
    <row r="15286" spans="32:39">
      <c r="AF15286" s="25"/>
      <c r="AM15286" s="25"/>
    </row>
    <row r="15287" spans="32:39">
      <c r="AF15287" s="25"/>
      <c r="AM15287" s="25"/>
    </row>
    <row r="15288" spans="32:39">
      <c r="AF15288" s="25"/>
      <c r="AM15288" s="25"/>
    </row>
    <row r="15289" spans="32:39">
      <c r="AF15289" s="25"/>
      <c r="AM15289" s="25"/>
    </row>
    <row r="15290" spans="32:39">
      <c r="AF15290" s="25"/>
      <c r="AM15290" s="25"/>
    </row>
    <row r="15291" spans="32:39">
      <c r="AF15291" s="25"/>
      <c r="AM15291" s="25"/>
    </row>
    <row r="15292" spans="32:39">
      <c r="AF15292" s="25"/>
      <c r="AM15292" s="25"/>
    </row>
    <row r="15293" spans="32:39">
      <c r="AF15293" s="25"/>
      <c r="AM15293" s="25"/>
    </row>
    <row r="15294" spans="32:39">
      <c r="AF15294" s="25"/>
      <c r="AM15294" s="25"/>
    </row>
    <row r="15295" spans="32:39">
      <c r="AF15295" s="25"/>
      <c r="AM15295" s="25"/>
    </row>
    <row r="15296" spans="32:39">
      <c r="AF15296" s="25"/>
      <c r="AM15296" s="25"/>
    </row>
    <row r="15297" spans="32:39">
      <c r="AF15297" s="25"/>
      <c r="AM15297" s="25"/>
    </row>
    <row r="15298" spans="32:39">
      <c r="AF15298" s="25"/>
      <c r="AM15298" s="25"/>
    </row>
    <row r="15299" spans="32:39">
      <c r="AF15299" s="25"/>
      <c r="AM15299" s="25"/>
    </row>
    <row r="15300" spans="32:39">
      <c r="AF15300" s="25"/>
      <c r="AM15300" s="25"/>
    </row>
    <row r="15301" spans="32:39">
      <c r="AF15301" s="25"/>
      <c r="AM15301" s="25"/>
    </row>
    <row r="15302" spans="32:39">
      <c r="AF15302" s="25"/>
      <c r="AM15302" s="25"/>
    </row>
    <row r="15303" spans="32:39">
      <c r="AF15303" s="25"/>
      <c r="AM15303" s="25"/>
    </row>
    <row r="15304" spans="32:39">
      <c r="AF15304" s="25"/>
      <c r="AM15304" s="25"/>
    </row>
    <row r="15305" spans="32:39">
      <c r="AF15305" s="25"/>
      <c r="AM15305" s="25"/>
    </row>
    <row r="15306" spans="32:39">
      <c r="AF15306" s="25"/>
      <c r="AM15306" s="25"/>
    </row>
    <row r="15307" spans="32:39">
      <c r="AF15307" s="25"/>
      <c r="AM15307" s="25"/>
    </row>
    <row r="15308" spans="32:39">
      <c r="AF15308" s="25"/>
      <c r="AM15308" s="25"/>
    </row>
    <row r="15309" spans="32:39">
      <c r="AF15309" s="25"/>
      <c r="AM15309" s="25"/>
    </row>
    <row r="15310" spans="32:39">
      <c r="AF15310" s="25"/>
      <c r="AM15310" s="25"/>
    </row>
    <row r="15311" spans="32:39">
      <c r="AF15311" s="25"/>
      <c r="AM15311" s="25"/>
    </row>
    <row r="15312" spans="32:39">
      <c r="AF15312" s="25"/>
      <c r="AM15312" s="25"/>
    </row>
    <row r="15313" spans="32:39">
      <c r="AF15313" s="25"/>
      <c r="AM15313" s="25"/>
    </row>
    <row r="15314" spans="32:39">
      <c r="AF15314" s="25"/>
      <c r="AM15314" s="25"/>
    </row>
    <row r="15315" spans="32:39">
      <c r="AF15315" s="25"/>
      <c r="AM15315" s="25"/>
    </row>
    <row r="15316" spans="32:39">
      <c r="AF15316" s="25"/>
      <c r="AM15316" s="25"/>
    </row>
    <row r="15317" spans="32:39">
      <c r="AF15317" s="25"/>
      <c r="AM15317" s="25"/>
    </row>
    <row r="15318" spans="32:39">
      <c r="AF15318" s="25"/>
      <c r="AM15318" s="25"/>
    </row>
    <row r="15319" spans="32:39">
      <c r="AF15319" s="25"/>
      <c r="AM15319" s="25"/>
    </row>
    <row r="15320" spans="32:39">
      <c r="AF15320" s="25"/>
      <c r="AM15320" s="25"/>
    </row>
    <row r="15321" spans="32:39">
      <c r="AF15321" s="25"/>
      <c r="AM15321" s="25"/>
    </row>
    <row r="15322" spans="32:39">
      <c r="AF15322" s="25"/>
      <c r="AM15322" s="25"/>
    </row>
    <row r="15323" spans="32:39">
      <c r="AF15323" s="25"/>
      <c r="AM15323" s="25"/>
    </row>
    <row r="15324" spans="32:39">
      <c r="AF15324" s="25"/>
      <c r="AM15324" s="25"/>
    </row>
    <row r="15325" spans="32:39">
      <c r="AF15325" s="25"/>
      <c r="AM15325" s="25"/>
    </row>
    <row r="15326" spans="32:39">
      <c r="AF15326" s="25"/>
      <c r="AM15326" s="25"/>
    </row>
    <row r="15327" spans="32:39">
      <c r="AF15327" s="25"/>
      <c r="AM15327" s="25"/>
    </row>
    <row r="15328" spans="32:39">
      <c r="AF15328" s="25"/>
      <c r="AM15328" s="25"/>
    </row>
    <row r="15329" spans="32:39">
      <c r="AF15329" s="25"/>
      <c r="AM15329" s="25"/>
    </row>
    <row r="15330" spans="32:39">
      <c r="AF15330" s="25"/>
      <c r="AM15330" s="25"/>
    </row>
    <row r="15331" spans="32:39">
      <c r="AF15331" s="25"/>
      <c r="AM15331" s="25"/>
    </row>
    <row r="15332" spans="32:39">
      <c r="AF15332" s="25"/>
      <c r="AM15332" s="25"/>
    </row>
    <row r="15333" spans="32:39">
      <c r="AF15333" s="25"/>
      <c r="AM15333" s="25"/>
    </row>
    <row r="15334" spans="32:39">
      <c r="AF15334" s="25"/>
      <c r="AM15334" s="25"/>
    </row>
    <row r="15335" spans="32:39">
      <c r="AF15335" s="25"/>
      <c r="AM15335" s="25"/>
    </row>
    <row r="15336" spans="32:39">
      <c r="AF15336" s="25"/>
      <c r="AM15336" s="25"/>
    </row>
    <row r="15337" spans="32:39">
      <c r="AF15337" s="25"/>
      <c r="AM15337" s="25"/>
    </row>
    <row r="15338" spans="32:39">
      <c r="AF15338" s="25"/>
      <c r="AM15338" s="25"/>
    </row>
    <row r="15339" spans="32:39">
      <c r="AF15339" s="25"/>
      <c r="AM15339" s="25"/>
    </row>
    <row r="15340" spans="32:39">
      <c r="AF15340" s="25"/>
      <c r="AM15340" s="25"/>
    </row>
    <row r="15341" spans="32:39">
      <c r="AF15341" s="25"/>
      <c r="AM15341" s="25"/>
    </row>
    <row r="15342" spans="32:39">
      <c r="AF15342" s="25"/>
      <c r="AM15342" s="25"/>
    </row>
    <row r="15343" spans="32:39">
      <c r="AF15343" s="25"/>
      <c r="AM15343" s="25"/>
    </row>
    <row r="15344" spans="32:39">
      <c r="AF15344" s="25"/>
      <c r="AM15344" s="25"/>
    </row>
    <row r="15345" spans="32:39">
      <c r="AF15345" s="25"/>
      <c r="AM15345" s="25"/>
    </row>
    <row r="15346" spans="32:39">
      <c r="AF15346" s="25"/>
      <c r="AM15346" s="25"/>
    </row>
    <row r="15347" spans="32:39">
      <c r="AF15347" s="25"/>
      <c r="AM15347" s="25"/>
    </row>
    <row r="15348" spans="32:39">
      <c r="AF15348" s="25"/>
      <c r="AM15348" s="25"/>
    </row>
    <row r="15349" spans="32:39">
      <c r="AF15349" s="25"/>
      <c r="AM15349" s="25"/>
    </row>
    <row r="15350" spans="32:39">
      <c r="AF15350" s="25"/>
      <c r="AM15350" s="25"/>
    </row>
    <row r="15351" spans="32:39">
      <c r="AF15351" s="25"/>
      <c r="AM15351" s="25"/>
    </row>
    <row r="15352" spans="32:39">
      <c r="AF15352" s="25"/>
      <c r="AM15352" s="25"/>
    </row>
    <row r="15353" spans="32:39">
      <c r="AF15353" s="25"/>
      <c r="AM15353" s="25"/>
    </row>
    <row r="15354" spans="32:39">
      <c r="AF15354" s="25"/>
      <c r="AM15354" s="25"/>
    </row>
    <row r="15355" spans="32:39">
      <c r="AF15355" s="25"/>
      <c r="AM15355" s="25"/>
    </row>
    <row r="15356" spans="32:39">
      <c r="AF15356" s="25"/>
      <c r="AM15356" s="25"/>
    </row>
    <row r="15357" spans="32:39">
      <c r="AF15357" s="25"/>
      <c r="AM15357" s="25"/>
    </row>
    <row r="15358" spans="32:39">
      <c r="AF15358" s="25"/>
      <c r="AM15358" s="25"/>
    </row>
    <row r="15359" spans="32:39">
      <c r="AF15359" s="25"/>
      <c r="AM15359" s="25"/>
    </row>
    <row r="15360" spans="32:39">
      <c r="AF15360" s="25"/>
      <c r="AM15360" s="25"/>
    </row>
    <row r="15361" spans="32:39">
      <c r="AF15361" s="25"/>
      <c r="AM15361" s="25"/>
    </row>
    <row r="15362" spans="32:39">
      <c r="AF15362" s="25"/>
      <c r="AM15362" s="25"/>
    </row>
    <row r="15363" spans="32:39">
      <c r="AF15363" s="25"/>
      <c r="AM15363" s="25"/>
    </row>
    <row r="15364" spans="32:39">
      <c r="AF15364" s="25"/>
      <c r="AM15364" s="25"/>
    </row>
    <row r="15365" spans="32:39">
      <c r="AF15365" s="25"/>
      <c r="AM15365" s="25"/>
    </row>
    <row r="15366" spans="32:39">
      <c r="AF15366" s="25"/>
      <c r="AM15366" s="25"/>
    </row>
    <row r="15367" spans="32:39">
      <c r="AF15367" s="25"/>
      <c r="AM15367" s="25"/>
    </row>
    <row r="15368" spans="32:39">
      <c r="AF15368" s="25"/>
      <c r="AM15368" s="25"/>
    </row>
    <row r="15369" spans="32:39">
      <c r="AF15369" s="25"/>
      <c r="AM15369" s="25"/>
    </row>
    <row r="15370" spans="32:39">
      <c r="AF15370" s="25"/>
      <c r="AM15370" s="25"/>
    </row>
    <row r="15371" spans="32:39">
      <c r="AF15371" s="25"/>
      <c r="AM15371" s="25"/>
    </row>
    <row r="15372" spans="32:39">
      <c r="AF15372" s="25"/>
      <c r="AM15372" s="25"/>
    </row>
    <row r="15373" spans="32:39">
      <c r="AF15373" s="25"/>
      <c r="AM15373" s="25"/>
    </row>
    <row r="15374" spans="32:39">
      <c r="AF15374" s="25"/>
      <c r="AM15374" s="25"/>
    </row>
    <row r="15375" spans="32:39">
      <c r="AF15375" s="25"/>
      <c r="AM15375" s="25"/>
    </row>
    <row r="15376" spans="32:39">
      <c r="AF15376" s="25"/>
      <c r="AM15376" s="25"/>
    </row>
    <row r="15377" spans="32:39">
      <c r="AF15377" s="25"/>
      <c r="AM15377" s="25"/>
    </row>
    <row r="15378" spans="32:39">
      <c r="AF15378" s="25"/>
      <c r="AM15378" s="25"/>
    </row>
    <row r="15379" spans="32:39">
      <c r="AF15379" s="25"/>
      <c r="AM15379" s="25"/>
    </row>
    <row r="15380" spans="32:39">
      <c r="AF15380" s="25"/>
      <c r="AM15380" s="25"/>
    </row>
    <row r="15381" spans="32:39">
      <c r="AF15381" s="25"/>
      <c r="AM15381" s="25"/>
    </row>
    <row r="15382" spans="32:39">
      <c r="AF15382" s="25"/>
      <c r="AM15382" s="25"/>
    </row>
    <row r="15383" spans="32:39">
      <c r="AF15383" s="25"/>
      <c r="AM15383" s="25"/>
    </row>
    <row r="15384" spans="32:39">
      <c r="AF15384" s="25"/>
      <c r="AM15384" s="25"/>
    </row>
    <row r="15385" spans="32:39">
      <c r="AF15385" s="25"/>
      <c r="AM15385" s="25"/>
    </row>
    <row r="15386" spans="32:39">
      <c r="AF15386" s="25"/>
      <c r="AM15386" s="25"/>
    </row>
    <row r="15387" spans="32:39">
      <c r="AF15387" s="25"/>
      <c r="AM15387" s="25"/>
    </row>
    <row r="15388" spans="32:39">
      <c r="AF15388" s="25"/>
      <c r="AM15388" s="25"/>
    </row>
    <row r="15389" spans="32:39">
      <c r="AF15389" s="25"/>
      <c r="AM15389" s="25"/>
    </row>
    <row r="15390" spans="32:39">
      <c r="AF15390" s="25"/>
      <c r="AM15390" s="25"/>
    </row>
    <row r="15391" spans="32:39">
      <c r="AF15391" s="25"/>
      <c r="AM15391" s="25"/>
    </row>
    <row r="15392" spans="32:39">
      <c r="AF15392" s="25"/>
      <c r="AM15392" s="25"/>
    </row>
    <row r="15393" spans="32:39">
      <c r="AF15393" s="25"/>
      <c r="AM15393" s="25"/>
    </row>
    <row r="15394" spans="32:39">
      <c r="AF15394" s="25"/>
      <c r="AM15394" s="25"/>
    </row>
    <row r="15395" spans="32:39">
      <c r="AF15395" s="25"/>
      <c r="AM15395" s="25"/>
    </row>
    <row r="15396" spans="32:39">
      <c r="AF15396" s="25"/>
      <c r="AM15396" s="25"/>
    </row>
    <row r="15397" spans="32:39">
      <c r="AF15397" s="25"/>
      <c r="AM15397" s="25"/>
    </row>
    <row r="15398" spans="32:39">
      <c r="AF15398" s="25"/>
      <c r="AM15398" s="25"/>
    </row>
    <row r="15399" spans="32:39">
      <c r="AF15399" s="25"/>
      <c r="AM15399" s="25"/>
    </row>
    <row r="15400" spans="32:39">
      <c r="AF15400" s="25"/>
      <c r="AM15400" s="25"/>
    </row>
    <row r="15401" spans="32:39">
      <c r="AF15401" s="25"/>
      <c r="AM15401" s="25"/>
    </row>
    <row r="15402" spans="32:39">
      <c r="AF15402" s="25"/>
      <c r="AM15402" s="25"/>
    </row>
    <row r="15403" spans="32:39">
      <c r="AF15403" s="25"/>
      <c r="AM15403" s="25"/>
    </row>
    <row r="15404" spans="32:39">
      <c r="AF15404" s="25"/>
      <c r="AM15404" s="25"/>
    </row>
    <row r="15405" spans="32:39">
      <c r="AF15405" s="25"/>
      <c r="AM15405" s="25"/>
    </row>
    <row r="15406" spans="32:39">
      <c r="AF15406" s="25"/>
      <c r="AM15406" s="25"/>
    </row>
    <row r="15407" spans="32:39">
      <c r="AF15407" s="25"/>
      <c r="AM15407" s="25"/>
    </row>
    <row r="15408" spans="32:39">
      <c r="AF15408" s="25"/>
      <c r="AM15408" s="25"/>
    </row>
    <row r="15409" spans="32:39">
      <c r="AF15409" s="25"/>
      <c r="AM15409" s="25"/>
    </row>
    <row r="15410" spans="32:39">
      <c r="AF15410" s="25"/>
      <c r="AM15410" s="25"/>
    </row>
    <row r="15411" spans="32:39">
      <c r="AF15411" s="25"/>
      <c r="AM15411" s="25"/>
    </row>
    <row r="15412" spans="32:39">
      <c r="AF15412" s="25"/>
      <c r="AM15412" s="25"/>
    </row>
    <row r="15413" spans="32:39">
      <c r="AF15413" s="25"/>
      <c r="AM15413" s="25"/>
    </row>
    <row r="15414" spans="32:39">
      <c r="AF15414" s="25"/>
      <c r="AM15414" s="25"/>
    </row>
    <row r="15415" spans="32:39">
      <c r="AF15415" s="25"/>
      <c r="AM15415" s="25"/>
    </row>
    <row r="15416" spans="32:39">
      <c r="AF15416" s="25"/>
      <c r="AM15416" s="25"/>
    </row>
    <row r="15417" spans="32:39">
      <c r="AF15417" s="25"/>
      <c r="AM15417" s="25"/>
    </row>
    <row r="15418" spans="32:39">
      <c r="AF15418" s="25"/>
      <c r="AM15418" s="25"/>
    </row>
    <row r="15419" spans="32:39">
      <c r="AF15419" s="25"/>
      <c r="AM15419" s="25"/>
    </row>
    <row r="15420" spans="32:39">
      <c r="AF15420" s="25"/>
      <c r="AM15420" s="25"/>
    </row>
    <row r="15421" spans="32:39">
      <c r="AF15421" s="25"/>
      <c r="AM15421" s="25"/>
    </row>
    <row r="15422" spans="32:39">
      <c r="AF15422" s="25"/>
      <c r="AM15422" s="25"/>
    </row>
    <row r="15423" spans="32:39">
      <c r="AF15423" s="25"/>
      <c r="AM15423" s="25"/>
    </row>
    <row r="15424" spans="32:39">
      <c r="AF15424" s="25"/>
      <c r="AM15424" s="25"/>
    </row>
    <row r="15425" spans="32:39">
      <c r="AF15425" s="25"/>
      <c r="AM15425" s="25"/>
    </row>
    <row r="15426" spans="32:39">
      <c r="AF15426" s="25"/>
      <c r="AM15426" s="25"/>
    </row>
    <row r="15427" spans="32:39">
      <c r="AF15427" s="25"/>
      <c r="AM15427" s="25"/>
    </row>
    <row r="15428" spans="32:39">
      <c r="AF15428" s="25"/>
      <c r="AM15428" s="25"/>
    </row>
    <row r="15429" spans="32:39">
      <c r="AF15429" s="25"/>
      <c r="AM15429" s="25"/>
    </row>
    <row r="15430" spans="32:39">
      <c r="AF15430" s="25"/>
      <c r="AM15430" s="25"/>
    </row>
    <row r="15431" spans="32:39">
      <c r="AF15431" s="25"/>
      <c r="AM15431" s="25"/>
    </row>
    <row r="15432" spans="32:39">
      <c r="AF15432" s="25"/>
      <c r="AM15432" s="25"/>
    </row>
    <row r="15433" spans="32:39">
      <c r="AF15433" s="25"/>
      <c r="AM15433" s="25"/>
    </row>
    <row r="15434" spans="32:39">
      <c r="AF15434" s="25"/>
      <c r="AM15434" s="25"/>
    </row>
    <row r="15435" spans="32:39">
      <c r="AF15435" s="25"/>
      <c r="AM15435" s="25"/>
    </row>
    <row r="15436" spans="32:39">
      <c r="AF15436" s="25"/>
      <c r="AM15436" s="25"/>
    </row>
    <row r="15437" spans="32:39">
      <c r="AF15437" s="25"/>
      <c r="AM15437" s="25"/>
    </row>
    <row r="15438" spans="32:39">
      <c r="AF15438" s="25"/>
      <c r="AM15438" s="25"/>
    </row>
    <row r="15439" spans="32:39">
      <c r="AF15439" s="25"/>
      <c r="AM15439" s="25"/>
    </row>
    <row r="15440" spans="32:39">
      <c r="AF15440" s="25"/>
      <c r="AM15440" s="25"/>
    </row>
    <row r="15441" spans="32:39">
      <c r="AF15441" s="25"/>
      <c r="AM15441" s="25"/>
    </row>
    <row r="15442" spans="32:39">
      <c r="AF15442" s="25"/>
      <c r="AM15442" s="25"/>
    </row>
    <row r="15443" spans="32:39">
      <c r="AF15443" s="25"/>
      <c r="AM15443" s="25"/>
    </row>
    <row r="15444" spans="32:39">
      <c r="AF15444" s="25"/>
      <c r="AM15444" s="25"/>
    </row>
    <row r="15445" spans="32:39">
      <c r="AF15445" s="25"/>
      <c r="AM15445" s="25"/>
    </row>
    <row r="15446" spans="32:39">
      <c r="AF15446" s="25"/>
      <c r="AM15446" s="25"/>
    </row>
    <row r="15447" spans="32:39">
      <c r="AF15447" s="25"/>
      <c r="AM15447" s="25"/>
    </row>
    <row r="15448" spans="32:39">
      <c r="AF15448" s="25"/>
      <c r="AM15448" s="25"/>
    </row>
    <row r="15449" spans="32:39">
      <c r="AF15449" s="25"/>
      <c r="AM15449" s="25"/>
    </row>
    <row r="15450" spans="32:39">
      <c r="AF15450" s="25"/>
      <c r="AM15450" s="25"/>
    </row>
    <row r="15451" spans="32:39">
      <c r="AF15451" s="25"/>
      <c r="AM15451" s="25"/>
    </row>
    <row r="15452" spans="32:39">
      <c r="AF15452" s="25"/>
      <c r="AM15452" s="25"/>
    </row>
    <row r="15453" spans="32:39">
      <c r="AF15453" s="25"/>
      <c r="AM15453" s="25"/>
    </row>
    <row r="15454" spans="32:39">
      <c r="AF15454" s="25"/>
      <c r="AM15454" s="25"/>
    </row>
    <row r="15455" spans="32:39">
      <c r="AF15455" s="25"/>
      <c r="AM15455" s="25"/>
    </row>
    <row r="15456" spans="32:39">
      <c r="AF15456" s="25"/>
      <c r="AM15456" s="25"/>
    </row>
    <row r="15457" spans="32:39">
      <c r="AF15457" s="25"/>
      <c r="AM15457" s="25"/>
    </row>
    <row r="15458" spans="32:39">
      <c r="AF15458" s="25"/>
      <c r="AM15458" s="25"/>
    </row>
    <row r="15459" spans="32:39">
      <c r="AF15459" s="25"/>
      <c r="AM15459" s="25"/>
    </row>
    <row r="15460" spans="32:39">
      <c r="AF15460" s="25"/>
      <c r="AM15460" s="25"/>
    </row>
    <row r="15461" spans="32:39">
      <c r="AF15461" s="25"/>
      <c r="AM15461" s="25"/>
    </row>
    <row r="15462" spans="32:39">
      <c r="AF15462" s="25"/>
      <c r="AM15462" s="25"/>
    </row>
    <row r="15463" spans="32:39">
      <c r="AF15463" s="25"/>
      <c r="AM15463" s="25"/>
    </row>
    <row r="15464" spans="32:39">
      <c r="AF15464" s="25"/>
      <c r="AM15464" s="25"/>
    </row>
    <row r="15465" spans="32:39">
      <c r="AF15465" s="25"/>
      <c r="AM15465" s="25"/>
    </row>
    <row r="15466" spans="32:39">
      <c r="AF15466" s="25"/>
      <c r="AM15466" s="25"/>
    </row>
    <row r="15467" spans="32:39">
      <c r="AF15467" s="25"/>
      <c r="AM15467" s="25"/>
    </row>
    <row r="15468" spans="32:39">
      <c r="AF15468" s="25"/>
      <c r="AM15468" s="25"/>
    </row>
    <row r="15469" spans="32:39">
      <c r="AF15469" s="25"/>
      <c r="AM15469" s="25"/>
    </row>
    <row r="15470" spans="32:39">
      <c r="AF15470" s="25"/>
      <c r="AM15470" s="25"/>
    </row>
    <row r="15471" spans="32:39">
      <c r="AF15471" s="25"/>
      <c r="AM15471" s="25"/>
    </row>
    <row r="15472" spans="32:39">
      <c r="AF15472" s="25"/>
      <c r="AM15472" s="25"/>
    </row>
    <row r="15473" spans="32:39">
      <c r="AF15473" s="25"/>
      <c r="AM15473" s="25"/>
    </row>
    <row r="15474" spans="32:39">
      <c r="AF15474" s="25"/>
      <c r="AM15474" s="25"/>
    </row>
    <row r="15475" spans="32:39">
      <c r="AF15475" s="25"/>
      <c r="AM15475" s="25"/>
    </row>
    <row r="15476" spans="32:39">
      <c r="AF15476" s="25"/>
      <c r="AM15476" s="25"/>
    </row>
    <row r="15477" spans="32:39">
      <c r="AF15477" s="25"/>
      <c r="AM15477" s="25"/>
    </row>
    <row r="15478" spans="32:39">
      <c r="AF15478" s="25"/>
      <c r="AM15478" s="25"/>
    </row>
    <row r="15479" spans="32:39">
      <c r="AF15479" s="25"/>
      <c r="AM15479" s="25"/>
    </row>
    <row r="15480" spans="32:39">
      <c r="AF15480" s="25"/>
      <c r="AM15480" s="25"/>
    </row>
    <row r="15481" spans="32:39">
      <c r="AF15481" s="25"/>
      <c r="AM15481" s="25"/>
    </row>
    <row r="15482" spans="32:39">
      <c r="AF15482" s="25"/>
      <c r="AM15482" s="25"/>
    </row>
    <row r="15483" spans="32:39">
      <c r="AF15483" s="25"/>
      <c r="AM15483" s="25"/>
    </row>
    <row r="15484" spans="32:39">
      <c r="AF15484" s="25"/>
      <c r="AM15484" s="25"/>
    </row>
    <row r="15485" spans="32:39">
      <c r="AF15485" s="25"/>
      <c r="AM15485" s="25"/>
    </row>
    <row r="15486" spans="32:39">
      <c r="AF15486" s="25"/>
      <c r="AM15486" s="25"/>
    </row>
    <row r="15487" spans="32:39">
      <c r="AF15487" s="25"/>
      <c r="AM15487" s="25"/>
    </row>
    <row r="15488" spans="32:39">
      <c r="AF15488" s="25"/>
      <c r="AM15488" s="25"/>
    </row>
    <row r="15489" spans="32:39">
      <c r="AF15489" s="25"/>
      <c r="AM15489" s="25"/>
    </row>
    <row r="15490" spans="32:39">
      <c r="AF15490" s="25"/>
      <c r="AM15490" s="25"/>
    </row>
    <row r="15491" spans="32:39">
      <c r="AF15491" s="25"/>
      <c r="AM15491" s="25"/>
    </row>
    <row r="15492" spans="32:39">
      <c r="AF15492" s="25"/>
      <c r="AM15492" s="25"/>
    </row>
    <row r="15493" spans="32:39">
      <c r="AF15493" s="25"/>
      <c r="AM15493" s="25"/>
    </row>
    <row r="15494" spans="32:39">
      <c r="AF15494" s="25"/>
      <c r="AM15494" s="25"/>
    </row>
    <row r="15495" spans="32:39">
      <c r="AF15495" s="25"/>
      <c r="AM15495" s="25"/>
    </row>
    <row r="15496" spans="32:39">
      <c r="AF15496" s="25"/>
      <c r="AM15496" s="25"/>
    </row>
    <row r="15497" spans="32:39">
      <c r="AF15497" s="25"/>
      <c r="AM15497" s="25"/>
    </row>
    <row r="15498" spans="32:39">
      <c r="AF15498" s="25"/>
      <c r="AM15498" s="25"/>
    </row>
    <row r="15499" spans="32:39">
      <c r="AF15499" s="25"/>
      <c r="AM15499" s="25"/>
    </row>
    <row r="15500" spans="32:39">
      <c r="AF15500" s="25"/>
      <c r="AM15500" s="25"/>
    </row>
    <row r="15501" spans="32:39">
      <c r="AF15501" s="25"/>
      <c r="AM15501" s="25"/>
    </row>
    <row r="15502" spans="32:39">
      <c r="AF15502" s="25"/>
      <c r="AM15502" s="25"/>
    </row>
    <row r="15503" spans="32:39">
      <c r="AF15503" s="25"/>
      <c r="AM15503" s="25"/>
    </row>
    <row r="15504" spans="32:39">
      <c r="AF15504" s="25"/>
      <c r="AM15504" s="25"/>
    </row>
    <row r="15505" spans="32:39">
      <c r="AF15505" s="25"/>
      <c r="AM15505" s="25"/>
    </row>
    <row r="15506" spans="32:39">
      <c r="AF15506" s="25"/>
      <c r="AM15506" s="25"/>
    </row>
    <row r="15507" spans="32:39">
      <c r="AF15507" s="25"/>
      <c r="AM15507" s="25"/>
    </row>
    <row r="15508" spans="32:39">
      <c r="AF15508" s="25"/>
      <c r="AM15508" s="25"/>
    </row>
    <row r="15509" spans="32:39">
      <c r="AF15509" s="25"/>
      <c r="AM15509" s="25"/>
    </row>
    <row r="15510" spans="32:39">
      <c r="AF15510" s="25"/>
      <c r="AM15510" s="25"/>
    </row>
    <row r="15511" spans="32:39">
      <c r="AF15511" s="25"/>
      <c r="AM15511" s="25"/>
    </row>
    <row r="15512" spans="32:39">
      <c r="AF15512" s="25"/>
      <c r="AM15512" s="25"/>
    </row>
    <row r="15513" spans="32:39">
      <c r="AF15513" s="25"/>
      <c r="AM15513" s="25"/>
    </row>
    <row r="15514" spans="32:39">
      <c r="AF15514" s="25"/>
      <c r="AM15514" s="25"/>
    </row>
    <row r="15515" spans="32:39">
      <c r="AF15515" s="25"/>
      <c r="AM15515" s="25"/>
    </row>
    <row r="15516" spans="32:39">
      <c r="AF15516" s="25"/>
      <c r="AM15516" s="25"/>
    </row>
    <row r="15517" spans="32:39">
      <c r="AF15517" s="25"/>
      <c r="AM15517" s="25"/>
    </row>
    <row r="15518" spans="32:39">
      <c r="AF15518" s="25"/>
      <c r="AM15518" s="25"/>
    </row>
    <row r="15519" spans="32:39">
      <c r="AF15519" s="25"/>
      <c r="AM15519" s="25"/>
    </row>
    <row r="15520" spans="32:39">
      <c r="AF15520" s="25"/>
      <c r="AM15520" s="25"/>
    </row>
    <row r="15521" spans="32:39">
      <c r="AF15521" s="25"/>
      <c r="AM15521" s="25"/>
    </row>
    <row r="15522" spans="32:39">
      <c r="AF15522" s="25"/>
      <c r="AM15522" s="25"/>
    </row>
    <row r="15523" spans="32:39">
      <c r="AF15523" s="25"/>
      <c r="AM15523" s="25"/>
    </row>
    <row r="15524" spans="32:39">
      <c r="AF15524" s="25"/>
      <c r="AM15524" s="25"/>
    </row>
    <row r="15525" spans="32:39">
      <c r="AF15525" s="25"/>
      <c r="AM15525" s="25"/>
    </row>
    <row r="15526" spans="32:39">
      <c r="AF15526" s="25"/>
      <c r="AM15526" s="25"/>
    </row>
    <row r="15527" spans="32:39">
      <c r="AF15527" s="25"/>
      <c r="AM15527" s="25"/>
    </row>
    <row r="15528" spans="32:39">
      <c r="AF15528" s="25"/>
      <c r="AM15528" s="25"/>
    </row>
    <row r="15529" spans="32:39">
      <c r="AF15529" s="25"/>
      <c r="AM15529" s="25"/>
    </row>
    <row r="15530" spans="32:39">
      <c r="AF15530" s="25"/>
      <c r="AM15530" s="25"/>
    </row>
    <row r="15531" spans="32:39">
      <c r="AF15531" s="25"/>
      <c r="AM15531" s="25"/>
    </row>
    <row r="15532" spans="32:39">
      <c r="AF15532" s="25"/>
      <c r="AM15532" s="25"/>
    </row>
    <row r="15533" spans="32:39">
      <c r="AF15533" s="25"/>
      <c r="AM15533" s="25"/>
    </row>
    <row r="15534" spans="32:39">
      <c r="AF15534" s="25"/>
      <c r="AM15534" s="25"/>
    </row>
    <row r="15535" spans="32:39">
      <c r="AF15535" s="25"/>
      <c r="AM15535" s="25"/>
    </row>
    <row r="15536" spans="32:39">
      <c r="AF15536" s="25"/>
      <c r="AM15536" s="25"/>
    </row>
    <row r="15537" spans="32:39">
      <c r="AF15537" s="25"/>
      <c r="AM15537" s="25"/>
    </row>
    <row r="15538" spans="32:39">
      <c r="AF15538" s="25"/>
      <c r="AM15538" s="25"/>
    </row>
    <row r="15539" spans="32:39">
      <c r="AF15539" s="25"/>
      <c r="AM15539" s="25"/>
    </row>
    <row r="15540" spans="32:39">
      <c r="AF15540" s="25"/>
      <c r="AM15540" s="25"/>
    </row>
    <row r="15541" spans="32:39">
      <c r="AF15541" s="25"/>
      <c r="AM15541" s="25"/>
    </row>
    <row r="15542" spans="32:39">
      <c r="AF15542" s="25"/>
      <c r="AM15542" s="25"/>
    </row>
    <row r="15543" spans="32:39">
      <c r="AF15543" s="25"/>
      <c r="AM15543" s="25"/>
    </row>
    <row r="15544" spans="32:39">
      <c r="AF15544" s="25"/>
      <c r="AM15544" s="25"/>
    </row>
    <row r="15545" spans="32:39">
      <c r="AF15545" s="25"/>
      <c r="AM15545" s="25"/>
    </row>
    <row r="15546" spans="32:39">
      <c r="AF15546" s="25"/>
      <c r="AM15546" s="25"/>
    </row>
    <row r="15547" spans="32:39">
      <c r="AF15547" s="25"/>
      <c r="AM15547" s="25"/>
    </row>
    <row r="15548" spans="32:39">
      <c r="AF15548" s="25"/>
      <c r="AM15548" s="25"/>
    </row>
    <row r="15549" spans="32:39">
      <c r="AF15549" s="25"/>
      <c r="AM15549" s="25"/>
    </row>
    <row r="15550" spans="32:39">
      <c r="AF15550" s="25"/>
      <c r="AM15550" s="25"/>
    </row>
    <row r="15551" spans="32:39">
      <c r="AF15551" s="25"/>
      <c r="AM15551" s="25"/>
    </row>
    <row r="15552" spans="32:39">
      <c r="AF15552" s="25"/>
      <c r="AM15552" s="25"/>
    </row>
    <row r="15553" spans="32:39">
      <c r="AF15553" s="25"/>
      <c r="AM15553" s="25"/>
    </row>
    <row r="15554" spans="32:39">
      <c r="AF15554" s="25"/>
      <c r="AM15554" s="25"/>
    </row>
    <row r="15555" spans="32:39">
      <c r="AF15555" s="25"/>
      <c r="AM15555" s="25"/>
    </row>
    <row r="15556" spans="32:39">
      <c r="AF15556" s="25"/>
      <c r="AM15556" s="25"/>
    </row>
    <row r="15557" spans="32:39">
      <c r="AF15557" s="25"/>
      <c r="AM15557" s="25"/>
    </row>
    <row r="15558" spans="32:39">
      <c r="AF15558" s="25"/>
      <c r="AM15558" s="25"/>
    </row>
    <row r="15559" spans="32:39">
      <c r="AF15559" s="25"/>
      <c r="AM15559" s="25"/>
    </row>
    <row r="15560" spans="32:39">
      <c r="AF15560" s="25"/>
      <c r="AM15560" s="25"/>
    </row>
    <row r="15561" spans="32:39">
      <c r="AF15561" s="25"/>
      <c r="AM15561" s="25"/>
    </row>
    <row r="15562" spans="32:39">
      <c r="AF15562" s="25"/>
      <c r="AM15562" s="25"/>
    </row>
    <row r="15563" spans="32:39">
      <c r="AF15563" s="25"/>
      <c r="AM15563" s="25"/>
    </row>
    <row r="15564" spans="32:39">
      <c r="AF15564" s="25"/>
      <c r="AM15564" s="25"/>
    </row>
    <row r="15565" spans="32:39">
      <c r="AF15565" s="25"/>
      <c r="AM15565" s="25"/>
    </row>
    <row r="15566" spans="32:39">
      <c r="AF15566" s="25"/>
      <c r="AM15566" s="25"/>
    </row>
    <row r="15567" spans="32:39">
      <c r="AF15567" s="25"/>
      <c r="AM15567" s="25"/>
    </row>
    <row r="15568" spans="32:39">
      <c r="AF15568" s="25"/>
      <c r="AM15568" s="25"/>
    </row>
    <row r="15569" spans="32:39">
      <c r="AF15569" s="25"/>
      <c r="AM15569" s="25"/>
    </row>
    <row r="15570" spans="32:39">
      <c r="AF15570" s="25"/>
      <c r="AM15570" s="25"/>
    </row>
    <row r="15571" spans="32:39">
      <c r="AF15571" s="25"/>
      <c r="AM15571" s="25"/>
    </row>
    <row r="15572" spans="32:39">
      <c r="AF15572" s="25"/>
      <c r="AM15572" s="25"/>
    </row>
    <row r="15573" spans="32:39">
      <c r="AF15573" s="25"/>
      <c r="AM15573" s="25"/>
    </row>
    <row r="15574" spans="32:39">
      <c r="AF15574" s="25"/>
      <c r="AM15574" s="25"/>
    </row>
    <row r="15575" spans="32:39">
      <c r="AF15575" s="25"/>
      <c r="AM15575" s="25"/>
    </row>
    <row r="15576" spans="32:39">
      <c r="AF15576" s="25"/>
      <c r="AM15576" s="25"/>
    </row>
    <row r="15577" spans="32:39">
      <c r="AF15577" s="25"/>
      <c r="AM15577" s="25"/>
    </row>
    <row r="15578" spans="32:39">
      <c r="AF15578" s="25"/>
      <c r="AM15578" s="25"/>
    </row>
    <row r="15579" spans="32:39">
      <c r="AF15579" s="25"/>
      <c r="AM15579" s="25"/>
    </row>
    <row r="15580" spans="32:39">
      <c r="AF15580" s="25"/>
      <c r="AM15580" s="25"/>
    </row>
    <row r="15581" spans="32:39">
      <c r="AF15581" s="25"/>
      <c r="AM15581" s="25"/>
    </row>
    <row r="15582" spans="32:39">
      <c r="AF15582" s="25"/>
      <c r="AM15582" s="25"/>
    </row>
    <row r="15583" spans="32:39">
      <c r="AF15583" s="25"/>
      <c r="AM15583" s="25"/>
    </row>
    <row r="15584" spans="32:39">
      <c r="AF15584" s="25"/>
      <c r="AM15584" s="25"/>
    </row>
    <row r="15585" spans="32:39">
      <c r="AF15585" s="25"/>
      <c r="AM15585" s="25"/>
    </row>
    <row r="15586" spans="32:39">
      <c r="AF15586" s="25"/>
      <c r="AM15586" s="25"/>
    </row>
    <row r="15587" spans="32:39">
      <c r="AF15587" s="25"/>
      <c r="AM15587" s="25"/>
    </row>
    <row r="15588" spans="32:39">
      <c r="AF15588" s="25"/>
      <c r="AM15588" s="25"/>
    </row>
    <row r="15589" spans="32:39">
      <c r="AF15589" s="25"/>
      <c r="AM15589" s="25"/>
    </row>
    <row r="15590" spans="32:39">
      <c r="AF15590" s="25"/>
      <c r="AM15590" s="25"/>
    </row>
    <row r="15591" spans="32:39">
      <c r="AF15591" s="25"/>
      <c r="AM15591" s="25"/>
    </row>
    <row r="15592" spans="32:39">
      <c r="AF15592" s="25"/>
      <c r="AM15592" s="25"/>
    </row>
    <row r="15593" spans="32:39">
      <c r="AF15593" s="25"/>
      <c r="AM15593" s="25"/>
    </row>
    <row r="15594" spans="32:39">
      <c r="AF15594" s="25"/>
      <c r="AM15594" s="25"/>
    </row>
    <row r="15595" spans="32:39">
      <c r="AF15595" s="25"/>
      <c r="AM15595" s="25"/>
    </row>
    <row r="15596" spans="32:39">
      <c r="AF15596" s="25"/>
      <c r="AM15596" s="25"/>
    </row>
    <row r="15597" spans="32:39">
      <c r="AF15597" s="25"/>
      <c r="AM15597" s="25"/>
    </row>
    <row r="15598" spans="32:39">
      <c r="AF15598" s="25"/>
      <c r="AM15598" s="25"/>
    </row>
    <row r="15599" spans="32:39">
      <c r="AF15599" s="25"/>
      <c r="AM15599" s="25"/>
    </row>
    <row r="15600" spans="32:39">
      <c r="AF15600" s="25"/>
      <c r="AM15600" s="25"/>
    </row>
    <row r="15601" spans="32:39">
      <c r="AF15601" s="25"/>
      <c r="AM15601" s="25"/>
    </row>
    <row r="15602" spans="32:39">
      <c r="AF15602" s="25"/>
      <c r="AM15602" s="25"/>
    </row>
    <row r="15603" spans="32:39">
      <c r="AF15603" s="25"/>
      <c r="AM15603" s="25"/>
    </row>
    <row r="15604" spans="32:39">
      <c r="AF15604" s="25"/>
      <c r="AM15604" s="25"/>
    </row>
    <row r="15605" spans="32:39">
      <c r="AF15605" s="25"/>
      <c r="AM15605" s="25"/>
    </row>
    <row r="15606" spans="32:39">
      <c r="AF15606" s="25"/>
      <c r="AM15606" s="25"/>
    </row>
    <row r="15607" spans="32:39">
      <c r="AF15607" s="25"/>
      <c r="AM15607" s="25"/>
    </row>
    <row r="15608" spans="32:39">
      <c r="AF15608" s="25"/>
      <c r="AM15608" s="25"/>
    </row>
    <row r="15609" spans="32:39">
      <c r="AF15609" s="25"/>
      <c r="AM15609" s="25"/>
    </row>
    <row r="15610" spans="32:39">
      <c r="AF15610" s="25"/>
      <c r="AM15610" s="25"/>
    </row>
    <row r="15611" spans="32:39">
      <c r="AF15611" s="25"/>
      <c r="AM15611" s="25"/>
    </row>
    <row r="15612" spans="32:39">
      <c r="AF15612" s="25"/>
      <c r="AM15612" s="25"/>
    </row>
    <row r="15613" spans="32:39">
      <c r="AF15613" s="25"/>
      <c r="AM15613" s="25"/>
    </row>
    <row r="15614" spans="32:39">
      <c r="AF15614" s="25"/>
      <c r="AM15614" s="25"/>
    </row>
    <row r="15615" spans="32:39">
      <c r="AF15615" s="25"/>
      <c r="AM15615" s="25"/>
    </row>
    <row r="15616" spans="32:39">
      <c r="AF15616" s="25"/>
      <c r="AM15616" s="25"/>
    </row>
    <row r="15617" spans="32:39">
      <c r="AF15617" s="25"/>
      <c r="AM15617" s="25"/>
    </row>
    <row r="15618" spans="32:39">
      <c r="AF15618" s="25"/>
      <c r="AM15618" s="25"/>
    </row>
    <row r="15619" spans="32:39">
      <c r="AF15619" s="25"/>
      <c r="AM15619" s="25"/>
    </row>
    <row r="15620" spans="32:39">
      <c r="AF15620" s="25"/>
      <c r="AM15620" s="25"/>
    </row>
    <row r="15621" spans="32:39">
      <c r="AF15621" s="25"/>
      <c r="AM15621" s="25"/>
    </row>
    <row r="15622" spans="32:39">
      <c r="AF15622" s="25"/>
      <c r="AM15622" s="25"/>
    </row>
    <row r="15623" spans="32:39">
      <c r="AF15623" s="25"/>
      <c r="AM15623" s="25"/>
    </row>
    <row r="15624" spans="32:39">
      <c r="AF15624" s="25"/>
      <c r="AM15624" s="25"/>
    </row>
    <row r="15625" spans="32:39">
      <c r="AF15625" s="25"/>
      <c r="AM15625" s="25"/>
    </row>
    <row r="15626" spans="32:39">
      <c r="AF15626" s="25"/>
      <c r="AM15626" s="25"/>
    </row>
    <row r="15627" spans="32:39">
      <c r="AF15627" s="25"/>
      <c r="AM15627" s="25"/>
    </row>
    <row r="15628" spans="32:39">
      <c r="AF15628" s="25"/>
      <c r="AM15628" s="25"/>
    </row>
    <row r="15629" spans="32:39">
      <c r="AF15629" s="25"/>
      <c r="AM15629" s="25"/>
    </row>
    <row r="15630" spans="32:39">
      <c r="AF15630" s="25"/>
      <c r="AM15630" s="25"/>
    </row>
    <row r="15631" spans="32:39">
      <c r="AF15631" s="25"/>
      <c r="AM15631" s="25"/>
    </row>
    <row r="15632" spans="32:39">
      <c r="AF15632" s="25"/>
      <c r="AM15632" s="25"/>
    </row>
    <row r="15633" spans="32:39">
      <c r="AF15633" s="25"/>
      <c r="AM15633" s="25"/>
    </row>
    <row r="15634" spans="32:39">
      <c r="AF15634" s="25"/>
      <c r="AM15634" s="25"/>
    </row>
    <row r="15635" spans="32:39">
      <c r="AF15635" s="25"/>
      <c r="AM15635" s="25"/>
    </row>
    <row r="15636" spans="32:39">
      <c r="AF15636" s="25"/>
      <c r="AM15636" s="25"/>
    </row>
    <row r="15637" spans="32:39">
      <c r="AF15637" s="25"/>
      <c r="AM15637" s="25"/>
    </row>
    <row r="15638" spans="32:39">
      <c r="AF15638" s="25"/>
      <c r="AM15638" s="25"/>
    </row>
    <row r="15639" spans="32:39">
      <c r="AF15639" s="25"/>
      <c r="AM15639" s="25"/>
    </row>
    <row r="15640" spans="32:39">
      <c r="AF15640" s="25"/>
      <c r="AM15640" s="25"/>
    </row>
    <row r="15641" spans="32:39">
      <c r="AF15641" s="25"/>
      <c r="AM15641" s="25"/>
    </row>
    <row r="15642" spans="32:39">
      <c r="AF15642" s="25"/>
      <c r="AM15642" s="25"/>
    </row>
    <row r="15643" spans="32:39">
      <c r="AF15643" s="25"/>
      <c r="AM15643" s="25"/>
    </row>
    <row r="15644" spans="32:39">
      <c r="AF15644" s="25"/>
      <c r="AM15644" s="25"/>
    </row>
    <row r="15645" spans="32:39">
      <c r="AF15645" s="25"/>
      <c r="AM15645" s="25"/>
    </row>
    <row r="15646" spans="32:39">
      <c r="AF15646" s="25"/>
      <c r="AM15646" s="25"/>
    </row>
    <row r="15647" spans="32:39">
      <c r="AF15647" s="25"/>
      <c r="AM15647" s="25"/>
    </row>
    <row r="15648" spans="32:39">
      <c r="AF15648" s="25"/>
      <c r="AM15648" s="25"/>
    </row>
    <row r="15649" spans="32:39">
      <c r="AF15649" s="25"/>
      <c r="AM15649" s="25"/>
    </row>
    <row r="15650" spans="32:39">
      <c r="AF15650" s="25"/>
      <c r="AM15650" s="25"/>
    </row>
    <row r="15651" spans="32:39">
      <c r="AF15651" s="25"/>
      <c r="AM15651" s="25"/>
    </row>
    <row r="15652" spans="32:39">
      <c r="AF15652" s="25"/>
      <c r="AM15652" s="25"/>
    </row>
    <row r="15653" spans="32:39">
      <c r="AF15653" s="25"/>
      <c r="AM15653" s="25"/>
    </row>
    <row r="15654" spans="32:39">
      <c r="AF15654" s="25"/>
      <c r="AM15654" s="25"/>
    </row>
    <row r="15655" spans="32:39">
      <c r="AF15655" s="25"/>
      <c r="AM15655" s="25"/>
    </row>
    <row r="15656" spans="32:39">
      <c r="AF15656" s="25"/>
      <c r="AM15656" s="25"/>
    </row>
    <row r="15657" spans="32:39">
      <c r="AF15657" s="25"/>
      <c r="AM15657" s="25"/>
    </row>
    <row r="15658" spans="32:39">
      <c r="AF15658" s="25"/>
      <c r="AM15658" s="25"/>
    </row>
    <row r="15659" spans="32:39">
      <c r="AF15659" s="25"/>
      <c r="AM15659" s="25"/>
    </row>
    <row r="15660" spans="32:39">
      <c r="AF15660" s="25"/>
      <c r="AM15660" s="25"/>
    </row>
    <row r="15661" spans="32:39">
      <c r="AF15661" s="25"/>
      <c r="AM15661" s="25"/>
    </row>
    <row r="15662" spans="32:39">
      <c r="AF15662" s="25"/>
      <c r="AM15662" s="25"/>
    </row>
    <row r="15663" spans="32:39">
      <c r="AF15663" s="25"/>
      <c r="AM15663" s="25"/>
    </row>
    <row r="15664" spans="32:39">
      <c r="AF15664" s="25"/>
      <c r="AM15664" s="25"/>
    </row>
    <row r="15665" spans="32:39">
      <c r="AF15665" s="25"/>
      <c r="AM15665" s="25"/>
    </row>
    <row r="15666" spans="32:39">
      <c r="AF15666" s="25"/>
      <c r="AM15666" s="25"/>
    </row>
    <row r="15667" spans="32:39">
      <c r="AF15667" s="25"/>
      <c r="AM15667" s="25"/>
    </row>
    <row r="15668" spans="32:39">
      <c r="AF15668" s="25"/>
      <c r="AM15668" s="25"/>
    </row>
    <row r="15669" spans="32:39">
      <c r="AF15669" s="25"/>
      <c r="AM15669" s="25"/>
    </row>
    <row r="15670" spans="32:39">
      <c r="AF15670" s="25"/>
      <c r="AM15670" s="25"/>
    </row>
    <row r="15671" spans="32:39">
      <c r="AF15671" s="25"/>
      <c r="AM15671" s="25"/>
    </row>
    <row r="15672" spans="32:39">
      <c r="AF15672" s="25"/>
      <c r="AM15672" s="25"/>
    </row>
    <row r="15673" spans="32:39">
      <c r="AF15673" s="25"/>
      <c r="AM15673" s="25"/>
    </row>
    <row r="15674" spans="32:39">
      <c r="AF15674" s="25"/>
      <c r="AM15674" s="25"/>
    </row>
    <row r="15675" spans="32:39">
      <c r="AF15675" s="25"/>
      <c r="AM15675" s="25"/>
    </row>
    <row r="15676" spans="32:39">
      <c r="AF15676" s="25"/>
      <c r="AM15676" s="25"/>
    </row>
    <row r="15677" spans="32:39">
      <c r="AF15677" s="25"/>
      <c r="AM15677" s="25"/>
    </row>
    <row r="15678" spans="32:39">
      <c r="AF15678" s="25"/>
      <c r="AM15678" s="25"/>
    </row>
    <row r="15679" spans="32:39">
      <c r="AF15679" s="25"/>
      <c r="AM15679" s="25"/>
    </row>
    <row r="15680" spans="32:39">
      <c r="AF15680" s="25"/>
      <c r="AM15680" s="25"/>
    </row>
    <row r="15681" spans="32:39">
      <c r="AF15681" s="25"/>
      <c r="AM15681" s="25"/>
    </row>
    <row r="15682" spans="32:39">
      <c r="AF15682" s="25"/>
      <c r="AM15682" s="25"/>
    </row>
    <row r="15683" spans="32:39">
      <c r="AF15683" s="25"/>
      <c r="AM15683" s="25"/>
    </row>
    <row r="15684" spans="32:39">
      <c r="AF15684" s="25"/>
      <c r="AM15684" s="25"/>
    </row>
    <row r="15685" spans="32:39">
      <c r="AF15685" s="25"/>
      <c r="AM15685" s="25"/>
    </row>
    <row r="15686" spans="32:39">
      <c r="AF15686" s="25"/>
      <c r="AM15686" s="25"/>
    </row>
    <row r="15687" spans="32:39">
      <c r="AF15687" s="25"/>
      <c r="AM15687" s="25"/>
    </row>
    <row r="15688" spans="32:39">
      <c r="AF15688" s="25"/>
      <c r="AM15688" s="25"/>
    </row>
    <row r="15689" spans="32:39">
      <c r="AF15689" s="25"/>
      <c r="AM15689" s="25"/>
    </row>
    <row r="15690" spans="32:39">
      <c r="AF15690" s="25"/>
      <c r="AM15690" s="25"/>
    </row>
    <row r="15691" spans="32:39">
      <c r="AF15691" s="25"/>
      <c r="AM15691" s="25"/>
    </row>
    <row r="15692" spans="32:39">
      <c r="AF15692" s="25"/>
      <c r="AM15692" s="25"/>
    </row>
    <row r="15693" spans="32:39">
      <c r="AF15693" s="25"/>
      <c r="AM15693" s="25"/>
    </row>
    <row r="15694" spans="32:39">
      <c r="AF15694" s="25"/>
      <c r="AM15694" s="25"/>
    </row>
    <row r="15695" spans="32:39">
      <c r="AF15695" s="25"/>
      <c r="AM15695" s="25"/>
    </row>
    <row r="15696" spans="32:39">
      <c r="AF15696" s="25"/>
      <c r="AM15696" s="25"/>
    </row>
    <row r="15697" spans="32:39">
      <c r="AF15697" s="25"/>
      <c r="AM15697" s="25"/>
    </row>
    <row r="15698" spans="32:39">
      <c r="AF15698" s="25"/>
      <c r="AM15698" s="25"/>
    </row>
    <row r="15699" spans="32:39">
      <c r="AF15699" s="25"/>
      <c r="AM15699" s="25"/>
    </row>
    <row r="15700" spans="32:39">
      <c r="AF15700" s="25"/>
      <c r="AM15700" s="25"/>
    </row>
    <row r="15701" spans="32:39">
      <c r="AF15701" s="25"/>
      <c r="AM15701" s="25"/>
    </row>
    <row r="15702" spans="32:39">
      <c r="AF15702" s="25"/>
      <c r="AM15702" s="25"/>
    </row>
    <row r="15703" spans="32:39">
      <c r="AF15703" s="25"/>
      <c r="AM15703" s="25"/>
    </row>
    <row r="15704" spans="32:39">
      <c r="AF15704" s="25"/>
      <c r="AM15704" s="25"/>
    </row>
    <row r="15705" spans="32:39">
      <c r="AF15705" s="25"/>
      <c r="AM15705" s="25"/>
    </row>
    <row r="15706" spans="32:39">
      <c r="AF15706" s="25"/>
      <c r="AM15706" s="25"/>
    </row>
    <row r="15707" spans="32:39">
      <c r="AF15707" s="25"/>
      <c r="AM15707" s="25"/>
    </row>
    <row r="15708" spans="32:39">
      <c r="AF15708" s="25"/>
      <c r="AM15708" s="25"/>
    </row>
    <row r="15709" spans="32:39">
      <c r="AF15709" s="25"/>
      <c r="AM15709" s="25"/>
    </row>
    <row r="15710" spans="32:39">
      <c r="AF15710" s="25"/>
      <c r="AM15710" s="25"/>
    </row>
    <row r="15711" spans="32:39">
      <c r="AF15711" s="25"/>
      <c r="AM15711" s="25"/>
    </row>
    <row r="15712" spans="32:39">
      <c r="AF15712" s="25"/>
      <c r="AM15712" s="25"/>
    </row>
    <row r="15713" spans="32:39">
      <c r="AF15713" s="25"/>
      <c r="AM15713" s="25"/>
    </row>
    <row r="15714" spans="32:39">
      <c r="AF15714" s="25"/>
      <c r="AM15714" s="25"/>
    </row>
    <row r="15715" spans="32:39">
      <c r="AF15715" s="25"/>
      <c r="AM15715" s="25"/>
    </row>
    <row r="15716" spans="32:39">
      <c r="AF15716" s="25"/>
      <c r="AM15716" s="25"/>
    </row>
    <row r="15717" spans="32:39">
      <c r="AF15717" s="25"/>
      <c r="AM15717" s="25"/>
    </row>
    <row r="15718" spans="32:39">
      <c r="AF15718" s="25"/>
      <c r="AM15718" s="25"/>
    </row>
    <row r="15719" spans="32:39">
      <c r="AF15719" s="25"/>
      <c r="AM15719" s="25"/>
    </row>
    <row r="15720" spans="32:39">
      <c r="AF15720" s="25"/>
      <c r="AM15720" s="25"/>
    </row>
    <row r="15721" spans="32:39">
      <c r="AF15721" s="25"/>
      <c r="AM15721" s="25"/>
    </row>
    <row r="15722" spans="32:39">
      <c r="AF15722" s="25"/>
      <c r="AM15722" s="25"/>
    </row>
    <row r="15723" spans="32:39">
      <c r="AF15723" s="25"/>
      <c r="AM15723" s="25"/>
    </row>
    <row r="15724" spans="32:39">
      <c r="AF15724" s="25"/>
      <c r="AM15724" s="25"/>
    </row>
    <row r="15725" spans="32:39">
      <c r="AF15725" s="25"/>
      <c r="AM15725" s="25"/>
    </row>
    <row r="15726" spans="32:39">
      <c r="AF15726" s="25"/>
      <c r="AM15726" s="25"/>
    </row>
    <row r="15727" spans="32:39">
      <c r="AF15727" s="25"/>
      <c r="AM15727" s="25"/>
    </row>
    <row r="15728" spans="32:39">
      <c r="AF15728" s="25"/>
      <c r="AM15728" s="25"/>
    </row>
    <row r="15729" spans="32:39">
      <c r="AF15729" s="25"/>
      <c r="AM15729" s="25"/>
    </row>
    <row r="15730" spans="32:39">
      <c r="AF15730" s="25"/>
      <c r="AM15730" s="25"/>
    </row>
    <row r="15731" spans="32:39">
      <c r="AF15731" s="25"/>
      <c r="AM15731" s="25"/>
    </row>
    <row r="15732" spans="32:39">
      <c r="AF15732" s="25"/>
      <c r="AM15732" s="25"/>
    </row>
    <row r="15733" spans="32:39">
      <c r="AF15733" s="25"/>
      <c r="AM15733" s="25"/>
    </row>
    <row r="15734" spans="32:39">
      <c r="AF15734" s="25"/>
      <c r="AM15734" s="25"/>
    </row>
    <row r="15735" spans="32:39">
      <c r="AF15735" s="25"/>
      <c r="AM15735" s="25"/>
    </row>
    <row r="15736" spans="32:39">
      <c r="AF15736" s="25"/>
      <c r="AM15736" s="25"/>
    </row>
    <row r="15737" spans="32:39">
      <c r="AF15737" s="25"/>
      <c r="AM15737" s="25"/>
    </row>
    <row r="15738" spans="32:39">
      <c r="AF15738" s="25"/>
      <c r="AM15738" s="25"/>
    </row>
    <row r="15739" spans="32:39">
      <c r="AF15739" s="25"/>
      <c r="AM15739" s="25"/>
    </row>
    <row r="15740" spans="32:39">
      <c r="AF15740" s="25"/>
      <c r="AM15740" s="25"/>
    </row>
    <row r="15741" spans="32:39">
      <c r="AF15741" s="25"/>
      <c r="AM15741" s="25"/>
    </row>
    <row r="15742" spans="32:39">
      <c r="AF15742" s="25"/>
      <c r="AM15742" s="25"/>
    </row>
    <row r="15743" spans="32:39">
      <c r="AF15743" s="25"/>
      <c r="AM15743" s="25"/>
    </row>
    <row r="15744" spans="32:39">
      <c r="AF15744" s="25"/>
      <c r="AM15744" s="25"/>
    </row>
    <row r="15745" spans="32:39">
      <c r="AF15745" s="25"/>
      <c r="AM15745" s="25"/>
    </row>
    <row r="15746" spans="32:39">
      <c r="AF15746" s="25"/>
      <c r="AM15746" s="25"/>
    </row>
    <row r="15747" spans="32:39">
      <c r="AF15747" s="25"/>
      <c r="AM15747" s="25"/>
    </row>
    <row r="15748" spans="32:39">
      <c r="AF15748" s="25"/>
      <c r="AM15748" s="25"/>
    </row>
    <row r="15749" spans="32:39">
      <c r="AF15749" s="25"/>
      <c r="AM15749" s="25"/>
    </row>
    <row r="15750" spans="32:39">
      <c r="AF15750" s="25"/>
      <c r="AM15750" s="25"/>
    </row>
    <row r="15751" spans="32:39">
      <c r="AF15751" s="25"/>
      <c r="AM15751" s="25"/>
    </row>
    <row r="15752" spans="32:39">
      <c r="AF15752" s="25"/>
      <c r="AM15752" s="25"/>
    </row>
    <row r="15753" spans="32:39">
      <c r="AF15753" s="25"/>
      <c r="AM15753" s="25"/>
    </row>
    <row r="15754" spans="32:39">
      <c r="AF15754" s="25"/>
      <c r="AM15754" s="25"/>
    </row>
    <row r="15755" spans="32:39">
      <c r="AF15755" s="25"/>
      <c r="AM15755" s="25"/>
    </row>
    <row r="15756" spans="32:39">
      <c r="AF15756" s="25"/>
      <c r="AM15756" s="25"/>
    </row>
    <row r="15757" spans="32:39">
      <c r="AF15757" s="25"/>
      <c r="AM15757" s="25"/>
    </row>
    <row r="15758" spans="32:39">
      <c r="AF15758" s="25"/>
      <c r="AM15758" s="25"/>
    </row>
    <row r="15759" spans="32:39">
      <c r="AF15759" s="25"/>
      <c r="AM15759" s="25"/>
    </row>
    <row r="15760" spans="32:39">
      <c r="AF15760" s="25"/>
      <c r="AM15760" s="25"/>
    </row>
    <row r="15761" spans="32:39">
      <c r="AF15761" s="25"/>
      <c r="AM15761" s="25"/>
    </row>
    <row r="15762" spans="32:39">
      <c r="AF15762" s="25"/>
      <c r="AM15762" s="25"/>
    </row>
    <row r="15763" spans="32:39">
      <c r="AF15763" s="25"/>
      <c r="AM15763" s="25"/>
    </row>
    <row r="15764" spans="32:39">
      <c r="AF15764" s="25"/>
      <c r="AM15764" s="25"/>
    </row>
    <row r="15765" spans="32:39">
      <c r="AF15765" s="25"/>
      <c r="AM15765" s="25"/>
    </row>
    <row r="15766" spans="32:39">
      <c r="AF15766" s="25"/>
      <c r="AM15766" s="25"/>
    </row>
    <row r="15767" spans="32:39">
      <c r="AF15767" s="25"/>
      <c r="AM15767" s="25"/>
    </row>
    <row r="15768" spans="32:39">
      <c r="AF15768" s="25"/>
      <c r="AM15768" s="25"/>
    </row>
    <row r="15769" spans="32:39">
      <c r="AF15769" s="25"/>
      <c r="AM15769" s="25"/>
    </row>
    <row r="15770" spans="32:39">
      <c r="AF15770" s="25"/>
      <c r="AM15770" s="25"/>
    </row>
    <row r="15771" spans="32:39">
      <c r="AF15771" s="25"/>
      <c r="AM15771" s="25"/>
    </row>
    <row r="15772" spans="32:39">
      <c r="AF15772" s="25"/>
      <c r="AM15772" s="25"/>
    </row>
    <row r="15773" spans="32:39">
      <c r="AF15773" s="25"/>
      <c r="AM15773" s="25"/>
    </row>
    <row r="15774" spans="32:39">
      <c r="AF15774" s="25"/>
      <c r="AM15774" s="25"/>
    </row>
    <row r="15775" spans="32:39">
      <c r="AF15775" s="25"/>
      <c r="AM15775" s="25"/>
    </row>
    <row r="15776" spans="32:39">
      <c r="AF15776" s="25"/>
      <c r="AM15776" s="25"/>
    </row>
    <row r="15777" spans="32:39">
      <c r="AF15777" s="25"/>
      <c r="AM15777" s="25"/>
    </row>
    <row r="15778" spans="32:39">
      <c r="AF15778" s="25"/>
      <c r="AM15778" s="25"/>
    </row>
    <row r="15779" spans="32:39">
      <c r="AF15779" s="25"/>
      <c r="AM15779" s="25"/>
    </row>
    <row r="15780" spans="32:39">
      <c r="AF15780" s="25"/>
      <c r="AM15780" s="25"/>
    </row>
    <row r="15781" spans="32:39">
      <c r="AF15781" s="25"/>
      <c r="AM15781" s="25"/>
    </row>
    <row r="15782" spans="32:39">
      <c r="AF15782" s="25"/>
      <c r="AM15782" s="25"/>
    </row>
    <row r="15783" spans="32:39">
      <c r="AF15783" s="25"/>
      <c r="AM15783" s="25"/>
    </row>
    <row r="15784" spans="32:39">
      <c r="AF15784" s="25"/>
      <c r="AM15784" s="25"/>
    </row>
    <row r="15785" spans="32:39">
      <c r="AF15785" s="25"/>
      <c r="AM15785" s="25"/>
    </row>
    <row r="15786" spans="32:39">
      <c r="AF15786" s="25"/>
      <c r="AM15786" s="25"/>
    </row>
    <row r="15787" spans="32:39">
      <c r="AF15787" s="25"/>
      <c r="AM15787" s="25"/>
    </row>
    <row r="15788" spans="32:39">
      <c r="AF15788" s="25"/>
      <c r="AM15788" s="25"/>
    </row>
    <row r="15789" spans="32:39">
      <c r="AF15789" s="25"/>
      <c r="AM15789" s="25"/>
    </row>
    <row r="15790" spans="32:39">
      <c r="AF15790" s="25"/>
      <c r="AM15790" s="25"/>
    </row>
    <row r="15791" spans="32:39">
      <c r="AF15791" s="25"/>
      <c r="AM15791" s="25"/>
    </row>
    <row r="15792" spans="32:39">
      <c r="AF15792" s="25"/>
      <c r="AM15792" s="25"/>
    </row>
    <row r="15793" spans="32:39">
      <c r="AF15793" s="25"/>
      <c r="AM15793" s="25"/>
    </row>
    <row r="15794" spans="32:39">
      <c r="AF15794" s="25"/>
      <c r="AM15794" s="25"/>
    </row>
    <row r="15795" spans="32:39">
      <c r="AF15795" s="25"/>
      <c r="AM15795" s="25"/>
    </row>
    <row r="15796" spans="32:39">
      <c r="AF15796" s="25"/>
      <c r="AM15796" s="25"/>
    </row>
    <row r="15797" spans="32:39">
      <c r="AF15797" s="25"/>
      <c r="AM15797" s="25"/>
    </row>
    <row r="15798" spans="32:39">
      <c r="AF15798" s="25"/>
      <c r="AM15798" s="25"/>
    </row>
    <row r="15799" spans="32:39">
      <c r="AF15799" s="25"/>
      <c r="AM15799" s="25"/>
    </row>
    <row r="15800" spans="32:39">
      <c r="AF15800" s="25"/>
      <c r="AM15800" s="25"/>
    </row>
    <row r="15801" spans="32:39">
      <c r="AF15801" s="25"/>
      <c r="AM15801" s="25"/>
    </row>
    <row r="15802" spans="32:39">
      <c r="AF15802" s="25"/>
      <c r="AM15802" s="25"/>
    </row>
    <row r="15803" spans="32:39">
      <c r="AF15803" s="25"/>
      <c r="AM15803" s="25"/>
    </row>
    <row r="15804" spans="32:39">
      <c r="AF15804" s="25"/>
      <c r="AM15804" s="25"/>
    </row>
    <row r="15805" spans="32:39">
      <c r="AF15805" s="25"/>
      <c r="AM15805" s="25"/>
    </row>
    <row r="15806" spans="32:39">
      <c r="AF15806" s="25"/>
      <c r="AM15806" s="25"/>
    </row>
    <row r="15807" spans="32:39">
      <c r="AF15807" s="25"/>
      <c r="AM15807" s="25"/>
    </row>
    <row r="15808" spans="32:39">
      <c r="AF15808" s="25"/>
      <c r="AM15808" s="25"/>
    </row>
    <row r="15809" spans="32:39">
      <c r="AF15809" s="25"/>
      <c r="AM15809" s="25"/>
    </row>
    <row r="15810" spans="32:39">
      <c r="AF15810" s="25"/>
      <c r="AM15810" s="25"/>
    </row>
    <row r="15811" spans="32:39">
      <c r="AF15811" s="25"/>
      <c r="AM15811" s="25"/>
    </row>
    <row r="15812" spans="32:39">
      <c r="AF15812" s="25"/>
      <c r="AM15812" s="25"/>
    </row>
    <row r="15813" spans="32:39">
      <c r="AF15813" s="25"/>
      <c r="AM15813" s="25"/>
    </row>
    <row r="15814" spans="32:39">
      <c r="AF15814" s="25"/>
      <c r="AM15814" s="25"/>
    </row>
    <row r="15815" spans="32:39">
      <c r="AF15815" s="25"/>
      <c r="AM15815" s="25"/>
    </row>
    <row r="15816" spans="32:39">
      <c r="AF15816" s="25"/>
      <c r="AM15816" s="25"/>
    </row>
    <row r="15817" spans="32:39">
      <c r="AF15817" s="25"/>
      <c r="AM15817" s="25"/>
    </row>
    <row r="15818" spans="32:39">
      <c r="AF15818" s="25"/>
      <c r="AM15818" s="25"/>
    </row>
    <row r="15819" spans="32:39">
      <c r="AF15819" s="25"/>
      <c r="AM15819" s="25"/>
    </row>
    <row r="15820" spans="32:39">
      <c r="AF15820" s="25"/>
      <c r="AM15820" s="25"/>
    </row>
    <row r="15821" spans="32:39">
      <c r="AF15821" s="25"/>
      <c r="AM15821" s="25"/>
    </row>
    <row r="15822" spans="32:39">
      <c r="AF15822" s="25"/>
      <c r="AM15822" s="25"/>
    </row>
    <row r="15823" spans="32:39">
      <c r="AF15823" s="25"/>
      <c r="AM15823" s="25"/>
    </row>
    <row r="15824" spans="32:39">
      <c r="AF15824" s="25"/>
      <c r="AM15824" s="25"/>
    </row>
    <row r="15825" spans="32:39">
      <c r="AF15825" s="25"/>
      <c r="AM15825" s="25"/>
    </row>
    <row r="15826" spans="32:39">
      <c r="AF15826" s="25"/>
      <c r="AM15826" s="25"/>
    </row>
    <row r="15827" spans="32:39">
      <c r="AF15827" s="25"/>
      <c r="AM15827" s="25"/>
    </row>
    <row r="15828" spans="32:39">
      <c r="AF15828" s="25"/>
      <c r="AM15828" s="25"/>
    </row>
    <row r="15829" spans="32:39">
      <c r="AF15829" s="25"/>
      <c r="AM15829" s="25"/>
    </row>
    <row r="15830" spans="32:39">
      <c r="AF15830" s="25"/>
      <c r="AM15830" s="25"/>
    </row>
    <row r="15831" spans="32:39">
      <c r="AF15831" s="25"/>
      <c r="AM15831" s="25"/>
    </row>
    <row r="15832" spans="32:39">
      <c r="AF15832" s="25"/>
      <c r="AM15832" s="25"/>
    </row>
    <row r="15833" spans="32:39">
      <c r="AF15833" s="25"/>
      <c r="AM15833" s="25"/>
    </row>
    <row r="15834" spans="32:39">
      <c r="AF15834" s="25"/>
      <c r="AM15834" s="25"/>
    </row>
    <row r="15835" spans="32:39">
      <c r="AF15835" s="25"/>
      <c r="AM15835" s="25"/>
    </row>
    <row r="15836" spans="32:39">
      <c r="AF15836" s="25"/>
      <c r="AM15836" s="25"/>
    </row>
    <row r="15837" spans="32:39">
      <c r="AF15837" s="25"/>
      <c r="AM15837" s="25"/>
    </row>
    <row r="15838" spans="32:39">
      <c r="AF15838" s="25"/>
      <c r="AM15838" s="25"/>
    </row>
    <row r="15839" spans="32:39">
      <c r="AF15839" s="25"/>
      <c r="AM15839" s="25"/>
    </row>
    <row r="15840" spans="32:39">
      <c r="AF15840" s="25"/>
      <c r="AM15840" s="25"/>
    </row>
    <row r="15841" spans="32:39">
      <c r="AF15841" s="25"/>
      <c r="AM15841" s="25"/>
    </row>
    <row r="15842" spans="32:39">
      <c r="AF15842" s="25"/>
      <c r="AM15842" s="25"/>
    </row>
    <row r="15843" spans="32:39">
      <c r="AF15843" s="25"/>
      <c r="AM15843" s="25"/>
    </row>
    <row r="15844" spans="32:39">
      <c r="AF15844" s="25"/>
      <c r="AM15844" s="25"/>
    </row>
    <row r="15845" spans="32:39">
      <c r="AF15845" s="25"/>
      <c r="AM15845" s="25"/>
    </row>
    <row r="15846" spans="32:39">
      <c r="AF15846" s="25"/>
      <c r="AM15846" s="25"/>
    </row>
    <row r="15847" spans="32:39">
      <c r="AF15847" s="25"/>
      <c r="AM15847" s="25"/>
    </row>
    <row r="15848" spans="32:39">
      <c r="AF15848" s="25"/>
      <c r="AM15848" s="25"/>
    </row>
    <row r="15849" spans="32:39">
      <c r="AF15849" s="25"/>
      <c r="AM15849" s="25"/>
    </row>
    <row r="15850" spans="32:39">
      <c r="AF15850" s="25"/>
      <c r="AM15850" s="25"/>
    </row>
    <row r="15851" spans="32:39">
      <c r="AF15851" s="25"/>
      <c r="AM15851" s="25"/>
    </row>
    <row r="15852" spans="32:39">
      <c r="AF15852" s="25"/>
      <c r="AM15852" s="25"/>
    </row>
    <row r="15853" spans="32:39">
      <c r="AF15853" s="25"/>
      <c r="AM15853" s="25"/>
    </row>
    <row r="15854" spans="32:39">
      <c r="AF15854" s="25"/>
      <c r="AM15854" s="25"/>
    </row>
    <row r="15855" spans="32:39">
      <c r="AF15855" s="25"/>
      <c r="AM15855" s="25"/>
    </row>
    <row r="15856" spans="32:39">
      <c r="AF15856" s="25"/>
      <c r="AM15856" s="25"/>
    </row>
    <row r="15857" spans="32:39">
      <c r="AF15857" s="25"/>
      <c r="AM15857" s="25"/>
    </row>
    <row r="15858" spans="32:39">
      <c r="AF15858" s="25"/>
      <c r="AM15858" s="25"/>
    </row>
    <row r="15859" spans="32:39">
      <c r="AF15859" s="25"/>
      <c r="AM15859" s="25"/>
    </row>
    <row r="15860" spans="32:39">
      <c r="AF15860" s="25"/>
      <c r="AM15860" s="25"/>
    </row>
    <row r="15861" spans="32:39">
      <c r="AF15861" s="25"/>
      <c r="AM15861" s="25"/>
    </row>
    <row r="15862" spans="32:39">
      <c r="AF15862" s="25"/>
      <c r="AM15862" s="25"/>
    </row>
    <row r="15863" spans="32:39">
      <c r="AF15863" s="25"/>
      <c r="AM15863" s="25"/>
    </row>
    <row r="15864" spans="32:39">
      <c r="AF15864" s="25"/>
      <c r="AM15864" s="25"/>
    </row>
    <row r="15865" spans="32:39">
      <c r="AF15865" s="25"/>
      <c r="AM15865" s="25"/>
    </row>
    <row r="15866" spans="32:39">
      <c r="AF15866" s="25"/>
      <c r="AM15866" s="25"/>
    </row>
    <row r="15867" spans="32:39">
      <c r="AF15867" s="25"/>
      <c r="AM15867" s="25"/>
    </row>
    <row r="15868" spans="32:39">
      <c r="AF15868" s="25"/>
      <c r="AM15868" s="25"/>
    </row>
    <row r="15869" spans="32:39">
      <c r="AF15869" s="25"/>
      <c r="AM15869" s="25"/>
    </row>
    <row r="15870" spans="32:39">
      <c r="AF15870" s="25"/>
      <c r="AM15870" s="25"/>
    </row>
    <row r="15871" spans="32:39">
      <c r="AF15871" s="25"/>
      <c r="AM15871" s="25"/>
    </row>
    <row r="15872" spans="32:39">
      <c r="AF15872" s="25"/>
      <c r="AM15872" s="25"/>
    </row>
    <row r="15873" spans="32:39">
      <c r="AF15873" s="25"/>
      <c r="AM15873" s="25"/>
    </row>
    <row r="15874" spans="32:39">
      <c r="AF15874" s="25"/>
      <c r="AM15874" s="25"/>
    </row>
    <row r="15875" spans="32:39">
      <c r="AF15875" s="25"/>
      <c r="AM15875" s="25"/>
    </row>
    <row r="15876" spans="32:39">
      <c r="AF15876" s="25"/>
      <c r="AM15876" s="25"/>
    </row>
    <row r="15877" spans="32:39">
      <c r="AF15877" s="25"/>
      <c r="AM15877" s="25"/>
    </row>
    <row r="15878" spans="32:39">
      <c r="AF15878" s="25"/>
      <c r="AM15878" s="25"/>
    </row>
    <row r="15879" spans="32:39">
      <c r="AF15879" s="25"/>
      <c r="AM15879" s="25"/>
    </row>
    <row r="15880" spans="32:39">
      <c r="AF15880" s="25"/>
      <c r="AM15880" s="25"/>
    </row>
    <row r="15881" spans="32:39">
      <c r="AF15881" s="25"/>
      <c r="AM15881" s="25"/>
    </row>
    <row r="15882" spans="32:39">
      <c r="AF15882" s="25"/>
      <c r="AM15882" s="25"/>
    </row>
    <row r="15883" spans="32:39">
      <c r="AF15883" s="25"/>
      <c r="AM15883" s="25"/>
    </row>
    <row r="15884" spans="32:39">
      <c r="AF15884" s="25"/>
      <c r="AM15884" s="25"/>
    </row>
    <row r="15885" spans="32:39">
      <c r="AF15885" s="25"/>
      <c r="AM15885" s="25"/>
    </row>
    <row r="15886" spans="32:39">
      <c r="AF15886" s="25"/>
      <c r="AM15886" s="25"/>
    </row>
    <row r="15887" spans="32:39">
      <c r="AF15887" s="25"/>
      <c r="AM15887" s="25"/>
    </row>
    <row r="15888" spans="32:39">
      <c r="AF15888" s="25"/>
      <c r="AM15888" s="25"/>
    </row>
    <row r="15889" spans="32:39">
      <c r="AF15889" s="25"/>
      <c r="AM15889" s="25"/>
    </row>
    <row r="15890" spans="32:39">
      <c r="AF15890" s="25"/>
      <c r="AM15890" s="25"/>
    </row>
    <row r="15891" spans="32:39">
      <c r="AF15891" s="25"/>
      <c r="AM15891" s="25"/>
    </row>
    <row r="15892" spans="32:39">
      <c r="AF15892" s="25"/>
      <c r="AM15892" s="25"/>
    </row>
    <row r="15893" spans="32:39">
      <c r="AF15893" s="25"/>
      <c r="AM15893" s="25"/>
    </row>
    <row r="15894" spans="32:39">
      <c r="AF15894" s="25"/>
      <c r="AM15894" s="25"/>
    </row>
    <row r="15895" spans="32:39">
      <c r="AF15895" s="25"/>
      <c r="AM15895" s="25"/>
    </row>
    <row r="15896" spans="32:39">
      <c r="AF15896" s="25"/>
      <c r="AM15896" s="25"/>
    </row>
    <row r="15897" spans="32:39">
      <c r="AF15897" s="25"/>
      <c r="AM15897" s="25"/>
    </row>
    <row r="15898" spans="32:39">
      <c r="AF15898" s="25"/>
      <c r="AM15898" s="25"/>
    </row>
    <row r="15899" spans="32:39">
      <c r="AF15899" s="25"/>
      <c r="AM15899" s="25"/>
    </row>
    <row r="15900" spans="32:39">
      <c r="AF15900" s="25"/>
      <c r="AM15900" s="25"/>
    </row>
    <row r="15901" spans="32:39">
      <c r="AF15901" s="25"/>
      <c r="AM15901" s="25"/>
    </row>
    <row r="15902" spans="32:39">
      <c r="AF15902" s="25"/>
      <c r="AM15902" s="25"/>
    </row>
    <row r="15903" spans="32:39">
      <c r="AF15903" s="25"/>
      <c r="AM15903" s="25"/>
    </row>
    <row r="15904" spans="32:39">
      <c r="AF15904" s="25"/>
      <c r="AM15904" s="25"/>
    </row>
    <row r="15905" spans="32:39">
      <c r="AF15905" s="25"/>
      <c r="AM15905" s="25"/>
    </row>
    <row r="15906" spans="32:39">
      <c r="AF15906" s="25"/>
      <c r="AM15906" s="25"/>
    </row>
    <row r="15907" spans="32:39">
      <c r="AF15907" s="25"/>
      <c r="AM15907" s="25"/>
    </row>
    <row r="15908" spans="32:39">
      <c r="AF15908" s="25"/>
      <c r="AM15908" s="25"/>
    </row>
    <row r="15909" spans="32:39">
      <c r="AF15909" s="25"/>
      <c r="AM15909" s="25"/>
    </row>
    <row r="15910" spans="32:39">
      <c r="AF15910" s="25"/>
      <c r="AM15910" s="25"/>
    </row>
    <row r="15911" spans="32:39">
      <c r="AF15911" s="25"/>
      <c r="AM15911" s="25"/>
    </row>
    <row r="15912" spans="32:39">
      <c r="AF15912" s="25"/>
      <c r="AM15912" s="25"/>
    </row>
    <row r="15913" spans="32:39">
      <c r="AF15913" s="25"/>
      <c r="AM15913" s="25"/>
    </row>
    <row r="15914" spans="32:39">
      <c r="AF15914" s="25"/>
      <c r="AM15914" s="25"/>
    </row>
    <row r="15915" spans="32:39">
      <c r="AF15915" s="25"/>
      <c r="AM15915" s="25"/>
    </row>
    <row r="15916" spans="32:39">
      <c r="AF15916" s="25"/>
      <c r="AM15916" s="25"/>
    </row>
    <row r="15917" spans="32:39">
      <c r="AF15917" s="25"/>
      <c r="AM15917" s="25"/>
    </row>
    <row r="15918" spans="32:39">
      <c r="AF15918" s="25"/>
      <c r="AM15918" s="25"/>
    </row>
    <row r="15919" spans="32:39">
      <c r="AF15919" s="25"/>
      <c r="AM15919" s="25"/>
    </row>
    <row r="15920" spans="32:39">
      <c r="AF15920" s="25"/>
      <c r="AM15920" s="25"/>
    </row>
    <row r="15921" spans="32:39">
      <c r="AF15921" s="25"/>
      <c r="AM15921" s="25"/>
    </row>
    <row r="15922" spans="32:39">
      <c r="AF15922" s="25"/>
      <c r="AM15922" s="25"/>
    </row>
    <row r="15923" spans="32:39">
      <c r="AF15923" s="25"/>
      <c r="AM15923" s="25"/>
    </row>
    <row r="15924" spans="32:39">
      <c r="AF15924" s="25"/>
      <c r="AM15924" s="25"/>
    </row>
    <row r="15925" spans="32:39">
      <c r="AF15925" s="25"/>
      <c r="AM15925" s="25"/>
    </row>
    <row r="15926" spans="32:39">
      <c r="AF15926" s="25"/>
      <c r="AM15926" s="25"/>
    </row>
    <row r="15927" spans="32:39">
      <c r="AF15927" s="25"/>
      <c r="AM15927" s="25"/>
    </row>
    <row r="15928" spans="32:39">
      <c r="AF15928" s="25"/>
      <c r="AM15928" s="25"/>
    </row>
    <row r="15929" spans="32:39">
      <c r="AF15929" s="25"/>
      <c r="AM15929" s="25"/>
    </row>
    <row r="15930" spans="32:39">
      <c r="AF15930" s="25"/>
      <c r="AM15930" s="25"/>
    </row>
    <row r="15931" spans="32:39">
      <c r="AF15931" s="25"/>
      <c r="AM15931" s="25"/>
    </row>
    <row r="15932" spans="32:39">
      <c r="AF15932" s="25"/>
      <c r="AM15932" s="25"/>
    </row>
    <row r="15933" spans="32:39">
      <c r="AF15933" s="25"/>
      <c r="AM15933" s="25"/>
    </row>
    <row r="15934" spans="32:39">
      <c r="AF15934" s="25"/>
      <c r="AM15934" s="25"/>
    </row>
    <row r="15935" spans="32:39">
      <c r="AF15935" s="25"/>
      <c r="AM15935" s="25"/>
    </row>
    <row r="15936" spans="32:39">
      <c r="AF15936" s="25"/>
      <c r="AM15936" s="25"/>
    </row>
    <row r="15937" spans="32:39">
      <c r="AF15937" s="25"/>
      <c r="AM15937" s="25"/>
    </row>
    <row r="15938" spans="32:39">
      <c r="AF15938" s="25"/>
      <c r="AM15938" s="25"/>
    </row>
    <row r="15939" spans="32:39">
      <c r="AF15939" s="25"/>
      <c r="AM15939" s="25"/>
    </row>
    <row r="15940" spans="32:39">
      <c r="AF15940" s="25"/>
      <c r="AM15940" s="25"/>
    </row>
    <row r="15941" spans="32:39">
      <c r="AF15941" s="25"/>
      <c r="AM15941" s="25"/>
    </row>
    <row r="15942" spans="32:39">
      <c r="AF15942" s="25"/>
      <c r="AM15942" s="25"/>
    </row>
    <row r="15943" spans="32:39">
      <c r="AF15943" s="25"/>
      <c r="AM15943" s="25"/>
    </row>
    <row r="15944" spans="32:39">
      <c r="AF15944" s="25"/>
      <c r="AM15944" s="25"/>
    </row>
    <row r="15945" spans="32:39">
      <c r="AF15945" s="25"/>
      <c r="AM15945" s="25"/>
    </row>
    <row r="15946" spans="32:39">
      <c r="AF15946" s="25"/>
      <c r="AM15946" s="25"/>
    </row>
    <row r="15947" spans="32:39">
      <c r="AF15947" s="25"/>
      <c r="AM15947" s="25"/>
    </row>
    <row r="15948" spans="32:39">
      <c r="AF15948" s="25"/>
      <c r="AM15948" s="25"/>
    </row>
    <row r="15949" spans="32:39">
      <c r="AF15949" s="25"/>
      <c r="AM15949" s="25"/>
    </row>
    <row r="15950" spans="32:39">
      <c r="AF15950" s="25"/>
      <c r="AM15950" s="25"/>
    </row>
    <row r="15951" spans="32:39">
      <c r="AF15951" s="25"/>
      <c r="AM15951" s="25"/>
    </row>
    <row r="15952" spans="32:39">
      <c r="AF15952" s="25"/>
      <c r="AM15952" s="25"/>
    </row>
    <row r="15953" spans="32:39">
      <c r="AF15953" s="25"/>
      <c r="AM15953" s="25"/>
    </row>
    <row r="15954" spans="32:39">
      <c r="AF15954" s="25"/>
      <c r="AM15954" s="25"/>
    </row>
    <row r="15955" spans="32:39">
      <c r="AF15955" s="25"/>
      <c r="AM15955" s="25"/>
    </row>
    <row r="15956" spans="32:39">
      <c r="AF15956" s="25"/>
      <c r="AM15956" s="25"/>
    </row>
    <row r="15957" spans="32:39">
      <c r="AF15957" s="25"/>
      <c r="AM15957" s="25"/>
    </row>
    <row r="15958" spans="32:39">
      <c r="AF15958" s="25"/>
      <c r="AM15958" s="25"/>
    </row>
    <row r="15959" spans="32:39">
      <c r="AF15959" s="25"/>
      <c r="AM15959" s="25"/>
    </row>
    <row r="15960" spans="32:39">
      <c r="AF15960" s="25"/>
      <c r="AM15960" s="25"/>
    </row>
    <row r="15961" spans="32:39">
      <c r="AF15961" s="25"/>
      <c r="AM15961" s="25"/>
    </row>
    <row r="15962" spans="32:39">
      <c r="AF15962" s="25"/>
      <c r="AM15962" s="25"/>
    </row>
    <row r="15963" spans="32:39">
      <c r="AF15963" s="25"/>
      <c r="AM15963" s="25"/>
    </row>
    <row r="15964" spans="32:39">
      <c r="AF15964" s="25"/>
      <c r="AM15964" s="25"/>
    </row>
    <row r="15965" spans="32:39">
      <c r="AF15965" s="25"/>
      <c r="AM15965" s="25"/>
    </row>
    <row r="15966" spans="32:39">
      <c r="AF15966" s="25"/>
      <c r="AM15966" s="25"/>
    </row>
    <row r="15967" spans="32:39">
      <c r="AF15967" s="25"/>
      <c r="AM15967" s="25"/>
    </row>
    <row r="15968" spans="32:39">
      <c r="AF15968" s="25"/>
      <c r="AM15968" s="25"/>
    </row>
    <row r="15969" spans="32:39">
      <c r="AF15969" s="25"/>
      <c r="AM15969" s="25"/>
    </row>
    <row r="15970" spans="32:39">
      <c r="AF15970" s="25"/>
      <c r="AM15970" s="25"/>
    </row>
    <row r="15971" spans="32:39">
      <c r="AF15971" s="25"/>
      <c r="AM15971" s="25"/>
    </row>
    <row r="15972" spans="32:39">
      <c r="AF15972" s="25"/>
      <c r="AM15972" s="25"/>
    </row>
    <row r="15973" spans="32:39">
      <c r="AF15973" s="25"/>
      <c r="AM15973" s="25"/>
    </row>
    <row r="15974" spans="32:39">
      <c r="AF15974" s="25"/>
      <c r="AM15974" s="25"/>
    </row>
    <row r="15975" spans="32:39">
      <c r="AF15975" s="25"/>
      <c r="AM15975" s="25"/>
    </row>
    <row r="15976" spans="32:39">
      <c r="AF15976" s="25"/>
      <c r="AM15976" s="25"/>
    </row>
    <row r="15977" spans="32:39">
      <c r="AF15977" s="25"/>
      <c r="AM15977" s="25"/>
    </row>
    <row r="15978" spans="32:39">
      <c r="AF15978" s="25"/>
      <c r="AM15978" s="25"/>
    </row>
    <row r="15979" spans="32:39">
      <c r="AF15979" s="25"/>
      <c r="AM15979" s="25"/>
    </row>
    <row r="15980" spans="32:39">
      <c r="AF15980" s="25"/>
      <c r="AM15980" s="25"/>
    </row>
    <row r="15981" spans="32:39">
      <c r="AF15981" s="25"/>
      <c r="AM15981" s="25"/>
    </row>
    <row r="15982" spans="32:39">
      <c r="AF15982" s="25"/>
      <c r="AM15982" s="25"/>
    </row>
    <row r="15983" spans="32:39">
      <c r="AF15983" s="25"/>
      <c r="AM15983" s="25"/>
    </row>
    <row r="15984" spans="32:39">
      <c r="AF15984" s="25"/>
      <c r="AM15984" s="25"/>
    </row>
    <row r="15985" spans="32:39">
      <c r="AF15985" s="25"/>
      <c r="AM15985" s="25"/>
    </row>
    <row r="15986" spans="32:39">
      <c r="AF15986" s="25"/>
      <c r="AM15986" s="25"/>
    </row>
    <row r="15987" spans="32:39">
      <c r="AF15987" s="25"/>
      <c r="AM15987" s="25"/>
    </row>
    <row r="15988" spans="32:39">
      <c r="AF15988" s="25"/>
      <c r="AM15988" s="25"/>
    </row>
    <row r="15989" spans="32:39">
      <c r="AF15989" s="25"/>
      <c r="AM15989" s="25"/>
    </row>
    <row r="15990" spans="32:39">
      <c r="AF15990" s="25"/>
      <c r="AM15990" s="25"/>
    </row>
    <row r="15991" spans="32:39">
      <c r="AF15991" s="25"/>
      <c r="AM15991" s="25"/>
    </row>
    <row r="15992" spans="32:39">
      <c r="AF15992" s="25"/>
      <c r="AM15992" s="25"/>
    </row>
    <row r="15993" spans="32:39">
      <c r="AF15993" s="25"/>
      <c r="AM15993" s="25"/>
    </row>
    <row r="15994" spans="32:39">
      <c r="AF15994" s="25"/>
      <c r="AM15994" s="25"/>
    </row>
    <row r="15995" spans="32:39">
      <c r="AF15995" s="25"/>
      <c r="AM15995" s="25"/>
    </row>
    <row r="15996" spans="32:39">
      <c r="AF15996" s="25"/>
      <c r="AM15996" s="25"/>
    </row>
    <row r="15997" spans="32:39">
      <c r="AF15997" s="25"/>
      <c r="AM15997" s="25"/>
    </row>
    <row r="15998" spans="32:39">
      <c r="AF15998" s="25"/>
      <c r="AM15998" s="25"/>
    </row>
    <row r="15999" spans="32:39">
      <c r="AF15999" s="25"/>
      <c r="AM15999" s="25"/>
    </row>
    <row r="16000" spans="32:39">
      <c r="AF16000" s="25"/>
      <c r="AM16000" s="25"/>
    </row>
    <row r="16001" spans="32:39">
      <c r="AF16001" s="25"/>
      <c r="AM16001" s="25"/>
    </row>
    <row r="16002" spans="32:39">
      <c r="AF16002" s="25"/>
      <c r="AM16002" s="25"/>
    </row>
    <row r="16003" spans="32:39">
      <c r="AF16003" s="25"/>
      <c r="AM16003" s="25"/>
    </row>
    <row r="16004" spans="32:39">
      <c r="AF16004" s="25"/>
      <c r="AM16004" s="25"/>
    </row>
    <row r="16005" spans="32:39">
      <c r="AF16005" s="25"/>
      <c r="AM16005" s="25"/>
    </row>
    <row r="16006" spans="32:39">
      <c r="AF16006" s="25"/>
      <c r="AM16006" s="25"/>
    </row>
    <row r="16007" spans="32:39">
      <c r="AF16007" s="25"/>
      <c r="AM16007" s="25"/>
    </row>
    <row r="16008" spans="32:39">
      <c r="AF16008" s="25"/>
      <c r="AM16008" s="25"/>
    </row>
    <row r="16009" spans="32:39">
      <c r="AF16009" s="25"/>
      <c r="AM16009" s="25"/>
    </row>
    <row r="16010" spans="32:39">
      <c r="AF16010" s="25"/>
      <c r="AM16010" s="25"/>
    </row>
    <row r="16011" spans="32:39">
      <c r="AF16011" s="25"/>
      <c r="AM16011" s="25"/>
    </row>
    <row r="16012" spans="32:39">
      <c r="AF16012" s="25"/>
      <c r="AM16012" s="25"/>
    </row>
    <row r="16013" spans="32:39">
      <c r="AF16013" s="25"/>
      <c r="AM16013" s="25"/>
    </row>
    <row r="16014" spans="32:39">
      <c r="AF16014" s="25"/>
      <c r="AM16014" s="25"/>
    </row>
    <row r="16015" spans="32:39">
      <c r="AF16015" s="25"/>
      <c r="AM16015" s="25"/>
    </row>
    <row r="16016" spans="32:39">
      <c r="AF16016" s="25"/>
      <c r="AM16016" s="25"/>
    </row>
    <row r="16017" spans="32:39">
      <c r="AF16017" s="25"/>
      <c r="AM16017" s="25"/>
    </row>
    <row r="16018" spans="32:39">
      <c r="AF16018" s="25"/>
      <c r="AM16018" s="25"/>
    </row>
    <row r="16019" spans="32:39">
      <c r="AF16019" s="25"/>
      <c r="AM16019" s="25"/>
    </row>
    <row r="16020" spans="32:39">
      <c r="AF16020" s="25"/>
      <c r="AM16020" s="25"/>
    </row>
    <row r="16021" spans="32:39">
      <c r="AF16021" s="25"/>
      <c r="AM16021" s="25"/>
    </row>
    <row r="16022" spans="32:39">
      <c r="AF16022" s="25"/>
      <c r="AM16022" s="25"/>
    </row>
    <row r="16023" spans="32:39">
      <c r="AF16023" s="25"/>
      <c r="AM16023" s="25"/>
    </row>
    <row r="16024" spans="32:39">
      <c r="AF16024" s="25"/>
      <c r="AM16024" s="25"/>
    </row>
    <row r="16025" spans="32:39">
      <c r="AF16025" s="25"/>
      <c r="AM16025" s="25"/>
    </row>
    <row r="16026" spans="32:39">
      <c r="AF16026" s="25"/>
      <c r="AM16026" s="25"/>
    </row>
    <row r="16027" spans="32:39">
      <c r="AF16027" s="25"/>
      <c r="AM16027" s="25"/>
    </row>
    <row r="16028" spans="32:39">
      <c r="AF16028" s="25"/>
      <c r="AM16028" s="25"/>
    </row>
    <row r="16029" spans="32:39">
      <c r="AF16029" s="25"/>
      <c r="AM16029" s="25"/>
    </row>
    <row r="16030" spans="32:39">
      <c r="AF16030" s="25"/>
      <c r="AM16030" s="25"/>
    </row>
    <row r="16031" spans="32:39">
      <c r="AF16031" s="25"/>
      <c r="AM16031" s="25"/>
    </row>
    <row r="16032" spans="32:39">
      <c r="AF16032" s="25"/>
      <c r="AM16032" s="25"/>
    </row>
    <row r="16033" spans="32:39">
      <c r="AF16033" s="25"/>
      <c r="AM16033" s="25"/>
    </row>
    <row r="16034" spans="32:39">
      <c r="AF16034" s="25"/>
      <c r="AM16034" s="25"/>
    </row>
    <row r="16035" spans="32:39">
      <c r="AF16035" s="25"/>
      <c r="AM16035" s="25"/>
    </row>
    <row r="16036" spans="32:39">
      <c r="AF16036" s="25"/>
      <c r="AM16036" s="25"/>
    </row>
    <row r="16037" spans="32:39">
      <c r="AF16037" s="25"/>
      <c r="AM16037" s="25"/>
    </row>
    <row r="16038" spans="32:39">
      <c r="AF16038" s="25"/>
      <c r="AM16038" s="25"/>
    </row>
    <row r="16039" spans="32:39">
      <c r="AF16039" s="25"/>
      <c r="AM16039" s="25"/>
    </row>
    <row r="16040" spans="32:39">
      <c r="AF16040" s="25"/>
      <c r="AM16040" s="25"/>
    </row>
    <row r="16041" spans="32:39">
      <c r="AF16041" s="25"/>
      <c r="AM16041" s="25"/>
    </row>
    <row r="16042" spans="32:39">
      <c r="AF16042" s="25"/>
      <c r="AM16042" s="25"/>
    </row>
    <row r="16043" spans="32:39">
      <c r="AF16043" s="25"/>
      <c r="AM16043" s="25"/>
    </row>
    <row r="16044" spans="32:39">
      <c r="AF16044" s="25"/>
      <c r="AM16044" s="25"/>
    </row>
    <row r="16045" spans="32:39">
      <c r="AF16045" s="25"/>
      <c r="AM16045" s="25"/>
    </row>
    <row r="16046" spans="32:39">
      <c r="AF16046" s="25"/>
      <c r="AM16046" s="25"/>
    </row>
    <row r="16047" spans="32:39">
      <c r="AF16047" s="25"/>
      <c r="AM16047" s="25"/>
    </row>
    <row r="16048" spans="32:39">
      <c r="AF16048" s="25"/>
      <c r="AM16048" s="25"/>
    </row>
    <row r="16049" spans="32:39">
      <c r="AF16049" s="25"/>
      <c r="AM16049" s="25"/>
    </row>
    <row r="16050" spans="32:39">
      <c r="AF16050" s="25"/>
      <c r="AM16050" s="25"/>
    </row>
    <row r="16051" spans="32:39">
      <c r="AF16051" s="25"/>
      <c r="AM16051" s="25"/>
    </row>
    <row r="16052" spans="32:39">
      <c r="AF16052" s="25"/>
      <c r="AM16052" s="25"/>
    </row>
    <row r="16053" spans="32:39">
      <c r="AF16053" s="25"/>
      <c r="AM16053" s="25"/>
    </row>
    <row r="16054" spans="32:39">
      <c r="AF16054" s="25"/>
      <c r="AM16054" s="25"/>
    </row>
    <row r="16055" spans="32:39">
      <c r="AF16055" s="25"/>
      <c r="AM16055" s="25"/>
    </row>
    <row r="16056" spans="32:39">
      <c r="AF16056" s="25"/>
      <c r="AM16056" s="25"/>
    </row>
    <row r="16057" spans="32:39">
      <c r="AF16057" s="25"/>
      <c r="AM16057" s="25"/>
    </row>
    <row r="16058" spans="32:39">
      <c r="AF16058" s="25"/>
      <c r="AM16058" s="25"/>
    </row>
    <row r="16059" spans="32:39">
      <c r="AF16059" s="25"/>
      <c r="AM16059" s="25"/>
    </row>
    <row r="16060" spans="32:39">
      <c r="AF16060" s="25"/>
      <c r="AM16060" s="25"/>
    </row>
    <row r="16061" spans="32:39">
      <c r="AF16061" s="25"/>
      <c r="AM16061" s="25"/>
    </row>
    <row r="16062" spans="32:39">
      <c r="AF16062" s="25"/>
      <c r="AM16062" s="25"/>
    </row>
    <row r="16063" spans="32:39">
      <c r="AF16063" s="25"/>
      <c r="AM16063" s="25"/>
    </row>
    <row r="16064" spans="32:39">
      <c r="AF16064" s="25"/>
      <c r="AM16064" s="25"/>
    </row>
    <row r="16065" spans="32:39">
      <c r="AF16065" s="25"/>
      <c r="AM16065" s="25"/>
    </row>
    <row r="16066" spans="32:39">
      <c r="AF16066" s="25"/>
      <c r="AM16066" s="25"/>
    </row>
    <row r="16067" spans="32:39">
      <c r="AF16067" s="25"/>
      <c r="AM16067" s="25"/>
    </row>
    <row r="16068" spans="32:39">
      <c r="AF16068" s="25"/>
      <c r="AM16068" s="25"/>
    </row>
    <row r="16069" spans="32:39">
      <c r="AF16069" s="25"/>
      <c r="AM16069" s="25"/>
    </row>
    <row r="16070" spans="32:39">
      <c r="AF16070" s="25"/>
      <c r="AM16070" s="25"/>
    </row>
    <row r="16071" spans="32:39">
      <c r="AF16071" s="25"/>
      <c r="AM16071" s="25"/>
    </row>
    <row r="16072" spans="32:39">
      <c r="AF16072" s="25"/>
      <c r="AM16072" s="25"/>
    </row>
    <row r="16073" spans="32:39">
      <c r="AF16073" s="25"/>
      <c r="AM16073" s="25"/>
    </row>
    <row r="16074" spans="32:39">
      <c r="AF16074" s="25"/>
      <c r="AM16074" s="25"/>
    </row>
    <row r="16075" spans="32:39">
      <c r="AF16075" s="25"/>
      <c r="AM16075" s="25"/>
    </row>
    <row r="16076" spans="32:39">
      <c r="AF16076" s="25"/>
      <c r="AM16076" s="25"/>
    </row>
    <row r="16077" spans="32:39">
      <c r="AF16077" s="25"/>
      <c r="AM16077" s="25"/>
    </row>
    <row r="16078" spans="32:39">
      <c r="AF16078" s="25"/>
      <c r="AM16078" s="25"/>
    </row>
    <row r="16079" spans="32:39">
      <c r="AF16079" s="25"/>
      <c r="AM16079" s="25"/>
    </row>
    <row r="16080" spans="32:39">
      <c r="AF16080" s="25"/>
      <c r="AM16080" s="25"/>
    </row>
    <row r="16081" spans="32:39">
      <c r="AF16081" s="25"/>
      <c r="AM16081" s="25"/>
    </row>
    <row r="16082" spans="32:39">
      <c r="AF16082" s="25"/>
      <c r="AM16082" s="25"/>
    </row>
    <row r="16083" spans="32:39">
      <c r="AF16083" s="25"/>
      <c r="AM16083" s="25"/>
    </row>
    <row r="16084" spans="32:39">
      <c r="AF16084" s="25"/>
      <c r="AM16084" s="25"/>
    </row>
    <row r="16085" spans="32:39">
      <c r="AF16085" s="25"/>
      <c r="AM16085" s="25"/>
    </row>
    <row r="16086" spans="32:39">
      <c r="AF16086" s="25"/>
      <c r="AM16086" s="25"/>
    </row>
    <row r="16087" spans="32:39">
      <c r="AF16087" s="25"/>
      <c r="AM16087" s="25"/>
    </row>
    <row r="16088" spans="32:39">
      <c r="AF16088" s="25"/>
      <c r="AM16088" s="25"/>
    </row>
    <row r="16089" spans="32:39">
      <c r="AF16089" s="25"/>
      <c r="AM16089" s="25"/>
    </row>
    <row r="16090" spans="32:39">
      <c r="AF16090" s="25"/>
      <c r="AM16090" s="25"/>
    </row>
    <row r="16091" spans="32:39">
      <c r="AF16091" s="25"/>
      <c r="AM16091" s="25"/>
    </row>
    <row r="16092" spans="32:39">
      <c r="AF16092" s="25"/>
      <c r="AM16092" s="25"/>
    </row>
    <row r="16093" spans="32:39">
      <c r="AF16093" s="25"/>
      <c r="AM16093" s="25"/>
    </row>
    <row r="16094" spans="32:39">
      <c r="AF16094" s="25"/>
      <c r="AM16094" s="25"/>
    </row>
    <row r="16095" spans="32:39">
      <c r="AF16095" s="25"/>
      <c r="AM16095" s="25"/>
    </row>
    <row r="16096" spans="32:39">
      <c r="AF16096" s="25"/>
      <c r="AM16096" s="25"/>
    </row>
    <row r="16097" spans="32:39">
      <c r="AF16097" s="25"/>
      <c r="AM16097" s="25"/>
    </row>
    <row r="16098" spans="32:39">
      <c r="AF16098" s="25"/>
      <c r="AM16098" s="25"/>
    </row>
    <row r="16099" spans="32:39">
      <c r="AF16099" s="25"/>
      <c r="AM16099" s="25"/>
    </row>
    <row r="16100" spans="32:39">
      <c r="AF16100" s="25"/>
      <c r="AM16100" s="25"/>
    </row>
    <row r="16101" spans="32:39">
      <c r="AF16101" s="25"/>
      <c r="AM16101" s="25"/>
    </row>
    <row r="16102" spans="32:39">
      <c r="AF16102" s="25"/>
      <c r="AM16102" s="25"/>
    </row>
    <row r="16103" spans="32:39">
      <c r="AF16103" s="25"/>
      <c r="AM16103" s="25"/>
    </row>
    <row r="16104" spans="32:39">
      <c r="AF16104" s="25"/>
      <c r="AM16104" s="25"/>
    </row>
    <row r="16105" spans="32:39">
      <c r="AF16105" s="25"/>
      <c r="AM16105" s="25"/>
    </row>
    <row r="16106" spans="32:39">
      <c r="AF16106" s="25"/>
      <c r="AM16106" s="25"/>
    </row>
    <row r="16107" spans="32:39">
      <c r="AF16107" s="25"/>
      <c r="AM16107" s="25"/>
    </row>
    <row r="16108" spans="32:39">
      <c r="AF16108" s="25"/>
      <c r="AM16108" s="25"/>
    </row>
    <row r="16109" spans="32:39">
      <c r="AF16109" s="25"/>
      <c r="AM16109" s="25"/>
    </row>
    <row r="16110" spans="32:39">
      <c r="AF16110" s="25"/>
      <c r="AM16110" s="25"/>
    </row>
    <row r="16111" spans="32:39">
      <c r="AF16111" s="25"/>
      <c r="AM16111" s="25"/>
    </row>
    <row r="16112" spans="32:39">
      <c r="AF16112" s="25"/>
      <c r="AM16112" s="25"/>
    </row>
    <row r="16113" spans="32:39">
      <c r="AF16113" s="25"/>
      <c r="AM16113" s="25"/>
    </row>
    <row r="16114" spans="32:39">
      <c r="AF16114" s="25"/>
      <c r="AM16114" s="25"/>
    </row>
    <row r="16115" spans="32:39">
      <c r="AF16115" s="25"/>
      <c r="AM16115" s="25"/>
    </row>
    <row r="16116" spans="32:39">
      <c r="AF16116" s="25"/>
      <c r="AM16116" s="25"/>
    </row>
    <row r="16117" spans="32:39">
      <c r="AF16117" s="25"/>
      <c r="AM16117" s="25"/>
    </row>
    <row r="16118" spans="32:39">
      <c r="AF16118" s="25"/>
      <c r="AM16118" s="25"/>
    </row>
    <row r="16119" spans="32:39">
      <c r="AF16119" s="25"/>
      <c r="AM16119" s="25"/>
    </row>
    <row r="16120" spans="32:39">
      <c r="AF16120" s="25"/>
      <c r="AM16120" s="25"/>
    </row>
    <row r="16121" spans="32:39">
      <c r="AF16121" s="25"/>
      <c r="AM16121" s="25"/>
    </row>
    <row r="16122" spans="32:39">
      <c r="AF16122" s="25"/>
      <c r="AM16122" s="25"/>
    </row>
    <row r="16123" spans="32:39">
      <c r="AF16123" s="25"/>
      <c r="AM16123" s="25"/>
    </row>
    <row r="16124" spans="32:39">
      <c r="AF16124" s="25"/>
      <c r="AM16124" s="25"/>
    </row>
    <row r="16125" spans="32:39">
      <c r="AF16125" s="25"/>
      <c r="AM16125" s="25"/>
    </row>
    <row r="16126" spans="32:39">
      <c r="AF16126" s="25"/>
      <c r="AM16126" s="25"/>
    </row>
    <row r="16127" spans="32:39">
      <c r="AF16127" s="25"/>
      <c r="AM16127" s="25"/>
    </row>
    <row r="16128" spans="32:39">
      <c r="AF16128" s="25"/>
      <c r="AM16128" s="25"/>
    </row>
    <row r="16129" spans="32:39">
      <c r="AF16129" s="25"/>
      <c r="AM16129" s="25"/>
    </row>
    <row r="16130" spans="32:39">
      <c r="AF16130" s="25"/>
      <c r="AM16130" s="25"/>
    </row>
    <row r="16131" spans="32:39">
      <c r="AF16131" s="25"/>
      <c r="AM16131" s="25"/>
    </row>
    <row r="16132" spans="32:39">
      <c r="AF16132" s="25"/>
      <c r="AM16132" s="25"/>
    </row>
    <row r="16133" spans="32:39">
      <c r="AF16133" s="25"/>
      <c r="AM16133" s="25"/>
    </row>
    <row r="16134" spans="32:39">
      <c r="AF16134" s="25"/>
      <c r="AM16134" s="25"/>
    </row>
    <row r="16135" spans="32:39">
      <c r="AF16135" s="25"/>
      <c r="AM16135" s="25"/>
    </row>
    <row r="16136" spans="32:39">
      <c r="AF16136" s="25"/>
      <c r="AM16136" s="25"/>
    </row>
    <row r="16137" spans="32:39">
      <c r="AF16137" s="25"/>
      <c r="AM16137" s="25"/>
    </row>
    <row r="16138" spans="32:39">
      <c r="AF16138" s="25"/>
      <c r="AM16138" s="25"/>
    </row>
    <row r="16139" spans="32:39">
      <c r="AF16139" s="25"/>
      <c r="AM16139" s="25"/>
    </row>
    <row r="16140" spans="32:39">
      <c r="AF16140" s="25"/>
      <c r="AM16140" s="25"/>
    </row>
    <row r="16141" spans="32:39">
      <c r="AF16141" s="25"/>
      <c r="AM16141" s="25"/>
    </row>
    <row r="16142" spans="32:39">
      <c r="AF16142" s="25"/>
      <c r="AM16142" s="25"/>
    </row>
    <row r="16143" spans="32:39">
      <c r="AF16143" s="25"/>
      <c r="AM16143" s="25"/>
    </row>
    <row r="16144" spans="32:39">
      <c r="AF16144" s="25"/>
      <c r="AM16144" s="25"/>
    </row>
    <row r="16145" spans="32:39">
      <c r="AF16145" s="25"/>
      <c r="AM16145" s="25"/>
    </row>
    <row r="16146" spans="32:39">
      <c r="AF16146" s="25"/>
      <c r="AM16146" s="25"/>
    </row>
    <row r="16147" spans="32:39">
      <c r="AF16147" s="25"/>
      <c r="AM16147" s="25"/>
    </row>
    <row r="16148" spans="32:39">
      <c r="AF16148" s="25"/>
      <c r="AM16148" s="25"/>
    </row>
    <row r="16149" spans="32:39">
      <c r="AF16149" s="25"/>
      <c r="AM16149" s="25"/>
    </row>
    <row r="16150" spans="32:39">
      <c r="AF16150" s="25"/>
      <c r="AM16150" s="25"/>
    </row>
    <row r="16151" spans="32:39">
      <c r="AF16151" s="25"/>
      <c r="AM16151" s="25"/>
    </row>
    <row r="16152" spans="32:39">
      <c r="AF16152" s="25"/>
      <c r="AM16152" s="25"/>
    </row>
    <row r="16153" spans="32:39">
      <c r="AF16153" s="25"/>
      <c r="AM16153" s="25"/>
    </row>
    <row r="16154" spans="32:39">
      <c r="AF16154" s="25"/>
      <c r="AM16154" s="25"/>
    </row>
    <row r="16155" spans="32:39">
      <c r="AF16155" s="25"/>
      <c r="AM16155" s="25"/>
    </row>
    <row r="16156" spans="32:39">
      <c r="AF16156" s="25"/>
      <c r="AM16156" s="25"/>
    </row>
    <row r="16157" spans="32:39">
      <c r="AF16157" s="25"/>
      <c r="AM16157" s="25"/>
    </row>
    <row r="16158" spans="32:39">
      <c r="AF16158" s="25"/>
      <c r="AM16158" s="25"/>
    </row>
    <row r="16159" spans="32:39">
      <c r="AF16159" s="25"/>
      <c r="AM16159" s="25"/>
    </row>
    <row r="16160" spans="32:39">
      <c r="AF16160" s="25"/>
      <c r="AM16160" s="25"/>
    </row>
    <row r="16161" spans="32:39">
      <c r="AF16161" s="25"/>
      <c r="AM16161" s="25"/>
    </row>
    <row r="16162" spans="32:39">
      <c r="AF16162" s="25"/>
      <c r="AM16162" s="25"/>
    </row>
    <row r="16163" spans="32:39">
      <c r="AF16163" s="25"/>
      <c r="AM16163" s="25"/>
    </row>
    <row r="16164" spans="32:39">
      <c r="AF16164" s="25"/>
      <c r="AM16164" s="25"/>
    </row>
    <row r="16165" spans="32:39">
      <c r="AF16165" s="25"/>
      <c r="AM16165" s="25"/>
    </row>
    <row r="16166" spans="32:39">
      <c r="AF16166" s="25"/>
      <c r="AM16166" s="25"/>
    </row>
    <row r="16167" spans="32:39">
      <c r="AF16167" s="25"/>
      <c r="AM16167" s="25"/>
    </row>
    <row r="16168" spans="32:39">
      <c r="AF16168" s="25"/>
      <c r="AM16168" s="25"/>
    </row>
    <row r="16169" spans="32:39">
      <c r="AF16169" s="25"/>
      <c r="AM16169" s="25"/>
    </row>
    <row r="16170" spans="32:39">
      <c r="AF16170" s="25"/>
      <c r="AM16170" s="25"/>
    </row>
    <row r="16171" spans="32:39">
      <c r="AF16171" s="25"/>
      <c r="AM16171" s="25"/>
    </row>
    <row r="16172" spans="32:39">
      <c r="AF16172" s="25"/>
      <c r="AM16172" s="25"/>
    </row>
    <row r="16173" spans="32:39">
      <c r="AF16173" s="25"/>
      <c r="AM16173" s="25"/>
    </row>
    <row r="16174" spans="32:39">
      <c r="AF16174" s="25"/>
      <c r="AM16174" s="25"/>
    </row>
    <row r="16175" spans="32:39">
      <c r="AF16175" s="25"/>
      <c r="AM16175" s="25"/>
    </row>
    <row r="16176" spans="32:39">
      <c r="AF16176" s="25"/>
      <c r="AM16176" s="25"/>
    </row>
    <row r="16177" spans="32:39">
      <c r="AF16177" s="25"/>
      <c r="AM16177" s="25"/>
    </row>
    <row r="16178" spans="32:39">
      <c r="AF16178" s="25"/>
      <c r="AM16178" s="25"/>
    </row>
    <row r="16179" spans="32:39">
      <c r="AF16179" s="25"/>
      <c r="AM16179" s="25"/>
    </row>
    <row r="16180" spans="32:39">
      <c r="AF16180" s="25"/>
      <c r="AM16180" s="25"/>
    </row>
    <row r="16181" spans="32:39">
      <c r="AF16181" s="25"/>
      <c r="AM16181" s="25"/>
    </row>
    <row r="16182" spans="32:39">
      <c r="AF16182" s="25"/>
      <c r="AM16182" s="25"/>
    </row>
    <row r="16183" spans="32:39">
      <c r="AF16183" s="25"/>
      <c r="AM16183" s="25"/>
    </row>
    <row r="16184" spans="32:39">
      <c r="AF16184" s="25"/>
      <c r="AM16184" s="25"/>
    </row>
    <row r="16185" spans="32:39">
      <c r="AF16185" s="25"/>
      <c r="AM16185" s="25"/>
    </row>
    <row r="16186" spans="32:39">
      <c r="AF16186" s="25"/>
      <c r="AM16186" s="25"/>
    </row>
    <row r="16187" spans="32:39">
      <c r="AF16187" s="25"/>
      <c r="AM16187" s="25"/>
    </row>
    <row r="16188" spans="32:39">
      <c r="AF16188" s="25"/>
      <c r="AM16188" s="25"/>
    </row>
    <row r="16189" spans="32:39">
      <c r="AF16189" s="25"/>
      <c r="AM16189" s="25"/>
    </row>
    <row r="16190" spans="32:39">
      <c r="AF16190" s="25"/>
      <c r="AM16190" s="25"/>
    </row>
    <row r="16191" spans="32:39">
      <c r="AF16191" s="25"/>
      <c r="AM16191" s="25"/>
    </row>
    <row r="16192" spans="32:39">
      <c r="AF16192" s="25"/>
      <c r="AM16192" s="25"/>
    </row>
    <row r="16193" spans="32:39">
      <c r="AF16193" s="25"/>
      <c r="AM16193" s="25"/>
    </row>
    <row r="16194" spans="32:39">
      <c r="AF16194" s="25"/>
      <c r="AM16194" s="25"/>
    </row>
    <row r="16195" spans="32:39">
      <c r="AF16195" s="25"/>
      <c r="AM16195" s="25"/>
    </row>
    <row r="16196" spans="32:39">
      <c r="AF16196" s="25"/>
      <c r="AM16196" s="25"/>
    </row>
    <row r="16197" spans="32:39">
      <c r="AF16197" s="25"/>
      <c r="AM16197" s="25"/>
    </row>
    <row r="16198" spans="32:39">
      <c r="AF16198" s="25"/>
      <c r="AM16198" s="25"/>
    </row>
    <row r="16199" spans="32:39">
      <c r="AF16199" s="25"/>
      <c r="AM16199" s="25"/>
    </row>
    <row r="16200" spans="32:39">
      <c r="AF16200" s="25"/>
      <c r="AM16200" s="25"/>
    </row>
    <row r="16201" spans="32:39">
      <c r="AF16201" s="25"/>
      <c r="AM16201" s="25"/>
    </row>
    <row r="16202" spans="32:39">
      <c r="AF16202" s="25"/>
      <c r="AM16202" s="25"/>
    </row>
    <row r="16203" spans="32:39">
      <c r="AF16203" s="25"/>
      <c r="AM16203" s="25"/>
    </row>
    <row r="16204" spans="32:39">
      <c r="AF16204" s="25"/>
      <c r="AM16204" s="25"/>
    </row>
    <row r="16205" spans="32:39">
      <c r="AF16205" s="25"/>
      <c r="AM16205" s="25"/>
    </row>
    <row r="16206" spans="32:39">
      <c r="AF16206" s="25"/>
      <c r="AM16206" s="25"/>
    </row>
    <row r="16207" spans="32:39">
      <c r="AF16207" s="25"/>
      <c r="AM16207" s="25"/>
    </row>
    <row r="16208" spans="32:39">
      <c r="AF16208" s="25"/>
      <c r="AM16208" s="25"/>
    </row>
    <row r="16209" spans="32:39">
      <c r="AF16209" s="25"/>
      <c r="AM16209" s="25"/>
    </row>
    <row r="16210" spans="32:39">
      <c r="AF16210" s="25"/>
      <c r="AM16210" s="25"/>
    </row>
    <row r="16211" spans="32:39">
      <c r="AF16211" s="25"/>
      <c r="AM16211" s="25"/>
    </row>
    <row r="16212" spans="32:39">
      <c r="AF16212" s="25"/>
      <c r="AM16212" s="25"/>
    </row>
    <row r="16213" spans="32:39">
      <c r="AF16213" s="25"/>
      <c r="AM16213" s="25"/>
    </row>
    <row r="16214" spans="32:39">
      <c r="AF16214" s="25"/>
      <c r="AM16214" s="25"/>
    </row>
    <row r="16215" spans="32:39">
      <c r="AF16215" s="25"/>
      <c r="AM16215" s="25"/>
    </row>
    <row r="16216" spans="32:39">
      <c r="AF16216" s="25"/>
      <c r="AM16216" s="25"/>
    </row>
    <row r="16217" spans="32:39">
      <c r="AF16217" s="25"/>
      <c r="AM16217" s="25"/>
    </row>
    <row r="16218" spans="32:39">
      <c r="AF16218" s="25"/>
      <c r="AM16218" s="25"/>
    </row>
    <row r="16219" spans="32:39">
      <c r="AF16219" s="25"/>
      <c r="AM16219" s="25"/>
    </row>
    <row r="16220" spans="32:39">
      <c r="AF16220" s="25"/>
      <c r="AM16220" s="25"/>
    </row>
    <row r="16221" spans="32:39">
      <c r="AF16221" s="25"/>
      <c r="AM16221" s="25"/>
    </row>
    <row r="16222" spans="32:39">
      <c r="AF16222" s="25"/>
      <c r="AM16222" s="25"/>
    </row>
    <row r="16223" spans="32:39">
      <c r="AF16223" s="25"/>
      <c r="AM16223" s="25"/>
    </row>
    <row r="16224" spans="32:39">
      <c r="AF16224" s="25"/>
      <c r="AM16224" s="25"/>
    </row>
    <row r="16225" spans="32:39">
      <c r="AF16225" s="25"/>
      <c r="AM16225" s="25"/>
    </row>
    <row r="16226" spans="32:39">
      <c r="AF16226" s="25"/>
      <c r="AM16226" s="25"/>
    </row>
    <row r="16227" spans="32:39">
      <c r="AF16227" s="25"/>
      <c r="AM16227" s="25"/>
    </row>
    <row r="16228" spans="32:39">
      <c r="AF16228" s="25"/>
      <c r="AM16228" s="25"/>
    </row>
    <row r="16229" spans="32:39">
      <c r="AF16229" s="25"/>
      <c r="AM16229" s="25"/>
    </row>
    <row r="16230" spans="32:39">
      <c r="AF16230" s="25"/>
      <c r="AM16230" s="25"/>
    </row>
    <row r="16231" spans="32:39">
      <c r="AF16231" s="25"/>
      <c r="AM16231" s="25"/>
    </row>
    <row r="16232" spans="32:39">
      <c r="AF16232" s="25"/>
      <c r="AM16232" s="25"/>
    </row>
    <row r="16233" spans="32:39">
      <c r="AF16233" s="25"/>
      <c r="AM16233" s="25"/>
    </row>
    <row r="16234" spans="32:39">
      <c r="AF16234" s="25"/>
      <c r="AM16234" s="25"/>
    </row>
    <row r="16235" spans="32:39">
      <c r="AF16235" s="25"/>
      <c r="AM16235" s="25"/>
    </row>
    <row r="16236" spans="32:39">
      <c r="AF16236" s="25"/>
      <c r="AM16236" s="25"/>
    </row>
    <row r="16237" spans="32:39">
      <c r="AF16237" s="25"/>
      <c r="AM16237" s="25"/>
    </row>
    <row r="16238" spans="32:39">
      <c r="AF16238" s="25"/>
      <c r="AM16238" s="25"/>
    </row>
    <row r="16239" spans="32:39">
      <c r="AF16239" s="25"/>
      <c r="AM16239" s="25"/>
    </row>
    <row r="16240" spans="32:39">
      <c r="AF16240" s="25"/>
      <c r="AM16240" s="25"/>
    </row>
    <row r="16241" spans="32:39">
      <c r="AF16241" s="25"/>
      <c r="AM16241" s="25"/>
    </row>
    <row r="16242" spans="32:39">
      <c r="AF16242" s="25"/>
      <c r="AM16242" s="25"/>
    </row>
    <row r="16243" spans="32:39">
      <c r="AF16243" s="25"/>
      <c r="AM16243" s="25"/>
    </row>
    <row r="16244" spans="32:39">
      <c r="AF16244" s="25"/>
      <c r="AM16244" s="25"/>
    </row>
    <row r="16245" spans="32:39">
      <c r="AF16245" s="25"/>
      <c r="AM16245" s="25"/>
    </row>
    <row r="16246" spans="32:39">
      <c r="AF16246" s="25"/>
      <c r="AM16246" s="25"/>
    </row>
    <row r="16247" spans="32:39">
      <c r="AF16247" s="25"/>
      <c r="AM16247" s="25"/>
    </row>
    <row r="16248" spans="32:39">
      <c r="AF16248" s="25"/>
      <c r="AM16248" s="25"/>
    </row>
    <row r="16249" spans="32:39">
      <c r="AF16249" s="25"/>
      <c r="AM16249" s="25"/>
    </row>
    <row r="16250" spans="32:39">
      <c r="AF16250" s="25"/>
      <c r="AM16250" s="25"/>
    </row>
    <row r="16251" spans="32:39">
      <c r="AF16251" s="25"/>
      <c r="AM16251" s="25"/>
    </row>
    <row r="16252" spans="32:39">
      <c r="AF16252" s="25"/>
      <c r="AM16252" s="25"/>
    </row>
    <row r="16253" spans="32:39">
      <c r="AF16253" s="25"/>
      <c r="AM16253" s="25"/>
    </row>
    <row r="16254" spans="32:39">
      <c r="AF16254" s="25"/>
      <c r="AM16254" s="25"/>
    </row>
    <row r="16255" spans="32:39">
      <c r="AF16255" s="25"/>
      <c r="AM16255" s="25"/>
    </row>
    <row r="16256" spans="32:39">
      <c r="AF16256" s="25"/>
      <c r="AM16256" s="25"/>
    </row>
    <row r="16257" spans="32:39">
      <c r="AF16257" s="25"/>
      <c r="AM16257" s="25"/>
    </row>
    <row r="16258" spans="32:39">
      <c r="AF16258" s="25"/>
      <c r="AM16258" s="25"/>
    </row>
    <row r="16259" spans="32:39">
      <c r="AF16259" s="25"/>
      <c r="AM16259" s="25"/>
    </row>
    <row r="16260" spans="32:39">
      <c r="AF16260" s="25"/>
      <c r="AM16260" s="25"/>
    </row>
    <row r="16261" spans="32:39">
      <c r="AF16261" s="25"/>
      <c r="AM16261" s="25"/>
    </row>
    <row r="16262" spans="32:39">
      <c r="AF16262" s="25"/>
      <c r="AM16262" s="25"/>
    </row>
    <row r="16263" spans="32:39">
      <c r="AF16263" s="25"/>
      <c r="AM16263" s="25"/>
    </row>
    <row r="16264" spans="32:39">
      <c r="AF16264" s="25"/>
      <c r="AM16264" s="25"/>
    </row>
    <row r="16265" spans="32:39">
      <c r="AF16265" s="25"/>
      <c r="AM16265" s="25"/>
    </row>
    <row r="16266" spans="32:39">
      <c r="AF16266" s="25"/>
      <c r="AM16266" s="25"/>
    </row>
    <row r="16267" spans="32:39">
      <c r="AF16267" s="25"/>
      <c r="AM16267" s="25"/>
    </row>
    <row r="16268" spans="32:39">
      <c r="AF16268" s="25"/>
      <c r="AM16268" s="25"/>
    </row>
    <row r="16269" spans="32:39">
      <c r="AF16269" s="25"/>
      <c r="AM16269" s="25"/>
    </row>
    <row r="16270" spans="32:39">
      <c r="AF16270" s="25"/>
      <c r="AM16270" s="25"/>
    </row>
    <row r="16271" spans="32:39">
      <c r="AF16271" s="25"/>
      <c r="AM16271" s="25"/>
    </row>
    <row r="16272" spans="32:39">
      <c r="AF16272" s="25"/>
      <c r="AM16272" s="25"/>
    </row>
    <row r="16273" spans="32:39">
      <c r="AF16273" s="25"/>
      <c r="AM16273" s="25"/>
    </row>
    <row r="16274" spans="32:39">
      <c r="AF16274" s="25"/>
      <c r="AM16274" s="25"/>
    </row>
    <row r="16275" spans="32:39">
      <c r="AF16275" s="25"/>
      <c r="AM16275" s="25"/>
    </row>
    <row r="16276" spans="32:39">
      <c r="AF16276" s="25"/>
      <c r="AM16276" s="25"/>
    </row>
    <row r="16277" spans="32:39">
      <c r="AF16277" s="25"/>
      <c r="AM16277" s="25"/>
    </row>
    <row r="16278" spans="32:39">
      <c r="AF16278" s="25"/>
      <c r="AM16278" s="25"/>
    </row>
    <row r="16279" spans="32:39">
      <c r="AF16279" s="25"/>
      <c r="AM16279" s="25"/>
    </row>
    <row r="16280" spans="32:39">
      <c r="AF16280" s="25"/>
      <c r="AM16280" s="25"/>
    </row>
    <row r="16281" spans="32:39">
      <c r="AF16281" s="25"/>
      <c r="AM16281" s="25"/>
    </row>
    <row r="16282" spans="32:39">
      <c r="AF16282" s="25"/>
      <c r="AM16282" s="25"/>
    </row>
    <row r="16283" spans="32:39">
      <c r="AF16283" s="25"/>
      <c r="AM16283" s="25"/>
    </row>
    <row r="16284" spans="32:39">
      <c r="AF16284" s="25"/>
      <c r="AM16284" s="25"/>
    </row>
    <row r="16285" spans="32:39">
      <c r="AF16285" s="25"/>
      <c r="AM16285" s="25"/>
    </row>
    <row r="16286" spans="32:39">
      <c r="AF16286" s="25"/>
      <c r="AM16286" s="25"/>
    </row>
    <row r="16287" spans="32:39">
      <c r="AF16287" s="25"/>
      <c r="AM16287" s="25"/>
    </row>
    <row r="16288" spans="32:39">
      <c r="AF16288" s="25"/>
      <c r="AM16288" s="25"/>
    </row>
    <row r="16289" spans="32:39">
      <c r="AF16289" s="25"/>
      <c r="AM16289" s="25"/>
    </row>
    <row r="16290" spans="32:39">
      <c r="AF16290" s="25"/>
      <c r="AM16290" s="25"/>
    </row>
    <row r="16291" spans="32:39">
      <c r="AF16291" s="25"/>
      <c r="AM16291" s="25"/>
    </row>
    <row r="16292" spans="32:39">
      <c r="AF16292" s="25"/>
      <c r="AM16292" s="25"/>
    </row>
    <row r="16293" spans="32:39">
      <c r="AF16293" s="25"/>
      <c r="AM16293" s="25"/>
    </row>
    <row r="16294" spans="32:39">
      <c r="AF16294" s="25"/>
      <c r="AM16294" s="25"/>
    </row>
    <row r="16295" spans="32:39">
      <c r="AF16295" s="25"/>
      <c r="AM16295" s="25"/>
    </row>
    <row r="16296" spans="32:39">
      <c r="AF16296" s="25"/>
      <c r="AM16296" s="25"/>
    </row>
    <row r="16297" spans="32:39">
      <c r="AF16297" s="25"/>
      <c r="AM16297" s="25"/>
    </row>
    <row r="16298" spans="32:39">
      <c r="AF16298" s="25"/>
      <c r="AM16298" s="25"/>
    </row>
    <row r="16299" spans="32:39">
      <c r="AF16299" s="25"/>
      <c r="AM16299" s="25"/>
    </row>
    <row r="16300" spans="32:39">
      <c r="AF16300" s="25"/>
      <c r="AM16300" s="25"/>
    </row>
    <row r="16301" spans="32:39">
      <c r="AF16301" s="25"/>
      <c r="AM16301" s="25"/>
    </row>
    <row r="16302" spans="32:39">
      <c r="AF16302" s="25"/>
      <c r="AM16302" s="25"/>
    </row>
    <row r="16303" spans="32:39">
      <c r="AF16303" s="25"/>
      <c r="AM16303" s="25"/>
    </row>
    <row r="16304" spans="32:39">
      <c r="AF16304" s="25"/>
      <c r="AM16304" s="25"/>
    </row>
    <row r="16305" spans="32:39">
      <c r="AF16305" s="25"/>
      <c r="AM16305" s="25"/>
    </row>
    <row r="16306" spans="32:39">
      <c r="AF16306" s="25"/>
      <c r="AM16306" s="25"/>
    </row>
    <row r="16307" spans="32:39">
      <c r="AF16307" s="25"/>
      <c r="AM16307" s="25"/>
    </row>
    <row r="16308" spans="32:39">
      <c r="AF16308" s="25"/>
      <c r="AM16308" s="25"/>
    </row>
    <row r="16309" spans="32:39">
      <c r="AF16309" s="25"/>
      <c r="AM16309" s="25"/>
    </row>
    <row r="16310" spans="32:39">
      <c r="AF16310" s="25"/>
      <c r="AM16310" s="25"/>
    </row>
    <row r="16311" spans="32:39">
      <c r="AF16311" s="25"/>
      <c r="AM16311" s="25"/>
    </row>
    <row r="16312" spans="32:39">
      <c r="AF16312" s="25"/>
      <c r="AM16312" s="25"/>
    </row>
    <row r="16313" spans="32:39">
      <c r="AF16313" s="25"/>
      <c r="AM16313" s="25"/>
    </row>
    <row r="16314" spans="32:39">
      <c r="AF16314" s="25"/>
      <c r="AM16314" s="25"/>
    </row>
    <row r="16315" spans="32:39">
      <c r="AF16315" s="25"/>
      <c r="AM16315" s="25"/>
    </row>
    <row r="16316" spans="32:39">
      <c r="AF16316" s="25"/>
      <c r="AM16316" s="25"/>
    </row>
    <row r="16317" spans="32:39">
      <c r="AF16317" s="25"/>
      <c r="AM16317" s="25"/>
    </row>
    <row r="16318" spans="32:39">
      <c r="AF16318" s="25"/>
      <c r="AM16318" s="25"/>
    </row>
    <row r="16319" spans="32:39">
      <c r="AF16319" s="25"/>
      <c r="AM16319" s="25"/>
    </row>
    <row r="16320" spans="32:39">
      <c r="AF16320" s="25"/>
      <c r="AM16320" s="25"/>
    </row>
    <row r="16321" spans="32:39">
      <c r="AF16321" s="25"/>
      <c r="AM16321" s="25"/>
    </row>
    <row r="16322" spans="32:39">
      <c r="AF16322" s="25"/>
      <c r="AM16322" s="25"/>
    </row>
    <row r="16323" spans="32:39">
      <c r="AF16323" s="25"/>
      <c r="AM16323" s="25"/>
    </row>
    <row r="16324" spans="32:39">
      <c r="AF16324" s="25"/>
      <c r="AM16324" s="25"/>
    </row>
    <row r="16325" spans="32:39">
      <c r="AF16325" s="25"/>
      <c r="AM16325" s="25"/>
    </row>
    <row r="16326" spans="32:39">
      <c r="AF16326" s="25"/>
      <c r="AM16326" s="25"/>
    </row>
    <row r="16327" spans="32:39">
      <c r="AF16327" s="25"/>
      <c r="AM16327" s="25"/>
    </row>
    <row r="16328" spans="32:39">
      <c r="AF16328" s="25"/>
      <c r="AM16328" s="25"/>
    </row>
    <row r="16329" spans="32:39">
      <c r="AF16329" s="25"/>
      <c r="AM16329" s="25"/>
    </row>
    <row r="16330" spans="32:39">
      <c r="AF16330" s="25"/>
      <c r="AM16330" s="25"/>
    </row>
    <row r="16331" spans="32:39">
      <c r="AF16331" s="25"/>
      <c r="AM16331" s="25"/>
    </row>
    <row r="16332" spans="32:39">
      <c r="AF16332" s="25"/>
      <c r="AM16332" s="25"/>
    </row>
    <row r="16333" spans="32:39">
      <c r="AF16333" s="25"/>
      <c r="AM16333" s="25"/>
    </row>
    <row r="16334" spans="32:39">
      <c r="AF16334" s="25"/>
      <c r="AM16334" s="25"/>
    </row>
    <row r="16335" spans="32:39">
      <c r="AF16335" s="25"/>
      <c r="AM16335" s="25"/>
    </row>
    <row r="16336" spans="32:39">
      <c r="AF16336" s="25"/>
      <c r="AM16336" s="25"/>
    </row>
    <row r="16337" spans="32:39">
      <c r="AF16337" s="25"/>
      <c r="AM16337" s="25"/>
    </row>
    <row r="16338" spans="32:39">
      <c r="AF16338" s="25"/>
      <c r="AM16338" s="25"/>
    </row>
    <row r="16339" spans="32:39">
      <c r="AF16339" s="25"/>
      <c r="AM16339" s="25"/>
    </row>
    <row r="16340" spans="32:39">
      <c r="AF16340" s="25"/>
      <c r="AM16340" s="25"/>
    </row>
    <row r="16341" spans="32:39">
      <c r="AF16341" s="25"/>
      <c r="AM16341" s="25"/>
    </row>
    <row r="16342" spans="32:39">
      <c r="AF16342" s="25"/>
      <c r="AM16342" s="25"/>
    </row>
    <row r="16343" spans="32:39">
      <c r="AF16343" s="25"/>
      <c r="AM16343" s="25"/>
    </row>
    <row r="16344" spans="32:39">
      <c r="AF16344" s="25"/>
      <c r="AM16344" s="25"/>
    </row>
    <row r="16345" spans="32:39">
      <c r="AF16345" s="25"/>
      <c r="AM16345" s="25"/>
    </row>
    <row r="16346" spans="32:39">
      <c r="AF16346" s="25"/>
      <c r="AM16346" s="25"/>
    </row>
    <row r="16347" spans="32:39">
      <c r="AF16347" s="25"/>
      <c r="AM16347" s="25"/>
    </row>
    <row r="16348" spans="32:39">
      <c r="AF16348" s="25"/>
      <c r="AM16348" s="25"/>
    </row>
    <row r="16349" spans="32:39">
      <c r="AF16349" s="25"/>
      <c r="AM16349" s="25"/>
    </row>
    <row r="16350" spans="32:39">
      <c r="AF16350" s="25"/>
      <c r="AM16350" s="25"/>
    </row>
    <row r="16351" spans="32:39">
      <c r="AF16351" s="25"/>
      <c r="AM16351" s="25"/>
    </row>
    <row r="16352" spans="32:39">
      <c r="AF16352" s="25"/>
      <c r="AM16352" s="25"/>
    </row>
    <row r="16353" spans="32:39">
      <c r="AF16353" s="25"/>
      <c r="AM16353" s="25"/>
    </row>
    <row r="16354" spans="32:39">
      <c r="AF16354" s="25"/>
      <c r="AM16354" s="25"/>
    </row>
    <row r="16355" spans="32:39">
      <c r="AF16355" s="25"/>
      <c r="AM16355" s="25"/>
    </row>
    <row r="16356" spans="32:39">
      <c r="AF16356" s="25"/>
      <c r="AM16356" s="25"/>
    </row>
    <row r="16357" spans="32:39">
      <c r="AF16357" s="25"/>
      <c r="AM16357" s="25"/>
    </row>
    <row r="16358" spans="32:39">
      <c r="AF16358" s="25"/>
      <c r="AM16358" s="25"/>
    </row>
    <row r="16359" spans="32:39">
      <c r="AF16359" s="25"/>
      <c r="AM16359" s="25"/>
    </row>
    <row r="16360" spans="32:39">
      <c r="AF16360" s="25"/>
      <c r="AM16360" s="25"/>
    </row>
    <row r="16361" spans="32:39">
      <c r="AF16361" s="25"/>
      <c r="AM16361" s="25"/>
    </row>
    <row r="16362" spans="32:39">
      <c r="AF16362" s="25"/>
      <c r="AM16362" s="25"/>
    </row>
    <row r="16363" spans="32:39">
      <c r="AF16363" s="25"/>
      <c r="AM16363" s="25"/>
    </row>
    <row r="16364" spans="32:39">
      <c r="AF16364" s="25"/>
      <c r="AM16364" s="25"/>
    </row>
    <row r="16365" spans="32:39">
      <c r="AF16365" s="25"/>
      <c r="AM16365" s="25"/>
    </row>
    <row r="16366" spans="32:39">
      <c r="AF16366" s="25"/>
      <c r="AM16366" s="25"/>
    </row>
    <row r="16367" spans="32:39">
      <c r="AF16367" s="25"/>
      <c r="AM16367" s="25"/>
    </row>
    <row r="16368" spans="32:39">
      <c r="AF16368" s="25"/>
      <c r="AM16368" s="25"/>
    </row>
    <row r="16369" spans="32:39">
      <c r="AF16369" s="25"/>
      <c r="AM16369" s="25"/>
    </row>
    <row r="16370" spans="32:39">
      <c r="AF16370" s="25"/>
      <c r="AM16370" s="25"/>
    </row>
    <row r="16371" spans="32:39">
      <c r="AF16371" s="25"/>
      <c r="AM16371" s="25"/>
    </row>
    <row r="16372" spans="32:39">
      <c r="AF16372" s="25"/>
      <c r="AM16372" s="25"/>
    </row>
    <row r="16373" spans="32:39">
      <c r="AF16373" s="25"/>
      <c r="AM16373" s="25"/>
    </row>
    <row r="16374" spans="32:39">
      <c r="AF16374" s="25"/>
      <c r="AM16374" s="25"/>
    </row>
    <row r="16375" spans="32:39">
      <c r="AF16375" s="25"/>
      <c r="AM16375" s="25"/>
    </row>
    <row r="16376" spans="32:39">
      <c r="AF16376" s="25"/>
      <c r="AM16376" s="25"/>
    </row>
    <row r="16377" spans="32:39">
      <c r="AF16377" s="25"/>
      <c r="AM16377" s="25"/>
    </row>
    <row r="16378" spans="32:39">
      <c r="AF16378" s="25"/>
      <c r="AM16378" s="25"/>
    </row>
    <row r="16379" spans="32:39">
      <c r="AF16379" s="25"/>
      <c r="AM16379" s="25"/>
    </row>
    <row r="16380" spans="32:39">
      <c r="AF16380" s="25"/>
      <c r="AM16380" s="25"/>
    </row>
    <row r="16381" spans="32:39">
      <c r="AF16381" s="25"/>
      <c r="AM16381" s="25"/>
    </row>
    <row r="16382" spans="32:39">
      <c r="AF16382" s="25"/>
      <c r="AM16382" s="25"/>
    </row>
    <row r="16383" spans="32:39">
      <c r="AF16383" s="25"/>
      <c r="AM16383" s="25"/>
    </row>
    <row r="16384" spans="32:39">
      <c r="AF16384" s="25"/>
      <c r="AM16384" s="25"/>
    </row>
    <row r="16385" spans="32:39">
      <c r="AF16385" s="25"/>
      <c r="AM16385" s="25"/>
    </row>
    <row r="16386" spans="32:39">
      <c r="AF16386" s="25"/>
      <c r="AM16386" s="25"/>
    </row>
    <row r="16387" spans="32:39">
      <c r="AF16387" s="25"/>
      <c r="AM16387" s="25"/>
    </row>
    <row r="16388" spans="32:39">
      <c r="AF16388" s="25"/>
      <c r="AM16388" s="25"/>
    </row>
    <row r="16389" spans="32:39">
      <c r="AF16389" s="25"/>
      <c r="AM16389" s="25"/>
    </row>
    <row r="16390" spans="32:39">
      <c r="AF16390" s="25"/>
      <c r="AM16390" s="25"/>
    </row>
    <row r="16391" spans="32:39">
      <c r="AF16391" s="25"/>
      <c r="AM16391" s="25"/>
    </row>
    <row r="16392" spans="32:39">
      <c r="AF16392" s="25"/>
      <c r="AM16392" s="25"/>
    </row>
    <row r="16393" spans="32:39">
      <c r="AF16393" s="25"/>
      <c r="AM16393" s="25"/>
    </row>
    <row r="16394" spans="32:39">
      <c r="AF16394" s="25"/>
      <c r="AM16394" s="25"/>
    </row>
    <row r="16395" spans="32:39">
      <c r="AF16395" s="25"/>
      <c r="AM16395" s="25"/>
    </row>
    <row r="16396" spans="32:39">
      <c r="AF16396" s="25"/>
      <c r="AM16396" s="25"/>
    </row>
    <row r="16397" spans="32:39">
      <c r="AF16397" s="25"/>
      <c r="AM16397" s="25"/>
    </row>
    <row r="16398" spans="32:39">
      <c r="AF16398" s="25"/>
      <c r="AM16398" s="25"/>
    </row>
    <row r="16399" spans="32:39">
      <c r="AF16399" s="25"/>
      <c r="AM16399" s="25"/>
    </row>
    <row r="16400" spans="32:39">
      <c r="AF16400" s="25"/>
      <c r="AM16400" s="25"/>
    </row>
    <row r="16401" spans="32:39">
      <c r="AF16401" s="25"/>
      <c r="AM16401" s="25"/>
    </row>
    <row r="16402" spans="32:39">
      <c r="AF16402" s="25"/>
      <c r="AM16402" s="25"/>
    </row>
    <row r="16403" spans="32:39">
      <c r="AF16403" s="25"/>
      <c r="AM16403" s="25"/>
    </row>
    <row r="16404" spans="32:39">
      <c r="AF16404" s="25"/>
      <c r="AM16404" s="25"/>
    </row>
    <row r="16405" spans="32:39">
      <c r="AF16405" s="25"/>
      <c r="AM16405" s="25"/>
    </row>
    <row r="16406" spans="32:39">
      <c r="AF16406" s="25"/>
      <c r="AM16406" s="25"/>
    </row>
    <row r="16407" spans="32:39">
      <c r="AF16407" s="25"/>
      <c r="AM16407" s="25"/>
    </row>
    <row r="16408" spans="32:39">
      <c r="AF16408" s="25"/>
      <c r="AM16408" s="25"/>
    </row>
    <row r="16409" spans="32:39">
      <c r="AF16409" s="25"/>
      <c r="AM16409" s="25"/>
    </row>
    <row r="16410" spans="32:39">
      <c r="AF16410" s="25"/>
      <c r="AM16410" s="25"/>
    </row>
    <row r="16411" spans="32:39">
      <c r="AF16411" s="25"/>
      <c r="AM16411" s="25"/>
    </row>
    <row r="16412" spans="32:39">
      <c r="AF16412" s="25"/>
      <c r="AM16412" s="25"/>
    </row>
    <row r="16413" spans="32:39">
      <c r="AF16413" s="25"/>
      <c r="AM16413" s="25"/>
    </row>
    <row r="16414" spans="32:39">
      <c r="AF16414" s="25"/>
      <c r="AM16414" s="25"/>
    </row>
    <row r="16415" spans="32:39">
      <c r="AF16415" s="25"/>
      <c r="AM16415" s="25"/>
    </row>
    <row r="16416" spans="32:39">
      <c r="AF16416" s="25"/>
      <c r="AM16416" s="25"/>
    </row>
    <row r="16417" spans="32:39">
      <c r="AF16417" s="25"/>
      <c r="AM16417" s="25"/>
    </row>
    <row r="16418" spans="32:39">
      <c r="AF16418" s="25"/>
      <c r="AM16418" s="25"/>
    </row>
    <row r="16419" spans="32:39">
      <c r="AF16419" s="25"/>
      <c r="AM16419" s="25"/>
    </row>
    <row r="16420" spans="32:39">
      <c r="AF16420" s="25"/>
      <c r="AM16420" s="25"/>
    </row>
    <row r="16421" spans="32:39">
      <c r="AF16421" s="25"/>
      <c r="AM16421" s="25"/>
    </row>
    <row r="16422" spans="32:39">
      <c r="AF16422" s="25"/>
      <c r="AM16422" s="25"/>
    </row>
    <row r="16423" spans="32:39">
      <c r="AF16423" s="25"/>
      <c r="AM16423" s="25"/>
    </row>
    <row r="16424" spans="32:39">
      <c r="AF16424" s="25"/>
      <c r="AM16424" s="25"/>
    </row>
    <row r="16425" spans="32:39">
      <c r="AF16425" s="25"/>
      <c r="AM16425" s="25"/>
    </row>
    <row r="16426" spans="32:39">
      <c r="AF16426" s="25"/>
      <c r="AM16426" s="25"/>
    </row>
    <row r="16427" spans="32:39">
      <c r="AF16427" s="25"/>
      <c r="AM16427" s="25"/>
    </row>
    <row r="16428" spans="32:39">
      <c r="AF16428" s="25"/>
      <c r="AM16428" s="25"/>
    </row>
    <row r="16429" spans="32:39">
      <c r="AF16429" s="25"/>
      <c r="AM16429" s="25"/>
    </row>
    <row r="16430" spans="32:39">
      <c r="AF16430" s="25"/>
      <c r="AM16430" s="25"/>
    </row>
    <row r="16431" spans="32:39">
      <c r="AF16431" s="25"/>
      <c r="AM16431" s="25"/>
    </row>
    <row r="16432" spans="32:39">
      <c r="AF16432" s="25"/>
      <c r="AM16432" s="25"/>
    </row>
    <row r="16433" spans="32:39">
      <c r="AF16433" s="25"/>
      <c r="AM16433" s="25"/>
    </row>
    <row r="16434" spans="32:39">
      <c r="AF16434" s="25"/>
      <c r="AM16434" s="25"/>
    </row>
    <row r="16435" spans="32:39">
      <c r="AF16435" s="25"/>
      <c r="AM16435" s="25"/>
    </row>
    <row r="16436" spans="32:39">
      <c r="AF16436" s="25"/>
      <c r="AM16436" s="25"/>
    </row>
    <row r="16437" spans="32:39">
      <c r="AF16437" s="25"/>
      <c r="AM16437" s="25"/>
    </row>
    <row r="16438" spans="32:39">
      <c r="AF16438" s="25"/>
      <c r="AM16438" s="25"/>
    </row>
    <row r="16439" spans="32:39">
      <c r="AF16439" s="25"/>
      <c r="AM16439" s="25"/>
    </row>
    <row r="16440" spans="32:39">
      <c r="AF16440" s="25"/>
      <c r="AM16440" s="25"/>
    </row>
    <row r="16441" spans="32:39">
      <c r="AF16441" s="25"/>
      <c r="AM16441" s="25"/>
    </row>
    <row r="16442" spans="32:39">
      <c r="AF16442" s="25"/>
      <c r="AM16442" s="25"/>
    </row>
    <row r="16443" spans="32:39">
      <c r="AF16443" s="25"/>
      <c r="AM16443" s="25"/>
    </row>
    <row r="16444" spans="32:39">
      <c r="AF16444" s="25"/>
      <c r="AM16444" s="25"/>
    </row>
    <row r="16445" spans="32:39">
      <c r="AF16445" s="25"/>
      <c r="AM16445" s="25"/>
    </row>
    <row r="16446" spans="32:39">
      <c r="AF16446" s="25"/>
      <c r="AM16446" s="25"/>
    </row>
    <row r="16447" spans="32:39">
      <c r="AF16447" s="25"/>
      <c r="AM16447" s="25"/>
    </row>
    <row r="16448" spans="32:39">
      <c r="AF16448" s="25"/>
      <c r="AM16448" s="25"/>
    </row>
    <row r="16449" spans="32:39">
      <c r="AF16449" s="25"/>
      <c r="AM16449" s="25"/>
    </row>
    <row r="16450" spans="32:39">
      <c r="AF16450" s="25"/>
      <c r="AM16450" s="25"/>
    </row>
    <row r="16451" spans="32:39">
      <c r="AF16451" s="25"/>
      <c r="AM16451" s="25"/>
    </row>
    <row r="16452" spans="32:39">
      <c r="AF16452" s="25"/>
      <c r="AM16452" s="25"/>
    </row>
    <row r="16453" spans="32:39">
      <c r="AF16453" s="25"/>
      <c r="AM16453" s="25"/>
    </row>
    <row r="16454" spans="32:39">
      <c r="AF16454" s="25"/>
      <c r="AM16454" s="25"/>
    </row>
    <row r="16455" spans="32:39">
      <c r="AF16455" s="25"/>
      <c r="AM16455" s="25"/>
    </row>
    <row r="16456" spans="32:39">
      <c r="AF16456" s="25"/>
      <c r="AM16456" s="25"/>
    </row>
    <row r="16457" spans="32:39">
      <c r="AF16457" s="25"/>
      <c r="AM16457" s="25"/>
    </row>
    <row r="16458" spans="32:39">
      <c r="AF16458" s="25"/>
      <c r="AM16458" s="25"/>
    </row>
    <row r="16459" spans="32:39">
      <c r="AF16459" s="25"/>
      <c r="AM16459" s="25"/>
    </row>
    <row r="16460" spans="32:39">
      <c r="AF16460" s="25"/>
      <c r="AM16460" s="25"/>
    </row>
    <row r="16461" spans="32:39">
      <c r="AF16461" s="25"/>
      <c r="AM16461" s="25"/>
    </row>
    <row r="16462" spans="32:39">
      <c r="AF16462" s="25"/>
      <c r="AM16462" s="25"/>
    </row>
    <row r="16463" spans="32:39">
      <c r="AF16463" s="25"/>
      <c r="AM16463" s="25"/>
    </row>
    <row r="16464" spans="32:39">
      <c r="AF16464" s="25"/>
      <c r="AM16464" s="25"/>
    </row>
    <row r="16465" spans="32:39">
      <c r="AF16465" s="25"/>
      <c r="AM16465" s="25"/>
    </row>
    <row r="16466" spans="32:39">
      <c r="AF16466" s="25"/>
      <c r="AM16466" s="25"/>
    </row>
    <row r="16467" spans="32:39">
      <c r="AF16467" s="25"/>
      <c r="AM16467" s="25"/>
    </row>
    <row r="16468" spans="32:39">
      <c r="AF16468" s="25"/>
      <c r="AM16468" s="25"/>
    </row>
    <row r="16469" spans="32:39">
      <c r="AF16469" s="25"/>
      <c r="AM16469" s="25"/>
    </row>
    <row r="16470" spans="32:39">
      <c r="AF16470" s="25"/>
      <c r="AM16470" s="25"/>
    </row>
    <row r="16471" spans="32:39">
      <c r="AF16471" s="25"/>
      <c r="AM16471" s="25"/>
    </row>
    <row r="16472" spans="32:39">
      <c r="AF16472" s="25"/>
      <c r="AM16472" s="25"/>
    </row>
    <row r="16473" spans="32:39">
      <c r="AF16473" s="25"/>
      <c r="AM16473" s="25"/>
    </row>
    <row r="16474" spans="32:39">
      <c r="AF16474" s="25"/>
      <c r="AM16474" s="25"/>
    </row>
    <row r="16475" spans="32:39">
      <c r="AF16475" s="25"/>
      <c r="AM16475" s="25"/>
    </row>
    <row r="16476" spans="32:39">
      <c r="AF16476" s="25"/>
      <c r="AM16476" s="25"/>
    </row>
    <row r="16477" spans="32:39">
      <c r="AF16477" s="25"/>
      <c r="AM16477" s="25"/>
    </row>
    <row r="16478" spans="32:39">
      <c r="AF16478" s="25"/>
      <c r="AM16478" s="25"/>
    </row>
    <row r="16479" spans="32:39">
      <c r="AF16479" s="25"/>
      <c r="AM16479" s="25"/>
    </row>
    <row r="16480" spans="32:39">
      <c r="AF16480" s="25"/>
      <c r="AM16480" s="25"/>
    </row>
    <row r="16481" spans="32:39">
      <c r="AF16481" s="25"/>
      <c r="AM16481" s="25"/>
    </row>
    <row r="16482" spans="32:39">
      <c r="AF16482" s="25"/>
      <c r="AM16482" s="25"/>
    </row>
    <row r="16483" spans="32:39">
      <c r="AF16483" s="25"/>
      <c r="AM16483" s="25"/>
    </row>
    <row r="16484" spans="32:39">
      <c r="AF16484" s="25"/>
      <c r="AM16484" s="25"/>
    </row>
    <row r="16485" spans="32:39">
      <c r="AF16485" s="25"/>
      <c r="AM16485" s="25"/>
    </row>
    <row r="16486" spans="32:39">
      <c r="AF16486" s="25"/>
      <c r="AM16486" s="25"/>
    </row>
    <row r="16487" spans="32:39">
      <c r="AF16487" s="25"/>
      <c r="AM16487" s="25"/>
    </row>
    <row r="16488" spans="32:39">
      <c r="AF16488" s="25"/>
      <c r="AM16488" s="25"/>
    </row>
    <row r="16489" spans="32:39">
      <c r="AF16489" s="25"/>
      <c r="AM16489" s="25"/>
    </row>
    <row r="16490" spans="32:39">
      <c r="AF16490" s="25"/>
      <c r="AM16490" s="25"/>
    </row>
    <row r="16491" spans="32:39">
      <c r="AF16491" s="25"/>
      <c r="AM16491" s="25"/>
    </row>
    <row r="16492" spans="32:39">
      <c r="AF16492" s="25"/>
      <c r="AM16492" s="25"/>
    </row>
    <row r="16493" spans="32:39">
      <c r="AF16493" s="25"/>
      <c r="AM16493" s="25"/>
    </row>
    <row r="16494" spans="32:39">
      <c r="AF16494" s="25"/>
      <c r="AM16494" s="25"/>
    </row>
    <row r="16495" spans="32:39">
      <c r="AF16495" s="25"/>
      <c r="AM16495" s="25"/>
    </row>
    <row r="16496" spans="32:39">
      <c r="AF16496" s="25"/>
      <c r="AM16496" s="25"/>
    </row>
    <row r="16497" spans="32:39">
      <c r="AF16497" s="25"/>
      <c r="AM16497" s="25"/>
    </row>
    <row r="16498" spans="32:39">
      <c r="AF16498" s="25"/>
      <c r="AM16498" s="25"/>
    </row>
    <row r="16499" spans="32:39">
      <c r="AF16499" s="25"/>
      <c r="AM16499" s="25"/>
    </row>
    <row r="16500" spans="32:39">
      <c r="AF16500" s="25"/>
      <c r="AM16500" s="25"/>
    </row>
    <row r="16501" spans="32:39">
      <c r="AF16501" s="25"/>
      <c r="AM16501" s="25"/>
    </row>
    <row r="16502" spans="32:39">
      <c r="AF16502" s="25"/>
      <c r="AM16502" s="25"/>
    </row>
    <row r="16503" spans="32:39">
      <c r="AF16503" s="25"/>
      <c r="AM16503" s="25"/>
    </row>
    <row r="16504" spans="32:39">
      <c r="AF16504" s="25"/>
      <c r="AM16504" s="25"/>
    </row>
    <row r="16505" spans="32:39">
      <c r="AF16505" s="25"/>
      <c r="AM16505" s="25"/>
    </row>
    <row r="16506" spans="32:39">
      <c r="AF16506" s="25"/>
      <c r="AM16506" s="25"/>
    </row>
    <row r="16507" spans="32:39">
      <c r="AF16507" s="25"/>
      <c r="AM16507" s="25"/>
    </row>
    <row r="16508" spans="32:39">
      <c r="AF16508" s="25"/>
      <c r="AM16508" s="25"/>
    </row>
    <row r="16509" spans="32:39">
      <c r="AF16509" s="25"/>
      <c r="AM16509" s="25"/>
    </row>
    <row r="16510" spans="32:39">
      <c r="AF16510" s="25"/>
      <c r="AM16510" s="25"/>
    </row>
    <row r="16511" spans="32:39">
      <c r="AF16511" s="25"/>
      <c r="AM16511" s="25"/>
    </row>
    <row r="16512" spans="32:39">
      <c r="AF16512" s="25"/>
      <c r="AM16512" s="25"/>
    </row>
    <row r="16513" spans="32:39">
      <c r="AF16513" s="25"/>
      <c r="AM16513" s="25"/>
    </row>
    <row r="16514" spans="32:39">
      <c r="AF16514" s="25"/>
      <c r="AM16514" s="25"/>
    </row>
    <row r="16515" spans="32:39">
      <c r="AF16515" s="25"/>
      <c r="AM16515" s="25"/>
    </row>
    <row r="16516" spans="32:39">
      <c r="AF16516" s="25"/>
      <c r="AM16516" s="25"/>
    </row>
    <row r="16517" spans="32:39">
      <c r="AF16517" s="25"/>
      <c r="AM16517" s="25"/>
    </row>
    <row r="16518" spans="32:39">
      <c r="AF16518" s="25"/>
      <c r="AM16518" s="25"/>
    </row>
    <row r="16519" spans="32:39">
      <c r="AF16519" s="25"/>
      <c r="AM16519" s="25"/>
    </row>
    <row r="16520" spans="32:39">
      <c r="AF16520" s="25"/>
      <c r="AM16520" s="25"/>
    </row>
    <row r="16521" spans="32:39">
      <c r="AF16521" s="25"/>
      <c r="AM16521" s="25"/>
    </row>
    <row r="16522" spans="32:39">
      <c r="AF16522" s="25"/>
      <c r="AM16522" s="25"/>
    </row>
    <row r="16523" spans="32:39">
      <c r="AF16523" s="25"/>
      <c r="AM16523" s="25"/>
    </row>
    <row r="16524" spans="32:39">
      <c r="AF16524" s="25"/>
      <c r="AM16524" s="25"/>
    </row>
    <row r="16525" spans="32:39">
      <c r="AF16525" s="25"/>
      <c r="AM16525" s="25"/>
    </row>
    <row r="16526" spans="32:39">
      <c r="AF16526" s="25"/>
      <c r="AM16526" s="25"/>
    </row>
    <row r="16527" spans="32:39">
      <c r="AF16527" s="25"/>
      <c r="AM16527" s="25"/>
    </row>
    <row r="16528" spans="32:39">
      <c r="AF16528" s="25"/>
      <c r="AM16528" s="25"/>
    </row>
    <row r="16529" spans="32:39">
      <c r="AF16529" s="25"/>
      <c r="AM16529" s="25"/>
    </row>
    <row r="16530" spans="32:39">
      <c r="AF16530" s="25"/>
      <c r="AM16530" s="25"/>
    </row>
    <row r="16531" spans="32:39">
      <c r="AF16531" s="25"/>
      <c r="AM16531" s="25"/>
    </row>
    <row r="16532" spans="32:39">
      <c r="AF16532" s="25"/>
      <c r="AM16532" s="25"/>
    </row>
    <row r="16533" spans="32:39">
      <c r="AF16533" s="25"/>
      <c r="AM16533" s="25"/>
    </row>
    <row r="16534" spans="32:39">
      <c r="AF16534" s="25"/>
      <c r="AM16534" s="25"/>
    </row>
    <row r="16535" spans="32:39">
      <c r="AF16535" s="25"/>
      <c r="AM16535" s="25"/>
    </row>
    <row r="16536" spans="32:39">
      <c r="AF16536" s="25"/>
      <c r="AM16536" s="25"/>
    </row>
    <row r="16537" spans="32:39">
      <c r="AF16537" s="25"/>
      <c r="AM16537" s="25"/>
    </row>
    <row r="16538" spans="32:39">
      <c r="AF16538" s="25"/>
      <c r="AM16538" s="25"/>
    </row>
    <row r="16539" spans="32:39">
      <c r="AF16539" s="25"/>
      <c r="AM16539" s="25"/>
    </row>
    <row r="16540" spans="32:39">
      <c r="AF16540" s="25"/>
      <c r="AM16540" s="25"/>
    </row>
    <row r="16541" spans="32:39">
      <c r="AF16541" s="25"/>
      <c r="AM16541" s="25"/>
    </row>
    <row r="16542" spans="32:39">
      <c r="AF16542" s="25"/>
      <c r="AM16542" s="25"/>
    </row>
    <row r="16543" spans="32:39">
      <c r="AF16543" s="25"/>
      <c r="AM16543" s="25"/>
    </row>
    <row r="16544" spans="32:39">
      <c r="AF16544" s="25"/>
      <c r="AM16544" s="25"/>
    </row>
    <row r="16545" spans="32:39">
      <c r="AF16545" s="25"/>
      <c r="AM16545" s="25"/>
    </row>
    <row r="16546" spans="32:39">
      <c r="AF16546" s="25"/>
      <c r="AM16546" s="25"/>
    </row>
    <row r="16547" spans="32:39">
      <c r="AF16547" s="25"/>
      <c r="AM16547" s="25"/>
    </row>
    <row r="16548" spans="32:39">
      <c r="AF16548" s="25"/>
      <c r="AM16548" s="25"/>
    </row>
    <row r="16549" spans="32:39">
      <c r="AF16549" s="25"/>
      <c r="AM16549" s="25"/>
    </row>
    <row r="16550" spans="32:39">
      <c r="AF16550" s="25"/>
      <c r="AM16550" s="25"/>
    </row>
    <row r="16551" spans="32:39">
      <c r="AF16551" s="25"/>
      <c r="AM16551" s="25"/>
    </row>
    <row r="16552" spans="32:39">
      <c r="AF16552" s="25"/>
      <c r="AM16552" s="25"/>
    </row>
    <row r="16553" spans="32:39">
      <c r="AF16553" s="25"/>
      <c r="AM16553" s="25"/>
    </row>
    <row r="16554" spans="32:39">
      <c r="AF16554" s="25"/>
      <c r="AM16554" s="25"/>
    </row>
    <row r="16555" spans="32:39">
      <c r="AF16555" s="25"/>
      <c r="AM16555" s="25"/>
    </row>
    <row r="16556" spans="32:39">
      <c r="AF16556" s="25"/>
      <c r="AM16556" s="25"/>
    </row>
    <row r="16557" spans="32:39">
      <c r="AF16557" s="25"/>
      <c r="AM16557" s="25"/>
    </row>
    <row r="16558" spans="32:39">
      <c r="AF16558" s="25"/>
      <c r="AM16558" s="25"/>
    </row>
    <row r="16559" spans="32:39">
      <c r="AF16559" s="25"/>
      <c r="AM16559" s="25"/>
    </row>
    <row r="16560" spans="32:39">
      <c r="AF16560" s="25"/>
      <c r="AM16560" s="25"/>
    </row>
    <row r="16561" spans="32:39">
      <c r="AF16561" s="25"/>
      <c r="AM16561" s="25"/>
    </row>
    <row r="16562" spans="32:39">
      <c r="AF16562" s="25"/>
      <c r="AM16562" s="25"/>
    </row>
    <row r="16563" spans="32:39">
      <c r="AF16563" s="25"/>
      <c r="AM16563" s="25"/>
    </row>
    <row r="16564" spans="32:39">
      <c r="AF16564" s="25"/>
      <c r="AM16564" s="25"/>
    </row>
    <row r="16565" spans="32:39">
      <c r="AF16565" s="25"/>
      <c r="AM16565" s="25"/>
    </row>
    <row r="16566" spans="32:39">
      <c r="AF16566" s="25"/>
      <c r="AM16566" s="25"/>
    </row>
    <row r="16567" spans="32:39">
      <c r="AF16567" s="25"/>
      <c r="AM16567" s="25"/>
    </row>
    <row r="16568" spans="32:39">
      <c r="AF16568" s="25"/>
      <c r="AM16568" s="25"/>
    </row>
    <row r="16569" spans="32:39">
      <c r="AF16569" s="25"/>
      <c r="AM16569" s="25"/>
    </row>
    <row r="16570" spans="32:39">
      <c r="AF16570" s="25"/>
      <c r="AM16570" s="25"/>
    </row>
    <row r="16571" spans="32:39">
      <c r="AF16571" s="25"/>
      <c r="AM16571" s="25"/>
    </row>
    <row r="16572" spans="32:39">
      <c r="AF16572" s="25"/>
      <c r="AM16572" s="25"/>
    </row>
    <row r="16573" spans="32:39">
      <c r="AF16573" s="25"/>
      <c r="AM16573" s="25"/>
    </row>
    <row r="16574" spans="32:39">
      <c r="AF16574" s="25"/>
      <c r="AM16574" s="25"/>
    </row>
    <row r="16575" spans="32:39">
      <c r="AF16575" s="25"/>
      <c r="AM16575" s="25"/>
    </row>
    <row r="16576" spans="32:39">
      <c r="AF16576" s="25"/>
      <c r="AM16576" s="25"/>
    </row>
    <row r="16577" spans="32:39">
      <c r="AF16577" s="25"/>
      <c r="AM16577" s="25"/>
    </row>
    <row r="16578" spans="32:39">
      <c r="AF16578" s="25"/>
      <c r="AM16578" s="25"/>
    </row>
    <row r="16579" spans="32:39">
      <c r="AF16579" s="25"/>
      <c r="AM16579" s="25"/>
    </row>
    <row r="16580" spans="32:39">
      <c r="AF16580" s="25"/>
      <c r="AM16580" s="25"/>
    </row>
    <row r="16581" spans="32:39">
      <c r="AF16581" s="25"/>
      <c r="AM16581" s="25"/>
    </row>
    <row r="16582" spans="32:39">
      <c r="AF16582" s="25"/>
      <c r="AM16582" s="25"/>
    </row>
    <row r="16583" spans="32:39">
      <c r="AF16583" s="25"/>
      <c r="AM16583" s="25"/>
    </row>
    <row r="16584" spans="32:39">
      <c r="AF16584" s="25"/>
      <c r="AM16584" s="25"/>
    </row>
    <row r="16585" spans="32:39">
      <c r="AF16585" s="25"/>
      <c r="AM16585" s="25"/>
    </row>
    <row r="16586" spans="32:39">
      <c r="AF16586" s="25"/>
      <c r="AM16586" s="25"/>
    </row>
    <row r="16587" spans="32:39">
      <c r="AF16587" s="25"/>
      <c r="AM16587" s="25"/>
    </row>
    <row r="16588" spans="32:39">
      <c r="AF16588" s="25"/>
      <c r="AM16588" s="25"/>
    </row>
    <row r="16589" spans="32:39">
      <c r="AF16589" s="25"/>
      <c r="AM16589" s="25"/>
    </row>
    <row r="16590" spans="32:39">
      <c r="AF16590" s="25"/>
      <c r="AM16590" s="25"/>
    </row>
    <row r="16591" spans="32:39">
      <c r="AF16591" s="25"/>
      <c r="AM16591" s="25"/>
    </row>
    <row r="16592" spans="32:39">
      <c r="AF16592" s="25"/>
      <c r="AM16592" s="25"/>
    </row>
    <row r="16593" spans="32:39">
      <c r="AF16593" s="25"/>
      <c r="AM16593" s="25"/>
    </row>
    <row r="16594" spans="32:39">
      <c r="AF16594" s="25"/>
      <c r="AM16594" s="25"/>
    </row>
    <row r="16595" spans="32:39">
      <c r="AF16595" s="25"/>
      <c r="AM16595" s="25"/>
    </row>
    <row r="16596" spans="32:39">
      <c r="AF16596" s="25"/>
      <c r="AM16596" s="25"/>
    </row>
    <row r="16597" spans="32:39">
      <c r="AF16597" s="25"/>
      <c r="AM16597" s="25"/>
    </row>
    <row r="16598" spans="32:39">
      <c r="AF16598" s="25"/>
      <c r="AM16598" s="25"/>
    </row>
    <row r="16599" spans="32:39">
      <c r="AF16599" s="25"/>
      <c r="AM16599" s="25"/>
    </row>
    <row r="16600" spans="32:39">
      <c r="AF16600" s="25"/>
      <c r="AM16600" s="25"/>
    </row>
    <row r="16601" spans="32:39">
      <c r="AF16601" s="25"/>
      <c r="AM16601" s="25"/>
    </row>
    <row r="16602" spans="32:39">
      <c r="AF16602" s="25"/>
      <c r="AM16602" s="25"/>
    </row>
    <row r="16603" spans="32:39">
      <c r="AF16603" s="25"/>
      <c r="AM16603" s="25"/>
    </row>
    <row r="16604" spans="32:39">
      <c r="AF16604" s="25"/>
      <c r="AM16604" s="25"/>
    </row>
    <row r="16605" spans="32:39">
      <c r="AF16605" s="25"/>
      <c r="AM16605" s="25"/>
    </row>
    <row r="16606" spans="32:39">
      <c r="AF16606" s="25"/>
      <c r="AM16606" s="25"/>
    </row>
    <row r="16607" spans="32:39">
      <c r="AF16607" s="25"/>
      <c r="AM16607" s="25"/>
    </row>
    <row r="16608" spans="32:39">
      <c r="AF16608" s="25"/>
      <c r="AM16608" s="25"/>
    </row>
    <row r="16609" spans="32:39">
      <c r="AF16609" s="25"/>
      <c r="AM16609" s="25"/>
    </row>
    <row r="16610" spans="32:39">
      <c r="AF16610" s="25"/>
      <c r="AM16610" s="25"/>
    </row>
    <row r="16611" spans="32:39">
      <c r="AF16611" s="25"/>
      <c r="AM16611" s="25"/>
    </row>
    <row r="16612" spans="32:39">
      <c r="AF16612" s="25"/>
      <c r="AM16612" s="25"/>
    </row>
    <row r="16613" spans="32:39">
      <c r="AF16613" s="25"/>
      <c r="AM16613" s="25"/>
    </row>
    <row r="16614" spans="32:39">
      <c r="AF16614" s="25"/>
      <c r="AM16614" s="25"/>
    </row>
    <row r="16615" spans="32:39">
      <c r="AF16615" s="25"/>
      <c r="AM16615" s="25"/>
    </row>
    <row r="16616" spans="32:39">
      <c r="AF16616" s="25"/>
      <c r="AM16616" s="25"/>
    </row>
    <row r="16617" spans="32:39">
      <c r="AF16617" s="25"/>
      <c r="AM16617" s="25"/>
    </row>
    <row r="16618" spans="32:39">
      <c r="AF16618" s="25"/>
      <c r="AM16618" s="25"/>
    </row>
    <row r="16619" spans="32:39">
      <c r="AF16619" s="25"/>
      <c r="AM16619" s="25"/>
    </row>
    <row r="16620" spans="32:39">
      <c r="AF16620" s="25"/>
      <c r="AM16620" s="25"/>
    </row>
    <row r="16621" spans="32:39">
      <c r="AF16621" s="25"/>
      <c r="AM16621" s="25"/>
    </row>
    <row r="16622" spans="32:39">
      <c r="AF16622" s="25"/>
      <c r="AM16622" s="25"/>
    </row>
    <row r="16623" spans="32:39">
      <c r="AF16623" s="25"/>
      <c r="AM16623" s="25"/>
    </row>
    <row r="16624" spans="32:39">
      <c r="AF16624" s="25"/>
      <c r="AM16624" s="25"/>
    </row>
    <row r="16625" spans="32:39">
      <c r="AF16625" s="25"/>
      <c r="AM16625" s="25"/>
    </row>
    <row r="16626" spans="32:39">
      <c r="AF16626" s="25"/>
      <c r="AM16626" s="25"/>
    </row>
    <row r="16627" spans="32:39">
      <c r="AF16627" s="25"/>
      <c r="AM16627" s="25"/>
    </row>
    <row r="16628" spans="32:39">
      <c r="AF16628" s="25"/>
      <c r="AM16628" s="25"/>
    </row>
    <row r="16629" spans="32:39">
      <c r="AF16629" s="25"/>
      <c r="AM16629" s="25"/>
    </row>
    <row r="16630" spans="32:39">
      <c r="AF16630" s="25"/>
      <c r="AM16630" s="25"/>
    </row>
    <row r="16631" spans="32:39">
      <c r="AF16631" s="25"/>
      <c r="AM16631" s="25"/>
    </row>
    <row r="16632" spans="32:39">
      <c r="AF16632" s="25"/>
      <c r="AM16632" s="25"/>
    </row>
    <row r="16633" spans="32:39">
      <c r="AF16633" s="25"/>
      <c r="AM16633" s="25"/>
    </row>
    <row r="16634" spans="32:39">
      <c r="AF16634" s="25"/>
      <c r="AM16634" s="25"/>
    </row>
    <row r="16635" spans="32:39">
      <c r="AF16635" s="25"/>
      <c r="AM16635" s="25"/>
    </row>
    <row r="16636" spans="32:39">
      <c r="AF16636" s="25"/>
      <c r="AM16636" s="25"/>
    </row>
    <row r="16637" spans="32:39">
      <c r="AF16637" s="25"/>
      <c r="AM16637" s="25"/>
    </row>
    <row r="16638" spans="32:39">
      <c r="AF16638" s="25"/>
      <c r="AM16638" s="25"/>
    </row>
    <row r="16639" spans="32:39">
      <c r="AF16639" s="25"/>
      <c r="AM16639" s="25"/>
    </row>
    <row r="16640" spans="32:39">
      <c r="AF16640" s="25"/>
      <c r="AM16640" s="25"/>
    </row>
    <row r="16641" spans="32:39">
      <c r="AF16641" s="25"/>
      <c r="AM16641" s="25"/>
    </row>
    <row r="16642" spans="32:39">
      <c r="AF16642" s="25"/>
      <c r="AM16642" s="25"/>
    </row>
    <row r="16643" spans="32:39">
      <c r="AF16643" s="25"/>
      <c r="AM16643" s="25"/>
    </row>
    <row r="16644" spans="32:39">
      <c r="AF16644" s="25"/>
      <c r="AM16644" s="25"/>
    </row>
    <row r="16645" spans="32:39">
      <c r="AF16645" s="25"/>
      <c r="AM16645" s="25"/>
    </row>
    <row r="16646" spans="32:39">
      <c r="AF16646" s="25"/>
      <c r="AM16646" s="25"/>
    </row>
    <row r="16647" spans="32:39">
      <c r="AF16647" s="25"/>
      <c r="AM16647" s="25"/>
    </row>
    <row r="16648" spans="32:39">
      <c r="AF16648" s="25"/>
      <c r="AM16648" s="25"/>
    </row>
    <row r="16649" spans="32:39">
      <c r="AF16649" s="25"/>
      <c r="AM16649" s="25"/>
    </row>
    <row r="16650" spans="32:39">
      <c r="AF16650" s="25"/>
      <c r="AM16650" s="25"/>
    </row>
    <row r="16651" spans="32:39">
      <c r="AF16651" s="25"/>
      <c r="AM16651" s="25"/>
    </row>
    <row r="16652" spans="32:39">
      <c r="AF16652" s="25"/>
      <c r="AM16652" s="25"/>
    </row>
    <row r="16653" spans="32:39">
      <c r="AF16653" s="25"/>
      <c r="AM16653" s="25"/>
    </row>
    <row r="16654" spans="32:39">
      <c r="AF16654" s="25"/>
      <c r="AM16654" s="25"/>
    </row>
    <row r="16655" spans="32:39">
      <c r="AF16655" s="25"/>
      <c r="AM16655" s="25"/>
    </row>
    <row r="16656" spans="32:39">
      <c r="AF16656" s="25"/>
      <c r="AM16656" s="25"/>
    </row>
    <row r="16657" spans="32:39">
      <c r="AF16657" s="25"/>
      <c r="AM16657" s="25"/>
    </row>
    <row r="16658" spans="32:39">
      <c r="AF16658" s="25"/>
      <c r="AM16658" s="25"/>
    </row>
    <row r="16659" spans="32:39">
      <c r="AF16659" s="25"/>
      <c r="AM16659" s="25"/>
    </row>
    <row r="16660" spans="32:39">
      <c r="AF16660" s="25"/>
      <c r="AM16660" s="25"/>
    </row>
    <row r="16661" spans="32:39">
      <c r="AF16661" s="25"/>
      <c r="AM16661" s="25"/>
    </row>
    <row r="16662" spans="32:39">
      <c r="AF16662" s="25"/>
      <c r="AM16662" s="25"/>
    </row>
    <row r="16663" spans="32:39">
      <c r="AF16663" s="25"/>
      <c r="AM16663" s="25"/>
    </row>
    <row r="16664" spans="32:39">
      <c r="AF16664" s="25"/>
      <c r="AM16664" s="25"/>
    </row>
    <row r="16665" spans="32:39">
      <c r="AF16665" s="25"/>
      <c r="AM16665" s="25"/>
    </row>
    <row r="16666" spans="32:39">
      <c r="AF16666" s="25"/>
      <c r="AM16666" s="25"/>
    </row>
    <row r="16667" spans="32:39">
      <c r="AF16667" s="25"/>
      <c r="AM16667" s="25"/>
    </row>
    <row r="16668" spans="32:39">
      <c r="AF16668" s="25"/>
      <c r="AM16668" s="25"/>
    </row>
    <row r="16669" spans="32:39">
      <c r="AF16669" s="25"/>
      <c r="AM16669" s="25"/>
    </row>
    <row r="16670" spans="32:39">
      <c r="AF16670" s="25"/>
      <c r="AM16670" s="25"/>
    </row>
    <row r="16671" spans="32:39">
      <c r="AF16671" s="25"/>
      <c r="AM16671" s="25"/>
    </row>
    <row r="16672" spans="32:39">
      <c r="AF16672" s="25"/>
      <c r="AM16672" s="25"/>
    </row>
    <row r="16673" spans="32:39">
      <c r="AF16673" s="25"/>
      <c r="AM16673" s="25"/>
    </row>
    <row r="16674" spans="32:39">
      <c r="AF16674" s="25"/>
      <c r="AM16674" s="25"/>
    </row>
    <row r="16675" spans="32:39">
      <c r="AF16675" s="25"/>
      <c r="AM16675" s="25"/>
    </row>
    <row r="16676" spans="32:39">
      <c r="AF16676" s="25"/>
      <c r="AM16676" s="25"/>
    </row>
    <row r="16677" spans="32:39">
      <c r="AF16677" s="25"/>
      <c r="AM16677" s="25"/>
    </row>
    <row r="16678" spans="32:39">
      <c r="AF16678" s="25"/>
      <c r="AM16678" s="25"/>
    </row>
    <row r="16679" spans="32:39">
      <c r="AF16679" s="25"/>
      <c r="AM16679" s="25"/>
    </row>
    <row r="16680" spans="32:39">
      <c r="AF16680" s="25"/>
      <c r="AM16680" s="25"/>
    </row>
    <row r="16681" spans="32:39">
      <c r="AF16681" s="25"/>
      <c r="AM16681" s="25"/>
    </row>
    <row r="16682" spans="32:39">
      <c r="AF16682" s="25"/>
      <c r="AM16682" s="25"/>
    </row>
    <row r="16683" spans="32:39">
      <c r="AF16683" s="25"/>
      <c r="AM16683" s="25"/>
    </row>
    <row r="16684" spans="32:39">
      <c r="AF16684" s="25"/>
      <c r="AM16684" s="25"/>
    </row>
    <row r="16685" spans="32:39">
      <c r="AF16685" s="25"/>
      <c r="AM16685" s="25"/>
    </row>
    <row r="16686" spans="32:39">
      <c r="AF16686" s="25"/>
      <c r="AM16686" s="25"/>
    </row>
    <row r="16687" spans="32:39">
      <c r="AF16687" s="25"/>
      <c r="AM16687" s="25"/>
    </row>
    <row r="16688" spans="32:39">
      <c r="AF16688" s="25"/>
      <c r="AM16688" s="25"/>
    </row>
    <row r="16689" spans="32:39">
      <c r="AF16689" s="25"/>
      <c r="AM16689" s="25"/>
    </row>
    <row r="16690" spans="32:39">
      <c r="AF16690" s="25"/>
      <c r="AM16690" s="25"/>
    </row>
    <row r="16691" spans="32:39">
      <c r="AF16691" s="25"/>
      <c r="AM16691" s="25"/>
    </row>
    <row r="16692" spans="32:39">
      <c r="AF16692" s="25"/>
      <c r="AM16692" s="25"/>
    </row>
    <row r="16693" spans="32:39">
      <c r="AF16693" s="25"/>
      <c r="AM16693" s="25"/>
    </row>
    <row r="16694" spans="32:39">
      <c r="AF16694" s="25"/>
      <c r="AM16694" s="25"/>
    </row>
    <row r="16695" spans="32:39">
      <c r="AF16695" s="25"/>
      <c r="AM16695" s="25"/>
    </row>
    <row r="16696" spans="32:39">
      <c r="AF16696" s="25"/>
      <c r="AM16696" s="25"/>
    </row>
    <row r="16697" spans="32:39">
      <c r="AF16697" s="25"/>
      <c r="AM16697" s="25"/>
    </row>
    <row r="16698" spans="32:39">
      <c r="AF16698" s="25"/>
      <c r="AM16698" s="25"/>
    </row>
    <row r="16699" spans="32:39">
      <c r="AF16699" s="25"/>
      <c r="AM16699" s="25"/>
    </row>
    <row r="16700" spans="32:39">
      <c r="AF16700" s="25"/>
      <c r="AM16700" s="25"/>
    </row>
    <row r="16701" spans="32:39">
      <c r="AF16701" s="25"/>
      <c r="AM16701" s="25"/>
    </row>
    <row r="16702" spans="32:39">
      <c r="AF16702" s="25"/>
      <c r="AM16702" s="25"/>
    </row>
    <row r="16703" spans="32:39">
      <c r="AF16703" s="25"/>
      <c r="AM16703" s="25"/>
    </row>
    <row r="16704" spans="32:39">
      <c r="AF16704" s="25"/>
      <c r="AM16704" s="25"/>
    </row>
    <row r="16705" spans="32:39">
      <c r="AF16705" s="25"/>
      <c r="AM16705" s="25"/>
    </row>
    <row r="16706" spans="32:39">
      <c r="AF16706" s="25"/>
      <c r="AM16706" s="25"/>
    </row>
    <row r="16707" spans="32:39">
      <c r="AF16707" s="25"/>
      <c r="AM16707" s="25"/>
    </row>
    <row r="16708" spans="32:39">
      <c r="AF16708" s="25"/>
      <c r="AM16708" s="25"/>
    </row>
    <row r="16709" spans="32:39">
      <c r="AF16709" s="25"/>
      <c r="AM16709" s="25"/>
    </row>
    <row r="16710" spans="32:39">
      <c r="AF16710" s="25"/>
      <c r="AM16710" s="25"/>
    </row>
    <row r="16711" spans="32:39">
      <c r="AF16711" s="25"/>
      <c r="AM16711" s="25"/>
    </row>
    <row r="16712" spans="32:39">
      <c r="AF16712" s="25"/>
      <c r="AM16712" s="25"/>
    </row>
    <row r="16713" spans="32:39">
      <c r="AF16713" s="25"/>
      <c r="AM16713" s="25"/>
    </row>
    <row r="16714" spans="32:39">
      <c r="AF16714" s="25"/>
      <c r="AM16714" s="25"/>
    </row>
    <row r="16715" spans="32:39">
      <c r="AF16715" s="25"/>
      <c r="AM16715" s="25"/>
    </row>
    <row r="16716" spans="32:39">
      <c r="AF16716" s="25"/>
      <c r="AM16716" s="25"/>
    </row>
    <row r="16717" spans="32:39">
      <c r="AF16717" s="25"/>
      <c r="AM16717" s="25"/>
    </row>
    <row r="16718" spans="32:39">
      <c r="AF16718" s="25"/>
      <c r="AM16718" s="25"/>
    </row>
    <row r="16719" spans="32:39">
      <c r="AF16719" s="25"/>
      <c r="AM16719" s="25"/>
    </row>
    <row r="16720" spans="32:39">
      <c r="AF16720" s="25"/>
      <c r="AM16720" s="25"/>
    </row>
    <row r="16721" spans="32:39">
      <c r="AF16721" s="25"/>
      <c r="AM16721" s="25"/>
    </row>
    <row r="16722" spans="32:39">
      <c r="AF16722" s="25"/>
      <c r="AM16722" s="25"/>
    </row>
    <row r="16723" spans="32:39">
      <c r="AF16723" s="25"/>
      <c r="AM16723" s="25"/>
    </row>
    <row r="16724" spans="32:39">
      <c r="AF16724" s="25"/>
      <c r="AM16724" s="25"/>
    </row>
    <row r="16725" spans="32:39">
      <c r="AF16725" s="25"/>
      <c r="AM16725" s="25"/>
    </row>
    <row r="16726" spans="32:39">
      <c r="AF16726" s="25"/>
      <c r="AM16726" s="25"/>
    </row>
    <row r="16727" spans="32:39">
      <c r="AF16727" s="25"/>
      <c r="AM16727" s="25"/>
    </row>
    <row r="16728" spans="32:39">
      <c r="AF16728" s="25"/>
      <c r="AM16728" s="25"/>
    </row>
    <row r="16729" spans="32:39">
      <c r="AF16729" s="25"/>
      <c r="AM16729" s="25"/>
    </row>
    <row r="16730" spans="32:39">
      <c r="AF16730" s="25"/>
      <c r="AM16730" s="25"/>
    </row>
    <row r="16731" spans="32:39">
      <c r="AF16731" s="25"/>
      <c r="AM16731" s="25"/>
    </row>
    <row r="16732" spans="32:39">
      <c r="AF16732" s="25"/>
      <c r="AM16732" s="25"/>
    </row>
    <row r="16733" spans="32:39">
      <c r="AF16733" s="25"/>
      <c r="AM16733" s="25"/>
    </row>
    <row r="16734" spans="32:39">
      <c r="AF16734" s="25"/>
      <c r="AM16734" s="25"/>
    </row>
    <row r="16735" spans="32:39">
      <c r="AF16735" s="25"/>
      <c r="AM16735" s="25"/>
    </row>
    <row r="16736" spans="32:39">
      <c r="AF16736" s="25"/>
      <c r="AM16736" s="25"/>
    </row>
    <row r="16737" spans="32:39">
      <c r="AF16737" s="25"/>
      <c r="AM16737" s="25"/>
    </row>
    <row r="16738" spans="32:39">
      <c r="AF16738" s="25"/>
      <c r="AM16738" s="25"/>
    </row>
    <row r="16739" spans="32:39">
      <c r="AF16739" s="25"/>
      <c r="AM16739" s="25"/>
    </row>
    <row r="16740" spans="32:39">
      <c r="AF16740" s="25"/>
      <c r="AM16740" s="25"/>
    </row>
    <row r="16741" spans="32:39">
      <c r="AF16741" s="25"/>
      <c r="AM16741" s="25"/>
    </row>
    <row r="16742" spans="32:39">
      <c r="AF16742" s="25"/>
      <c r="AM16742" s="25"/>
    </row>
    <row r="16743" spans="32:39">
      <c r="AF16743" s="25"/>
      <c r="AM16743" s="25"/>
    </row>
    <row r="16744" spans="32:39">
      <c r="AF16744" s="25"/>
      <c r="AM16744" s="25"/>
    </row>
    <row r="16745" spans="32:39">
      <c r="AF16745" s="25"/>
      <c r="AM16745" s="25"/>
    </row>
    <row r="16746" spans="32:39">
      <c r="AF16746" s="25"/>
      <c r="AM16746" s="25"/>
    </row>
    <row r="16747" spans="32:39">
      <c r="AF16747" s="25"/>
      <c r="AM16747" s="25"/>
    </row>
    <row r="16748" spans="32:39">
      <c r="AF16748" s="25"/>
      <c r="AM16748" s="25"/>
    </row>
    <row r="16749" spans="32:39">
      <c r="AF16749" s="25"/>
      <c r="AM16749" s="25"/>
    </row>
    <row r="16750" spans="32:39">
      <c r="AF16750" s="25"/>
      <c r="AM16750" s="25"/>
    </row>
    <row r="16751" spans="32:39">
      <c r="AF16751" s="25"/>
      <c r="AM16751" s="25"/>
    </row>
    <row r="16752" spans="32:39">
      <c r="AF16752" s="25"/>
      <c r="AM16752" s="25"/>
    </row>
    <row r="16753" spans="32:39">
      <c r="AF16753" s="25"/>
      <c r="AM16753" s="25"/>
    </row>
    <row r="16754" spans="32:39">
      <c r="AF16754" s="25"/>
      <c r="AM16754" s="25"/>
    </row>
    <row r="16755" spans="32:39">
      <c r="AF16755" s="25"/>
      <c r="AM16755" s="25"/>
    </row>
    <row r="16756" spans="32:39">
      <c r="AF16756" s="25"/>
      <c r="AM16756" s="25"/>
    </row>
    <row r="16757" spans="32:39">
      <c r="AF16757" s="25"/>
      <c r="AM16757" s="25"/>
    </row>
    <row r="16758" spans="32:39">
      <c r="AF16758" s="25"/>
      <c r="AM16758" s="25"/>
    </row>
    <row r="16759" spans="32:39">
      <c r="AF16759" s="25"/>
      <c r="AM16759" s="25"/>
    </row>
    <row r="16760" spans="32:39">
      <c r="AF16760" s="25"/>
      <c r="AM16760" s="25"/>
    </row>
    <row r="16761" spans="32:39">
      <c r="AF16761" s="25"/>
      <c r="AM16761" s="25"/>
    </row>
    <row r="16762" spans="32:39">
      <c r="AF16762" s="25"/>
      <c r="AM16762" s="25"/>
    </row>
    <row r="16763" spans="32:39">
      <c r="AF16763" s="25"/>
      <c r="AM16763" s="25"/>
    </row>
    <row r="16764" spans="32:39">
      <c r="AF16764" s="25"/>
      <c r="AM16764" s="25"/>
    </row>
    <row r="16765" spans="32:39">
      <c r="AF16765" s="25"/>
      <c r="AM16765" s="25"/>
    </row>
    <row r="16766" spans="32:39">
      <c r="AF16766" s="25"/>
      <c r="AM16766" s="25"/>
    </row>
    <row r="16767" spans="32:39">
      <c r="AF16767" s="25"/>
      <c r="AM16767" s="25"/>
    </row>
    <row r="16768" spans="32:39">
      <c r="AF16768" s="25"/>
      <c r="AM16768" s="25"/>
    </row>
    <row r="16769" spans="32:39">
      <c r="AF16769" s="25"/>
      <c r="AM16769" s="25"/>
    </row>
    <row r="16770" spans="32:39">
      <c r="AF16770" s="25"/>
      <c r="AM16770" s="25"/>
    </row>
    <row r="16771" spans="32:39">
      <c r="AF16771" s="25"/>
      <c r="AM16771" s="25"/>
    </row>
    <row r="16772" spans="32:39">
      <c r="AF16772" s="25"/>
      <c r="AM16772" s="25"/>
    </row>
    <row r="16773" spans="32:39">
      <c r="AF16773" s="25"/>
      <c r="AM16773" s="25"/>
    </row>
    <row r="16774" spans="32:39">
      <c r="AF16774" s="25"/>
      <c r="AM16774" s="25"/>
    </row>
    <row r="16775" spans="32:39">
      <c r="AF16775" s="25"/>
      <c r="AM16775" s="25"/>
    </row>
    <row r="16776" spans="32:39">
      <c r="AF16776" s="25"/>
      <c r="AM16776" s="25"/>
    </row>
    <row r="16777" spans="32:39">
      <c r="AF16777" s="25"/>
      <c r="AM16777" s="25"/>
    </row>
    <row r="16778" spans="32:39">
      <c r="AF16778" s="25"/>
      <c r="AM16778" s="25"/>
    </row>
    <row r="16779" spans="32:39">
      <c r="AF16779" s="25"/>
      <c r="AM16779" s="25"/>
    </row>
    <row r="16780" spans="32:39">
      <c r="AF16780" s="25"/>
      <c r="AM16780" s="25"/>
    </row>
    <row r="16781" spans="32:39">
      <c r="AF16781" s="25"/>
      <c r="AM16781" s="25"/>
    </row>
    <row r="16782" spans="32:39">
      <c r="AF16782" s="25"/>
      <c r="AM16782" s="25"/>
    </row>
    <row r="16783" spans="32:39">
      <c r="AF16783" s="25"/>
      <c r="AM16783" s="25"/>
    </row>
    <row r="16784" spans="32:39">
      <c r="AF16784" s="25"/>
      <c r="AM16784" s="25"/>
    </row>
    <row r="16785" spans="32:39">
      <c r="AF16785" s="25"/>
      <c r="AM16785" s="25"/>
    </row>
    <row r="16786" spans="32:39">
      <c r="AF16786" s="25"/>
      <c r="AM16786" s="25"/>
    </row>
    <row r="16787" spans="32:39">
      <c r="AF16787" s="25"/>
      <c r="AM16787" s="25"/>
    </row>
    <row r="16788" spans="32:39">
      <c r="AF16788" s="25"/>
      <c r="AM16788" s="25"/>
    </row>
    <row r="16789" spans="32:39">
      <c r="AF16789" s="25"/>
      <c r="AM16789" s="25"/>
    </row>
    <row r="16790" spans="32:39">
      <c r="AF16790" s="25"/>
      <c r="AM16790" s="25"/>
    </row>
    <row r="16791" spans="32:39">
      <c r="AF16791" s="25"/>
      <c r="AM16791" s="25"/>
    </row>
    <row r="16792" spans="32:39">
      <c r="AF16792" s="25"/>
      <c r="AM16792" s="25"/>
    </row>
    <row r="16793" spans="32:39">
      <c r="AF16793" s="25"/>
      <c r="AM16793" s="25"/>
    </row>
    <row r="16794" spans="32:39">
      <c r="AF16794" s="25"/>
      <c r="AM16794" s="25"/>
    </row>
    <row r="16795" spans="32:39">
      <c r="AF16795" s="25"/>
      <c r="AM16795" s="25"/>
    </row>
    <row r="16796" spans="32:39">
      <c r="AF16796" s="25"/>
      <c r="AM16796" s="25"/>
    </row>
    <row r="16797" spans="32:39">
      <c r="AF16797" s="25"/>
      <c r="AM16797" s="25"/>
    </row>
    <row r="16798" spans="32:39">
      <c r="AF16798" s="25"/>
      <c r="AM16798" s="25"/>
    </row>
    <row r="16799" spans="32:39">
      <c r="AF16799" s="25"/>
      <c r="AM16799" s="25"/>
    </row>
    <row r="16800" spans="32:39">
      <c r="AF16800" s="25"/>
      <c r="AM16800" s="25"/>
    </row>
    <row r="16801" spans="32:39">
      <c r="AF16801" s="25"/>
      <c r="AM16801" s="25"/>
    </row>
    <row r="16802" spans="32:39">
      <c r="AF16802" s="25"/>
      <c r="AM16802" s="25"/>
    </row>
    <row r="16803" spans="32:39">
      <c r="AF16803" s="25"/>
      <c r="AM16803" s="25"/>
    </row>
    <row r="16804" spans="32:39">
      <c r="AF16804" s="25"/>
      <c r="AM16804" s="25"/>
    </row>
    <row r="16805" spans="32:39">
      <c r="AF16805" s="25"/>
      <c r="AM16805" s="25"/>
    </row>
    <row r="16806" spans="32:39">
      <c r="AF16806" s="25"/>
      <c r="AM16806" s="25"/>
    </row>
    <row r="16807" spans="32:39">
      <c r="AF16807" s="25"/>
      <c r="AM16807" s="25"/>
    </row>
    <row r="16808" spans="32:39">
      <c r="AF16808" s="25"/>
      <c r="AM16808" s="25"/>
    </row>
    <row r="16809" spans="32:39">
      <c r="AF16809" s="25"/>
      <c r="AM16809" s="25"/>
    </row>
    <row r="16810" spans="32:39">
      <c r="AF16810" s="25"/>
      <c r="AM16810" s="25"/>
    </row>
    <row r="16811" spans="32:39">
      <c r="AF16811" s="25"/>
      <c r="AM16811" s="25"/>
    </row>
    <row r="16812" spans="32:39">
      <c r="AF16812" s="25"/>
      <c r="AM16812" s="25"/>
    </row>
    <row r="16813" spans="32:39">
      <c r="AF16813" s="25"/>
      <c r="AM16813" s="25"/>
    </row>
    <row r="16814" spans="32:39">
      <c r="AF16814" s="25"/>
      <c r="AM16814" s="25"/>
    </row>
    <row r="16815" spans="32:39">
      <c r="AF16815" s="25"/>
      <c r="AM16815" s="25"/>
    </row>
    <row r="16816" spans="32:39">
      <c r="AF16816" s="25"/>
      <c r="AM16816" s="25"/>
    </row>
    <row r="16817" spans="32:39">
      <c r="AF16817" s="25"/>
      <c r="AM16817" s="25"/>
    </row>
    <row r="16818" spans="32:39">
      <c r="AF16818" s="25"/>
      <c r="AM16818" s="25"/>
    </row>
    <row r="16819" spans="32:39">
      <c r="AF16819" s="25"/>
      <c r="AM16819" s="25"/>
    </row>
    <row r="16820" spans="32:39">
      <c r="AF16820" s="25"/>
      <c r="AM16820" s="25"/>
    </row>
    <row r="16821" spans="32:39">
      <c r="AF16821" s="25"/>
      <c r="AM16821" s="25"/>
    </row>
    <row r="16822" spans="32:39">
      <c r="AF16822" s="25"/>
      <c r="AM16822" s="25"/>
    </row>
    <row r="16823" spans="32:39">
      <c r="AF16823" s="25"/>
      <c r="AM16823" s="25"/>
    </row>
    <row r="16824" spans="32:39">
      <c r="AF16824" s="25"/>
      <c r="AM16824" s="25"/>
    </row>
    <row r="16825" spans="32:39">
      <c r="AF16825" s="25"/>
      <c r="AM16825" s="25"/>
    </row>
    <row r="16826" spans="32:39">
      <c r="AF16826" s="25"/>
      <c r="AM16826" s="25"/>
    </row>
    <row r="16827" spans="32:39">
      <c r="AF16827" s="25"/>
      <c r="AM16827" s="25"/>
    </row>
    <row r="16828" spans="32:39">
      <c r="AF16828" s="25"/>
      <c r="AM16828" s="25"/>
    </row>
    <row r="16829" spans="32:39">
      <c r="AF16829" s="25"/>
      <c r="AM16829" s="25"/>
    </row>
    <row r="16830" spans="32:39">
      <c r="AF16830" s="25"/>
      <c r="AM16830" s="25"/>
    </row>
    <row r="16831" spans="32:39">
      <c r="AF16831" s="25"/>
      <c r="AM16831" s="25"/>
    </row>
    <row r="16832" spans="32:39">
      <c r="AF16832" s="25"/>
      <c r="AM16832" s="25"/>
    </row>
    <row r="16833" spans="32:39">
      <c r="AF16833" s="25"/>
      <c r="AM16833" s="25"/>
    </row>
    <row r="16834" spans="32:39">
      <c r="AF16834" s="25"/>
      <c r="AM16834" s="25"/>
    </row>
    <row r="16835" spans="32:39">
      <c r="AF16835" s="25"/>
      <c r="AM16835" s="25"/>
    </row>
    <row r="16836" spans="32:39">
      <c r="AF16836" s="25"/>
      <c r="AM16836" s="25"/>
    </row>
    <row r="16837" spans="32:39">
      <c r="AF16837" s="25"/>
      <c r="AM16837" s="25"/>
    </row>
    <row r="16838" spans="32:39">
      <c r="AF16838" s="25"/>
      <c r="AM16838" s="25"/>
    </row>
    <row r="16839" spans="32:39">
      <c r="AF16839" s="25"/>
      <c r="AM16839" s="25"/>
    </row>
    <row r="16840" spans="32:39">
      <c r="AF16840" s="25"/>
      <c r="AM16840" s="25"/>
    </row>
    <row r="16841" spans="32:39">
      <c r="AF16841" s="25"/>
      <c r="AM16841" s="25"/>
    </row>
    <row r="16842" spans="32:39">
      <c r="AF16842" s="25"/>
      <c r="AM16842" s="25"/>
    </row>
    <row r="16843" spans="32:39">
      <c r="AF16843" s="25"/>
      <c r="AM16843" s="25"/>
    </row>
    <row r="16844" spans="32:39">
      <c r="AF16844" s="25"/>
      <c r="AM16844" s="25"/>
    </row>
    <row r="16845" spans="32:39">
      <c r="AF16845" s="25"/>
      <c r="AM16845" s="25"/>
    </row>
    <row r="16846" spans="32:39">
      <c r="AF16846" s="25"/>
      <c r="AM16846" s="25"/>
    </row>
    <row r="16847" spans="32:39">
      <c r="AF16847" s="25"/>
      <c r="AM16847" s="25"/>
    </row>
    <row r="16848" spans="32:39">
      <c r="AF16848" s="25"/>
      <c r="AM16848" s="25"/>
    </row>
    <row r="16849" spans="32:39">
      <c r="AF16849" s="25"/>
      <c r="AM16849" s="25"/>
    </row>
    <row r="16850" spans="32:39">
      <c r="AF16850" s="25"/>
      <c r="AM16850" s="25"/>
    </row>
    <row r="16851" spans="32:39">
      <c r="AF16851" s="25"/>
      <c r="AM16851" s="25"/>
    </row>
    <row r="16852" spans="32:39">
      <c r="AF16852" s="25"/>
      <c r="AM16852" s="25"/>
    </row>
    <row r="16853" spans="32:39">
      <c r="AF16853" s="25"/>
      <c r="AM16853" s="25"/>
    </row>
    <row r="16854" spans="32:39">
      <c r="AF16854" s="25"/>
      <c r="AM16854" s="25"/>
    </row>
    <row r="16855" spans="32:39">
      <c r="AF16855" s="25"/>
      <c r="AM16855" s="25"/>
    </row>
    <row r="16856" spans="32:39">
      <c r="AF16856" s="25"/>
      <c r="AM16856" s="25"/>
    </row>
    <row r="16857" spans="32:39">
      <c r="AF16857" s="25"/>
      <c r="AM16857" s="25"/>
    </row>
    <row r="16858" spans="32:39">
      <c r="AF16858" s="25"/>
      <c r="AM16858" s="25"/>
    </row>
    <row r="16859" spans="32:39">
      <c r="AF16859" s="25"/>
      <c r="AM16859" s="25"/>
    </row>
    <row r="16860" spans="32:39">
      <c r="AF16860" s="25"/>
      <c r="AM16860" s="25"/>
    </row>
    <row r="16861" spans="32:39">
      <c r="AF16861" s="25"/>
      <c r="AM16861" s="25"/>
    </row>
    <row r="16862" spans="32:39">
      <c r="AF16862" s="25"/>
      <c r="AM16862" s="25"/>
    </row>
    <row r="16863" spans="32:39">
      <c r="AF16863" s="25"/>
      <c r="AM16863" s="25"/>
    </row>
    <row r="16864" spans="32:39">
      <c r="AF16864" s="25"/>
      <c r="AM16864" s="25"/>
    </row>
    <row r="16865" spans="32:39">
      <c r="AF16865" s="25"/>
      <c r="AM16865" s="25"/>
    </row>
    <row r="16866" spans="32:39">
      <c r="AF16866" s="25"/>
      <c r="AM16866" s="25"/>
    </row>
    <row r="16867" spans="32:39">
      <c r="AF16867" s="25"/>
      <c r="AM16867" s="25"/>
    </row>
    <row r="16868" spans="32:39">
      <c r="AF16868" s="25"/>
      <c r="AM16868" s="25"/>
    </row>
    <row r="16869" spans="32:39">
      <c r="AF16869" s="25"/>
      <c r="AM16869" s="25"/>
    </row>
    <row r="16870" spans="32:39">
      <c r="AF16870" s="25"/>
      <c r="AM16870" s="25"/>
    </row>
    <row r="16871" spans="32:39">
      <c r="AF16871" s="25"/>
      <c r="AM16871" s="25"/>
    </row>
    <row r="16872" spans="32:39">
      <c r="AF16872" s="25"/>
      <c r="AM16872" s="25"/>
    </row>
    <row r="16873" spans="32:39">
      <c r="AF16873" s="25"/>
      <c r="AM16873" s="25"/>
    </row>
    <row r="16874" spans="32:39">
      <c r="AF16874" s="25"/>
      <c r="AM16874" s="25"/>
    </row>
    <row r="16875" spans="32:39">
      <c r="AF16875" s="25"/>
      <c r="AM16875" s="25"/>
    </row>
    <row r="16876" spans="32:39">
      <c r="AF16876" s="25"/>
      <c r="AM16876" s="25"/>
    </row>
    <row r="16877" spans="32:39">
      <c r="AF16877" s="25"/>
      <c r="AM16877" s="25"/>
    </row>
    <row r="16878" spans="32:39">
      <c r="AF16878" s="25"/>
      <c r="AM16878" s="25"/>
    </row>
    <row r="16879" spans="32:39">
      <c r="AF16879" s="25"/>
      <c r="AM16879" s="25"/>
    </row>
    <row r="16880" spans="32:39">
      <c r="AF16880" s="25"/>
      <c r="AM16880" s="25"/>
    </row>
    <row r="16881" spans="32:39">
      <c r="AF16881" s="25"/>
      <c r="AM16881" s="25"/>
    </row>
    <row r="16882" spans="32:39">
      <c r="AF16882" s="25"/>
      <c r="AM16882" s="25"/>
    </row>
    <row r="16883" spans="32:39">
      <c r="AF16883" s="25"/>
      <c r="AM16883" s="25"/>
    </row>
    <row r="16884" spans="32:39">
      <c r="AF16884" s="25"/>
      <c r="AM16884" s="25"/>
    </row>
    <row r="16885" spans="32:39">
      <c r="AF16885" s="25"/>
      <c r="AM16885" s="25"/>
    </row>
    <row r="16886" spans="32:39">
      <c r="AF16886" s="25"/>
      <c r="AM16886" s="25"/>
    </row>
    <row r="16887" spans="32:39">
      <c r="AF16887" s="25"/>
      <c r="AM16887" s="25"/>
    </row>
    <row r="16888" spans="32:39">
      <c r="AF16888" s="25"/>
      <c r="AM16888" s="25"/>
    </row>
    <row r="16889" spans="32:39">
      <c r="AF16889" s="25"/>
      <c r="AM16889" s="25"/>
    </row>
    <row r="16890" spans="32:39">
      <c r="AF16890" s="25"/>
      <c r="AM16890" s="25"/>
    </row>
    <row r="16891" spans="32:39">
      <c r="AF16891" s="25"/>
      <c r="AM16891" s="25"/>
    </row>
    <row r="16892" spans="32:39">
      <c r="AF16892" s="25"/>
      <c r="AM16892" s="25"/>
    </row>
    <row r="16893" spans="32:39">
      <c r="AF16893" s="25"/>
      <c r="AM16893" s="25"/>
    </row>
    <row r="16894" spans="32:39">
      <c r="AF16894" s="25"/>
      <c r="AM16894" s="25"/>
    </row>
    <row r="16895" spans="32:39">
      <c r="AF16895" s="25"/>
      <c r="AM16895" s="25"/>
    </row>
    <row r="16896" spans="32:39">
      <c r="AF16896" s="25"/>
      <c r="AM16896" s="25"/>
    </row>
    <row r="16897" spans="32:39">
      <c r="AF16897" s="25"/>
      <c r="AM16897" s="25"/>
    </row>
    <row r="16898" spans="32:39">
      <c r="AF16898" s="25"/>
      <c r="AM16898" s="25"/>
    </row>
    <row r="16899" spans="32:39">
      <c r="AF16899" s="25"/>
      <c r="AM16899" s="25"/>
    </row>
    <row r="16900" spans="32:39">
      <c r="AF16900" s="25"/>
      <c r="AM16900" s="25"/>
    </row>
    <row r="16901" spans="32:39">
      <c r="AF16901" s="25"/>
      <c r="AM16901" s="25"/>
    </row>
    <row r="16902" spans="32:39">
      <c r="AF16902" s="25"/>
      <c r="AM16902" s="25"/>
    </row>
    <row r="16903" spans="32:39">
      <c r="AF16903" s="25"/>
      <c r="AM16903" s="25"/>
    </row>
    <row r="16904" spans="32:39">
      <c r="AF16904" s="25"/>
      <c r="AM16904" s="25"/>
    </row>
    <row r="16905" spans="32:39">
      <c r="AF16905" s="25"/>
      <c r="AM16905" s="25"/>
    </row>
    <row r="16906" spans="32:39">
      <c r="AF16906" s="25"/>
      <c r="AM16906" s="25"/>
    </row>
    <row r="16907" spans="32:39">
      <c r="AF16907" s="25"/>
      <c r="AM16907" s="25"/>
    </row>
    <row r="16908" spans="32:39">
      <c r="AF16908" s="25"/>
      <c r="AM16908" s="25"/>
    </row>
    <row r="16909" spans="32:39">
      <c r="AF16909" s="25"/>
      <c r="AM16909" s="25"/>
    </row>
    <row r="16910" spans="32:39">
      <c r="AF16910" s="25"/>
      <c r="AM16910" s="25"/>
    </row>
    <row r="16911" spans="32:39">
      <c r="AF16911" s="25"/>
      <c r="AM16911" s="25"/>
    </row>
    <row r="16912" spans="32:39">
      <c r="AF16912" s="25"/>
      <c r="AM16912" s="25"/>
    </row>
    <row r="16913" spans="32:39">
      <c r="AF16913" s="25"/>
      <c r="AM16913" s="25"/>
    </row>
    <row r="16914" spans="32:39">
      <c r="AF16914" s="25"/>
      <c r="AM16914" s="25"/>
    </row>
    <row r="16915" spans="32:39">
      <c r="AF16915" s="25"/>
      <c r="AM16915" s="25"/>
    </row>
    <row r="16916" spans="32:39">
      <c r="AF16916" s="25"/>
      <c r="AM16916" s="25"/>
    </row>
    <row r="16917" spans="32:39">
      <c r="AF16917" s="25"/>
      <c r="AM16917" s="25"/>
    </row>
    <row r="16918" spans="32:39">
      <c r="AF16918" s="25"/>
      <c r="AM16918" s="25"/>
    </row>
    <row r="16919" spans="32:39">
      <c r="AF16919" s="25"/>
      <c r="AM16919" s="25"/>
    </row>
    <row r="16920" spans="32:39">
      <c r="AF16920" s="25"/>
      <c r="AM16920" s="25"/>
    </row>
    <row r="16921" spans="32:39">
      <c r="AF16921" s="25"/>
      <c r="AM16921" s="25"/>
    </row>
    <row r="16922" spans="32:39">
      <c r="AF16922" s="25"/>
      <c r="AM16922" s="25"/>
    </row>
    <row r="16923" spans="32:39">
      <c r="AF16923" s="25"/>
      <c r="AM16923" s="25"/>
    </row>
    <row r="16924" spans="32:39">
      <c r="AF16924" s="25"/>
      <c r="AM16924" s="25"/>
    </row>
    <row r="16925" spans="32:39">
      <c r="AF16925" s="25"/>
      <c r="AM16925" s="25"/>
    </row>
    <row r="16926" spans="32:39">
      <c r="AF16926" s="25"/>
      <c r="AM16926" s="25"/>
    </row>
    <row r="16927" spans="32:39">
      <c r="AF16927" s="25"/>
      <c r="AM16927" s="25"/>
    </row>
    <row r="16928" spans="32:39">
      <c r="AF16928" s="25"/>
      <c r="AM16928" s="25"/>
    </row>
    <row r="16929" spans="32:39">
      <c r="AF16929" s="25"/>
      <c r="AM16929" s="25"/>
    </row>
    <row r="16930" spans="32:39">
      <c r="AF16930" s="25"/>
      <c r="AM16930" s="25"/>
    </row>
    <row r="16931" spans="32:39">
      <c r="AF16931" s="25"/>
      <c r="AM16931" s="25"/>
    </row>
    <row r="16932" spans="32:39">
      <c r="AF16932" s="25"/>
      <c r="AM16932" s="25"/>
    </row>
    <row r="16933" spans="32:39">
      <c r="AF16933" s="25"/>
      <c r="AM16933" s="25"/>
    </row>
    <row r="16934" spans="32:39">
      <c r="AF16934" s="25"/>
      <c r="AM16934" s="25"/>
    </row>
    <row r="16935" spans="32:39">
      <c r="AF16935" s="25"/>
      <c r="AM16935" s="25"/>
    </row>
    <row r="16936" spans="32:39">
      <c r="AF16936" s="25"/>
      <c r="AM16936" s="25"/>
    </row>
    <row r="16937" spans="32:39">
      <c r="AF16937" s="25"/>
      <c r="AM16937" s="25"/>
    </row>
    <row r="16938" spans="32:39">
      <c r="AF16938" s="25"/>
      <c r="AM16938" s="25"/>
    </row>
    <row r="16939" spans="32:39">
      <c r="AF16939" s="25"/>
      <c r="AM16939" s="25"/>
    </row>
    <row r="16940" spans="32:39">
      <c r="AF16940" s="25"/>
      <c r="AM16940" s="25"/>
    </row>
    <row r="16941" spans="32:39">
      <c r="AF16941" s="25"/>
      <c r="AM16941" s="25"/>
    </row>
    <row r="16942" spans="32:39">
      <c r="AF16942" s="25"/>
      <c r="AM16942" s="25"/>
    </row>
    <row r="16943" spans="32:39">
      <c r="AF16943" s="25"/>
      <c r="AM16943" s="25"/>
    </row>
    <row r="16944" spans="32:39">
      <c r="AF16944" s="25"/>
      <c r="AM16944" s="25"/>
    </row>
    <row r="16945" spans="32:39">
      <c r="AF16945" s="25"/>
      <c r="AM16945" s="25"/>
    </row>
    <row r="16946" spans="32:39">
      <c r="AF16946" s="25"/>
      <c r="AM16946" s="25"/>
    </row>
    <row r="16947" spans="32:39">
      <c r="AF16947" s="25"/>
      <c r="AM16947" s="25"/>
    </row>
    <row r="16948" spans="32:39">
      <c r="AF16948" s="25"/>
      <c r="AM16948" s="25"/>
    </row>
    <row r="16949" spans="32:39">
      <c r="AF16949" s="25"/>
      <c r="AM16949" s="25"/>
    </row>
    <row r="16950" spans="32:39">
      <c r="AF16950" s="25"/>
      <c r="AM16950" s="25"/>
    </row>
    <row r="16951" spans="32:39">
      <c r="AF16951" s="25"/>
      <c r="AM16951" s="25"/>
    </row>
    <row r="16952" spans="32:39">
      <c r="AF16952" s="25"/>
      <c r="AM16952" s="25"/>
    </row>
    <row r="16953" spans="32:39">
      <c r="AF16953" s="25"/>
      <c r="AM16953" s="25"/>
    </row>
    <row r="16954" spans="32:39">
      <c r="AF16954" s="25"/>
      <c r="AM16954" s="25"/>
    </row>
    <row r="16955" spans="32:39">
      <c r="AF16955" s="25"/>
      <c r="AM16955" s="25"/>
    </row>
    <row r="16956" spans="32:39">
      <c r="AF16956" s="25"/>
      <c r="AM16956" s="25"/>
    </row>
    <row r="16957" spans="32:39">
      <c r="AF16957" s="25"/>
      <c r="AM16957" s="25"/>
    </row>
    <row r="16958" spans="32:39">
      <c r="AF16958" s="25"/>
      <c r="AM16958" s="25"/>
    </row>
    <row r="16959" spans="32:39">
      <c r="AF16959" s="25"/>
      <c r="AM16959" s="25"/>
    </row>
    <row r="16960" spans="32:39">
      <c r="AF16960" s="25"/>
      <c r="AM16960" s="25"/>
    </row>
    <row r="16961" spans="32:39">
      <c r="AF16961" s="25"/>
      <c r="AM16961" s="25"/>
    </row>
    <row r="16962" spans="32:39">
      <c r="AF16962" s="25"/>
      <c r="AM16962" s="25"/>
    </row>
    <row r="16963" spans="32:39">
      <c r="AF16963" s="25"/>
      <c r="AM16963" s="25"/>
    </row>
    <row r="16964" spans="32:39">
      <c r="AF16964" s="25"/>
      <c r="AM16964" s="25"/>
    </row>
    <row r="16965" spans="32:39">
      <c r="AF16965" s="25"/>
      <c r="AM16965" s="25"/>
    </row>
    <row r="16966" spans="32:39">
      <c r="AF16966" s="25"/>
      <c r="AM16966" s="25"/>
    </row>
    <row r="16967" spans="32:39">
      <c r="AF16967" s="25"/>
      <c r="AM16967" s="25"/>
    </row>
    <row r="16968" spans="32:39">
      <c r="AF16968" s="25"/>
      <c r="AM16968" s="25"/>
    </row>
    <row r="16969" spans="32:39">
      <c r="AF16969" s="25"/>
      <c r="AM16969" s="25"/>
    </row>
    <row r="16970" spans="32:39">
      <c r="AF16970" s="25"/>
      <c r="AM16970" s="25"/>
    </row>
    <row r="16971" spans="32:39">
      <c r="AF16971" s="25"/>
      <c r="AM16971" s="25"/>
    </row>
    <row r="16972" spans="32:39">
      <c r="AF16972" s="25"/>
      <c r="AM16972" s="25"/>
    </row>
    <row r="16973" spans="32:39">
      <c r="AF16973" s="25"/>
      <c r="AM16973" s="25"/>
    </row>
    <row r="16974" spans="32:39">
      <c r="AF16974" s="25"/>
      <c r="AM16974" s="25"/>
    </row>
    <row r="16975" spans="32:39">
      <c r="AF16975" s="25"/>
      <c r="AM16975" s="25"/>
    </row>
    <row r="16976" spans="32:39">
      <c r="AF16976" s="25"/>
      <c r="AM16976" s="25"/>
    </row>
    <row r="16977" spans="32:39">
      <c r="AF16977" s="25"/>
      <c r="AM16977" s="25"/>
    </row>
    <row r="16978" spans="32:39">
      <c r="AF16978" s="25"/>
      <c r="AM16978" s="25"/>
    </row>
    <row r="16979" spans="32:39">
      <c r="AF16979" s="25"/>
      <c r="AM16979" s="25"/>
    </row>
    <row r="16980" spans="32:39">
      <c r="AF16980" s="25"/>
      <c r="AM16980" s="25"/>
    </row>
    <row r="16981" spans="32:39">
      <c r="AF16981" s="25"/>
      <c r="AM16981" s="25"/>
    </row>
    <row r="16982" spans="32:39">
      <c r="AF16982" s="25"/>
      <c r="AM16982" s="25"/>
    </row>
    <row r="16983" spans="32:39">
      <c r="AF16983" s="25"/>
      <c r="AM16983" s="25"/>
    </row>
    <row r="16984" spans="32:39">
      <c r="AF16984" s="25"/>
      <c r="AM16984" s="25"/>
    </row>
    <row r="16985" spans="32:39">
      <c r="AF16985" s="25"/>
      <c r="AM16985" s="25"/>
    </row>
    <row r="16986" spans="32:39">
      <c r="AF16986" s="25"/>
      <c r="AM16986" s="25"/>
    </row>
    <row r="16987" spans="32:39">
      <c r="AF16987" s="25"/>
      <c r="AM16987" s="25"/>
    </row>
    <row r="16988" spans="32:39">
      <c r="AF16988" s="25"/>
      <c r="AM16988" s="25"/>
    </row>
    <row r="16989" spans="32:39">
      <c r="AF16989" s="25"/>
      <c r="AM16989" s="25"/>
    </row>
    <row r="16990" spans="32:39">
      <c r="AF16990" s="25"/>
      <c r="AM16990" s="25"/>
    </row>
    <row r="16991" spans="32:39">
      <c r="AF16991" s="25"/>
      <c r="AM16991" s="25"/>
    </row>
    <row r="16992" spans="32:39">
      <c r="AF16992" s="25"/>
      <c r="AM16992" s="25"/>
    </row>
    <row r="16993" spans="32:39">
      <c r="AF16993" s="25"/>
      <c r="AM16993" s="25"/>
    </row>
    <row r="16994" spans="32:39">
      <c r="AF16994" s="25"/>
      <c r="AM16994" s="25"/>
    </row>
    <row r="16995" spans="32:39">
      <c r="AF16995" s="25"/>
      <c r="AM16995" s="25"/>
    </row>
    <row r="16996" spans="32:39">
      <c r="AF16996" s="25"/>
      <c r="AM16996" s="25"/>
    </row>
    <row r="16997" spans="32:39">
      <c r="AF16997" s="25"/>
      <c r="AM16997" s="25"/>
    </row>
    <row r="16998" spans="32:39">
      <c r="AF16998" s="25"/>
      <c r="AM16998" s="25"/>
    </row>
    <row r="16999" spans="32:39">
      <c r="AF16999" s="25"/>
      <c r="AM16999" s="25"/>
    </row>
    <row r="17000" spans="32:39">
      <c r="AF17000" s="25"/>
      <c r="AM17000" s="25"/>
    </row>
    <row r="17001" spans="32:39">
      <c r="AF17001" s="25"/>
      <c r="AM17001" s="25"/>
    </row>
    <row r="17002" spans="32:39">
      <c r="AF17002" s="25"/>
      <c r="AM17002" s="25"/>
    </row>
    <row r="17003" spans="32:39">
      <c r="AF17003" s="25"/>
      <c r="AM17003" s="25"/>
    </row>
    <row r="17004" spans="32:39">
      <c r="AF17004" s="25"/>
      <c r="AM17004" s="25"/>
    </row>
    <row r="17005" spans="32:39">
      <c r="AF17005" s="25"/>
      <c r="AM17005" s="25"/>
    </row>
    <row r="17006" spans="32:39">
      <c r="AF17006" s="25"/>
      <c r="AM17006" s="25"/>
    </row>
    <row r="17007" spans="32:39">
      <c r="AF17007" s="25"/>
      <c r="AM17007" s="25"/>
    </row>
    <row r="17008" spans="32:39">
      <c r="AF17008" s="25"/>
      <c r="AM17008" s="25"/>
    </row>
    <row r="17009" spans="32:39">
      <c r="AF17009" s="25"/>
      <c r="AM17009" s="25"/>
    </row>
    <row r="17010" spans="32:39">
      <c r="AF17010" s="25"/>
      <c r="AM17010" s="25"/>
    </row>
    <row r="17011" spans="32:39">
      <c r="AF17011" s="25"/>
      <c r="AM17011" s="25"/>
    </row>
    <row r="17012" spans="32:39">
      <c r="AF17012" s="25"/>
      <c r="AM17012" s="25"/>
    </row>
    <row r="17013" spans="32:39">
      <c r="AF17013" s="25"/>
      <c r="AM17013" s="25"/>
    </row>
    <row r="17014" spans="32:39">
      <c r="AF17014" s="25"/>
      <c r="AM17014" s="25"/>
    </row>
    <row r="17015" spans="32:39">
      <c r="AF17015" s="25"/>
      <c r="AM17015" s="25"/>
    </row>
    <row r="17016" spans="32:39">
      <c r="AF17016" s="25"/>
      <c r="AM17016" s="25"/>
    </row>
    <row r="17017" spans="32:39">
      <c r="AF17017" s="25"/>
      <c r="AM17017" s="25"/>
    </row>
    <row r="17018" spans="32:39">
      <c r="AF17018" s="25"/>
      <c r="AM17018" s="25"/>
    </row>
    <row r="17019" spans="32:39">
      <c r="AF17019" s="25"/>
      <c r="AM17019" s="25"/>
    </row>
    <row r="17020" spans="32:39">
      <c r="AF17020" s="25"/>
      <c r="AM17020" s="25"/>
    </row>
    <row r="17021" spans="32:39">
      <c r="AF17021" s="25"/>
      <c r="AM17021" s="25"/>
    </row>
    <row r="17022" spans="32:39">
      <c r="AF17022" s="25"/>
      <c r="AM17022" s="25"/>
    </row>
    <row r="17023" spans="32:39">
      <c r="AF17023" s="25"/>
      <c r="AM17023" s="25"/>
    </row>
    <row r="17024" spans="32:39">
      <c r="AF17024" s="25"/>
      <c r="AM17024" s="25"/>
    </row>
    <row r="17025" spans="32:39">
      <c r="AF17025" s="25"/>
      <c r="AM17025" s="25"/>
    </row>
    <row r="17026" spans="32:39">
      <c r="AF17026" s="25"/>
      <c r="AM17026" s="25"/>
    </row>
    <row r="17027" spans="32:39">
      <c r="AF17027" s="25"/>
      <c r="AM17027" s="25"/>
    </row>
    <row r="17028" spans="32:39">
      <c r="AF17028" s="25"/>
      <c r="AM17028" s="25"/>
    </row>
    <row r="17029" spans="32:39">
      <c r="AF17029" s="25"/>
      <c r="AM17029" s="25"/>
    </row>
    <row r="17030" spans="32:39">
      <c r="AF17030" s="25"/>
      <c r="AM17030" s="25"/>
    </row>
    <row r="17031" spans="32:39">
      <c r="AF17031" s="25"/>
      <c r="AM17031" s="25"/>
    </row>
    <row r="17032" spans="32:39">
      <c r="AF17032" s="25"/>
      <c r="AM17032" s="25"/>
    </row>
    <row r="17033" spans="32:39">
      <c r="AF17033" s="25"/>
      <c r="AM17033" s="25"/>
    </row>
    <row r="17034" spans="32:39">
      <c r="AF17034" s="25"/>
      <c r="AM17034" s="25"/>
    </row>
    <row r="17035" spans="32:39">
      <c r="AF17035" s="25"/>
      <c r="AM17035" s="25"/>
    </row>
    <row r="17036" spans="32:39">
      <c r="AF17036" s="25"/>
      <c r="AM17036" s="25"/>
    </row>
    <row r="17037" spans="32:39">
      <c r="AF17037" s="25"/>
      <c r="AM17037" s="25"/>
    </row>
    <row r="17038" spans="32:39">
      <c r="AF17038" s="25"/>
      <c r="AM17038" s="25"/>
    </row>
    <row r="17039" spans="32:39">
      <c r="AF17039" s="25"/>
      <c r="AM17039" s="25"/>
    </row>
    <row r="17040" spans="32:39">
      <c r="AF17040" s="25"/>
      <c r="AM17040" s="25"/>
    </row>
    <row r="17041" spans="32:39">
      <c r="AF17041" s="25"/>
      <c r="AM17041" s="25"/>
    </row>
    <row r="17042" spans="32:39">
      <c r="AF17042" s="25"/>
      <c r="AM17042" s="25"/>
    </row>
    <row r="17043" spans="32:39">
      <c r="AF17043" s="25"/>
      <c r="AM17043" s="25"/>
    </row>
    <row r="17044" spans="32:39">
      <c r="AF17044" s="25"/>
      <c r="AM17044" s="25"/>
    </row>
    <row r="17045" spans="32:39">
      <c r="AF17045" s="25"/>
      <c r="AM17045" s="25"/>
    </row>
    <row r="17046" spans="32:39">
      <c r="AF17046" s="25"/>
      <c r="AM17046" s="25"/>
    </row>
    <row r="17047" spans="32:39">
      <c r="AF17047" s="25"/>
      <c r="AM17047" s="25"/>
    </row>
    <row r="17048" spans="32:39">
      <c r="AF17048" s="25"/>
      <c r="AM17048" s="25"/>
    </row>
    <row r="17049" spans="32:39">
      <c r="AF17049" s="25"/>
      <c r="AM17049" s="25"/>
    </row>
    <row r="17050" spans="32:39">
      <c r="AF17050" s="25"/>
      <c r="AM17050" s="25"/>
    </row>
    <row r="17051" spans="32:39">
      <c r="AF17051" s="25"/>
      <c r="AM17051" s="25"/>
    </row>
    <row r="17052" spans="32:39">
      <c r="AF17052" s="25"/>
      <c r="AM17052" s="25"/>
    </row>
    <row r="17053" spans="32:39">
      <c r="AF17053" s="25"/>
      <c r="AM17053" s="25"/>
    </row>
    <row r="17054" spans="32:39">
      <c r="AF17054" s="25"/>
      <c r="AM17054" s="25"/>
    </row>
    <row r="17055" spans="32:39">
      <c r="AF17055" s="25"/>
      <c r="AM17055" s="25"/>
    </row>
    <row r="17056" spans="32:39">
      <c r="AF17056" s="25"/>
      <c r="AM17056" s="25"/>
    </row>
    <row r="17057" spans="32:39">
      <c r="AF17057" s="25"/>
      <c r="AM17057" s="25"/>
    </row>
    <row r="17058" spans="32:39">
      <c r="AF17058" s="25"/>
      <c r="AM17058" s="25"/>
    </row>
    <row r="17059" spans="32:39">
      <c r="AF17059" s="25"/>
      <c r="AM17059" s="25"/>
    </row>
    <row r="17060" spans="32:39">
      <c r="AF17060" s="25"/>
      <c r="AM17060" s="25"/>
    </row>
    <row r="17061" spans="32:39">
      <c r="AF17061" s="25"/>
      <c r="AM17061" s="25"/>
    </row>
    <row r="17062" spans="32:39">
      <c r="AF17062" s="25"/>
      <c r="AM17062" s="25"/>
    </row>
    <row r="17063" spans="32:39">
      <c r="AF17063" s="25"/>
      <c r="AM17063" s="25"/>
    </row>
    <row r="17064" spans="32:39">
      <c r="AF17064" s="25"/>
      <c r="AM17064" s="25"/>
    </row>
    <row r="17065" spans="32:39">
      <c r="AF17065" s="25"/>
      <c r="AM17065" s="25"/>
    </row>
    <row r="17066" spans="32:39">
      <c r="AF17066" s="25"/>
      <c r="AM17066" s="25"/>
    </row>
    <row r="17067" spans="32:39">
      <c r="AF17067" s="25"/>
      <c r="AM17067" s="25"/>
    </row>
    <row r="17068" spans="32:39">
      <c r="AF17068" s="25"/>
      <c r="AM17068" s="25"/>
    </row>
    <row r="17069" spans="32:39">
      <c r="AF17069" s="25"/>
      <c r="AM17069" s="25"/>
    </row>
    <row r="17070" spans="32:39">
      <c r="AF17070" s="25"/>
      <c r="AM17070" s="25"/>
    </row>
    <row r="17071" spans="32:39">
      <c r="AF17071" s="25"/>
      <c r="AM17071" s="25"/>
    </row>
    <row r="17072" spans="32:39">
      <c r="AF17072" s="25"/>
      <c r="AM17072" s="25"/>
    </row>
    <row r="17073" spans="32:39">
      <c r="AF17073" s="25"/>
      <c r="AM17073" s="25"/>
    </row>
    <row r="17074" spans="32:39">
      <c r="AF17074" s="25"/>
      <c r="AM17074" s="25"/>
    </row>
    <row r="17075" spans="32:39">
      <c r="AF17075" s="25"/>
      <c r="AM17075" s="25"/>
    </row>
    <row r="17076" spans="32:39">
      <c r="AF17076" s="25"/>
      <c r="AM17076" s="25"/>
    </row>
    <row r="17077" spans="32:39">
      <c r="AF17077" s="25"/>
      <c r="AM17077" s="25"/>
    </row>
    <row r="17078" spans="32:39">
      <c r="AF17078" s="25"/>
      <c r="AM17078" s="25"/>
    </row>
    <row r="17079" spans="32:39">
      <c r="AF17079" s="25"/>
      <c r="AM17079" s="25"/>
    </row>
    <row r="17080" spans="32:39">
      <c r="AF17080" s="25"/>
      <c r="AM17080" s="25"/>
    </row>
    <row r="17081" spans="32:39">
      <c r="AF17081" s="25"/>
      <c r="AM17081" s="25"/>
    </row>
    <row r="17082" spans="32:39">
      <c r="AF17082" s="25"/>
      <c r="AM17082" s="25"/>
    </row>
    <row r="17083" spans="32:39">
      <c r="AF17083" s="25"/>
      <c r="AM17083" s="25"/>
    </row>
    <row r="17084" spans="32:39">
      <c r="AF17084" s="25"/>
      <c r="AM17084" s="25"/>
    </row>
    <row r="17085" spans="32:39">
      <c r="AF17085" s="25"/>
      <c r="AM17085" s="25"/>
    </row>
    <row r="17086" spans="32:39">
      <c r="AF17086" s="25"/>
      <c r="AM17086" s="25"/>
    </row>
    <row r="17087" spans="32:39">
      <c r="AF17087" s="25"/>
      <c r="AM17087" s="25"/>
    </row>
    <row r="17088" spans="32:39">
      <c r="AF17088" s="25"/>
      <c r="AM17088" s="25"/>
    </row>
    <row r="17089" spans="32:39">
      <c r="AF17089" s="25"/>
      <c r="AM17089" s="25"/>
    </row>
    <row r="17090" spans="32:39">
      <c r="AF17090" s="25"/>
      <c r="AM17090" s="25"/>
    </row>
    <row r="17091" spans="32:39">
      <c r="AF17091" s="25"/>
      <c r="AM17091" s="25"/>
    </row>
    <row r="17092" spans="32:39">
      <c r="AF17092" s="25"/>
      <c r="AM17092" s="25"/>
    </row>
    <row r="17093" spans="32:39">
      <c r="AF17093" s="25"/>
      <c r="AM17093" s="25"/>
    </row>
    <row r="17094" spans="32:39">
      <c r="AF17094" s="25"/>
      <c r="AM17094" s="25"/>
    </row>
    <row r="17095" spans="32:39">
      <c r="AF17095" s="25"/>
      <c r="AM17095" s="25"/>
    </row>
    <row r="17096" spans="32:39">
      <c r="AF17096" s="25"/>
      <c r="AM17096" s="25"/>
    </row>
    <row r="17097" spans="32:39">
      <c r="AF17097" s="25"/>
      <c r="AM17097" s="25"/>
    </row>
    <row r="17098" spans="32:39">
      <c r="AF17098" s="25"/>
      <c r="AM17098" s="25"/>
    </row>
    <row r="17099" spans="32:39">
      <c r="AF17099" s="25"/>
      <c r="AM17099" s="25"/>
    </row>
    <row r="17100" spans="32:39">
      <c r="AF17100" s="25"/>
      <c r="AM17100" s="25"/>
    </row>
    <row r="17101" spans="32:39">
      <c r="AF17101" s="25"/>
      <c r="AM17101" s="25"/>
    </row>
    <row r="17102" spans="32:39">
      <c r="AF17102" s="25"/>
      <c r="AM17102" s="25"/>
    </row>
    <row r="17103" spans="32:39">
      <c r="AF17103" s="25"/>
      <c r="AM17103" s="25"/>
    </row>
    <row r="17104" spans="32:39">
      <c r="AF17104" s="25"/>
      <c r="AM17104" s="25"/>
    </row>
    <row r="17105" spans="32:39">
      <c r="AF17105" s="25"/>
      <c r="AM17105" s="25"/>
    </row>
    <row r="17106" spans="32:39">
      <c r="AF17106" s="25"/>
      <c r="AM17106" s="25"/>
    </row>
    <row r="17107" spans="32:39">
      <c r="AF17107" s="25"/>
      <c r="AM17107" s="25"/>
    </row>
    <row r="17108" spans="32:39">
      <c r="AF17108" s="25"/>
      <c r="AM17108" s="25"/>
    </row>
    <row r="17109" spans="32:39">
      <c r="AF17109" s="25"/>
      <c r="AM17109" s="25"/>
    </row>
    <row r="17110" spans="32:39">
      <c r="AF17110" s="25"/>
      <c r="AM17110" s="25"/>
    </row>
    <row r="17111" spans="32:39">
      <c r="AF17111" s="25"/>
      <c r="AM17111" s="25"/>
    </row>
    <row r="17112" spans="32:39">
      <c r="AF17112" s="25"/>
      <c r="AM17112" s="25"/>
    </row>
    <row r="17113" spans="32:39">
      <c r="AF17113" s="25"/>
      <c r="AM17113" s="25"/>
    </row>
    <row r="17114" spans="32:39">
      <c r="AF17114" s="25"/>
      <c r="AM17114" s="25"/>
    </row>
    <row r="17115" spans="32:39">
      <c r="AF17115" s="25"/>
      <c r="AM17115" s="25"/>
    </row>
    <row r="17116" spans="32:39">
      <c r="AF17116" s="25"/>
      <c r="AM17116" s="25"/>
    </row>
    <row r="17117" spans="32:39">
      <c r="AF17117" s="25"/>
      <c r="AM17117" s="25"/>
    </row>
    <row r="17118" spans="32:39">
      <c r="AF17118" s="25"/>
      <c r="AM17118" s="25"/>
    </row>
    <row r="17119" spans="32:39">
      <c r="AF17119" s="25"/>
      <c r="AM17119" s="25"/>
    </row>
    <row r="17120" spans="32:39">
      <c r="AF17120" s="25"/>
      <c r="AM17120" s="25"/>
    </row>
    <row r="17121" spans="32:39">
      <c r="AF17121" s="25"/>
      <c r="AM17121" s="25"/>
    </row>
    <row r="17122" spans="32:39">
      <c r="AF17122" s="25"/>
      <c r="AM17122" s="25"/>
    </row>
    <row r="17123" spans="32:39">
      <c r="AF17123" s="25"/>
      <c r="AM17123" s="25"/>
    </row>
    <row r="17124" spans="32:39">
      <c r="AF17124" s="25"/>
      <c r="AM17124" s="25"/>
    </row>
    <row r="17125" spans="32:39">
      <c r="AF17125" s="25"/>
      <c r="AM17125" s="25"/>
    </row>
    <row r="17126" spans="32:39">
      <c r="AF17126" s="25"/>
      <c r="AM17126" s="25"/>
    </row>
    <row r="17127" spans="32:39">
      <c r="AF17127" s="25"/>
      <c r="AM17127" s="25"/>
    </row>
    <row r="17128" spans="32:39">
      <c r="AF17128" s="25"/>
      <c r="AM17128" s="25"/>
    </row>
    <row r="17129" spans="32:39">
      <c r="AF17129" s="25"/>
      <c r="AM17129" s="25"/>
    </row>
    <row r="17130" spans="32:39">
      <c r="AF17130" s="25"/>
      <c r="AM17130" s="25"/>
    </row>
    <row r="17131" spans="32:39">
      <c r="AF17131" s="25"/>
      <c r="AM17131" s="25"/>
    </row>
    <row r="17132" spans="32:39">
      <c r="AF17132" s="25"/>
      <c r="AM17132" s="25"/>
    </row>
    <row r="17133" spans="32:39">
      <c r="AF17133" s="25"/>
      <c r="AM17133" s="25"/>
    </row>
    <row r="17134" spans="32:39">
      <c r="AF17134" s="25"/>
      <c r="AM17134" s="25"/>
    </row>
    <row r="17135" spans="32:39">
      <c r="AF17135" s="25"/>
      <c r="AM17135" s="25"/>
    </row>
    <row r="17136" spans="32:39">
      <c r="AF17136" s="25"/>
      <c r="AM17136" s="25"/>
    </row>
    <row r="17137" spans="32:39">
      <c r="AF17137" s="25"/>
      <c r="AM17137" s="25"/>
    </row>
    <row r="17138" spans="32:39">
      <c r="AF17138" s="25"/>
      <c r="AM17138" s="25"/>
    </row>
    <row r="17139" spans="32:39">
      <c r="AF17139" s="25"/>
      <c r="AM17139" s="25"/>
    </row>
    <row r="17140" spans="32:39">
      <c r="AF17140" s="25"/>
      <c r="AM17140" s="25"/>
    </row>
    <row r="17141" spans="32:39">
      <c r="AF17141" s="25"/>
      <c r="AM17141" s="25"/>
    </row>
    <row r="17142" spans="32:39">
      <c r="AF17142" s="25"/>
      <c r="AM17142" s="25"/>
    </row>
    <row r="17143" spans="32:39">
      <c r="AF17143" s="25"/>
      <c r="AM17143" s="25"/>
    </row>
    <row r="17144" spans="32:39">
      <c r="AF17144" s="25"/>
      <c r="AM17144" s="25"/>
    </row>
    <row r="17145" spans="32:39">
      <c r="AF17145" s="25"/>
      <c r="AM17145" s="25"/>
    </row>
    <row r="17146" spans="32:39">
      <c r="AF17146" s="25"/>
      <c r="AM17146" s="25"/>
    </row>
    <row r="17147" spans="32:39">
      <c r="AF17147" s="25"/>
      <c r="AM17147" s="25"/>
    </row>
    <row r="17148" spans="32:39">
      <c r="AF17148" s="25"/>
      <c r="AM17148" s="25"/>
    </row>
    <row r="17149" spans="32:39">
      <c r="AF17149" s="25"/>
      <c r="AM17149" s="25"/>
    </row>
    <row r="17150" spans="32:39">
      <c r="AF17150" s="25"/>
      <c r="AM17150" s="25"/>
    </row>
    <row r="17151" spans="32:39">
      <c r="AF17151" s="25"/>
      <c r="AM17151" s="25"/>
    </row>
    <row r="17152" spans="32:39">
      <c r="AF17152" s="25"/>
      <c r="AM17152" s="25"/>
    </row>
    <row r="17153" spans="32:39">
      <c r="AF17153" s="25"/>
      <c r="AM17153" s="25"/>
    </row>
    <row r="17154" spans="32:39">
      <c r="AF17154" s="25"/>
      <c r="AM17154" s="25"/>
    </row>
    <row r="17155" spans="32:39">
      <c r="AF17155" s="25"/>
      <c r="AM17155" s="25"/>
    </row>
    <row r="17156" spans="32:39">
      <c r="AF17156" s="25"/>
      <c r="AM17156" s="25"/>
    </row>
    <row r="17157" spans="32:39">
      <c r="AF17157" s="25"/>
      <c r="AM17157" s="25"/>
    </row>
    <row r="17158" spans="32:39">
      <c r="AF17158" s="25"/>
      <c r="AM17158" s="25"/>
    </row>
    <row r="17159" spans="32:39">
      <c r="AF17159" s="25"/>
      <c r="AM17159" s="25"/>
    </row>
    <row r="17160" spans="32:39">
      <c r="AF17160" s="25"/>
      <c r="AM17160" s="25"/>
    </row>
    <row r="17161" spans="32:39">
      <c r="AF17161" s="25"/>
      <c r="AM17161" s="25"/>
    </row>
    <row r="17162" spans="32:39">
      <c r="AF17162" s="25"/>
      <c r="AM17162" s="25"/>
    </row>
    <row r="17163" spans="32:39">
      <c r="AF17163" s="25"/>
      <c r="AM17163" s="25"/>
    </row>
    <row r="17164" spans="32:39">
      <c r="AF17164" s="25"/>
      <c r="AM17164" s="25"/>
    </row>
    <row r="17165" spans="32:39">
      <c r="AF17165" s="25"/>
      <c r="AM17165" s="25"/>
    </row>
    <row r="17166" spans="32:39">
      <c r="AF17166" s="25"/>
      <c r="AM17166" s="25"/>
    </row>
    <row r="17167" spans="32:39">
      <c r="AF17167" s="25"/>
      <c r="AM17167" s="25"/>
    </row>
    <row r="17168" spans="32:39">
      <c r="AF17168" s="25"/>
      <c r="AM17168" s="25"/>
    </row>
    <row r="17169" spans="32:39">
      <c r="AF17169" s="25"/>
      <c r="AM17169" s="25"/>
    </row>
    <row r="17170" spans="32:39">
      <c r="AF17170" s="25"/>
      <c r="AM17170" s="25"/>
    </row>
    <row r="17171" spans="32:39">
      <c r="AF17171" s="25"/>
      <c r="AM17171" s="25"/>
    </row>
    <row r="17172" spans="32:39">
      <c r="AF17172" s="25"/>
      <c r="AM17172" s="25"/>
    </row>
    <row r="17173" spans="32:39">
      <c r="AF17173" s="25"/>
      <c r="AM17173" s="25"/>
    </row>
    <row r="17174" spans="32:39">
      <c r="AF17174" s="25"/>
      <c r="AM17174" s="25"/>
    </row>
    <row r="17175" spans="32:39">
      <c r="AF17175" s="25"/>
      <c r="AM17175" s="25"/>
    </row>
    <row r="17176" spans="32:39">
      <c r="AF17176" s="25"/>
      <c r="AM17176" s="25"/>
    </row>
    <row r="17177" spans="32:39">
      <c r="AF17177" s="25"/>
      <c r="AM17177" s="25"/>
    </row>
    <row r="17178" spans="32:39">
      <c r="AF17178" s="25"/>
      <c r="AM17178" s="25"/>
    </row>
    <row r="17179" spans="32:39">
      <c r="AF17179" s="25"/>
      <c r="AM17179" s="25"/>
    </row>
    <row r="17180" spans="32:39">
      <c r="AF17180" s="25"/>
      <c r="AM17180" s="25"/>
    </row>
    <row r="17181" spans="32:39">
      <c r="AF17181" s="25"/>
      <c r="AM17181" s="25"/>
    </row>
    <row r="17182" spans="32:39">
      <c r="AF17182" s="25"/>
      <c r="AM17182" s="25"/>
    </row>
    <row r="17183" spans="32:39">
      <c r="AF17183" s="25"/>
      <c r="AM17183" s="25"/>
    </row>
    <row r="17184" spans="32:39">
      <c r="AF17184" s="25"/>
      <c r="AM17184" s="25"/>
    </row>
    <row r="17185" spans="32:39">
      <c r="AF17185" s="25"/>
      <c r="AM17185" s="25"/>
    </row>
    <row r="17186" spans="32:39">
      <c r="AF17186" s="25"/>
      <c r="AM17186" s="25"/>
    </row>
    <row r="17187" spans="32:39">
      <c r="AF17187" s="25"/>
      <c r="AM17187" s="25"/>
    </row>
    <row r="17188" spans="32:39">
      <c r="AF17188" s="25"/>
      <c r="AM17188" s="25"/>
    </row>
    <row r="17189" spans="32:39">
      <c r="AF17189" s="25"/>
      <c r="AM17189" s="25"/>
    </row>
    <row r="17190" spans="32:39">
      <c r="AF17190" s="25"/>
      <c r="AM17190" s="25"/>
    </row>
    <row r="17191" spans="32:39">
      <c r="AF17191" s="25"/>
      <c r="AM17191" s="25"/>
    </row>
    <row r="17192" spans="32:39">
      <c r="AF17192" s="25"/>
      <c r="AM17192" s="25"/>
    </row>
    <row r="17193" spans="32:39">
      <c r="AF17193" s="25"/>
      <c r="AM17193" s="25"/>
    </row>
    <row r="17194" spans="32:39">
      <c r="AF17194" s="25"/>
      <c r="AM17194" s="25"/>
    </row>
    <row r="17195" spans="32:39">
      <c r="AF17195" s="25"/>
      <c r="AM17195" s="25"/>
    </row>
    <row r="17196" spans="32:39">
      <c r="AF17196" s="25"/>
      <c r="AM17196" s="25"/>
    </row>
    <row r="17197" spans="32:39">
      <c r="AF17197" s="25"/>
      <c r="AM17197" s="25"/>
    </row>
    <row r="17198" spans="32:39">
      <c r="AF17198" s="25"/>
      <c r="AM17198" s="25"/>
    </row>
    <row r="17199" spans="32:39">
      <c r="AF17199" s="25"/>
      <c r="AM17199" s="25"/>
    </row>
    <row r="17200" spans="32:39">
      <c r="AF17200" s="25"/>
      <c r="AM17200" s="25"/>
    </row>
    <row r="17201" spans="32:39">
      <c r="AF17201" s="25"/>
      <c r="AM17201" s="25"/>
    </row>
    <row r="17202" spans="32:39">
      <c r="AF17202" s="25"/>
      <c r="AM17202" s="25"/>
    </row>
    <row r="17203" spans="32:39">
      <c r="AF17203" s="25"/>
      <c r="AM17203" s="25"/>
    </row>
    <row r="17204" spans="32:39">
      <c r="AF17204" s="25"/>
      <c r="AM17204" s="25"/>
    </row>
    <row r="17205" spans="32:39">
      <c r="AF17205" s="25"/>
      <c r="AM17205" s="25"/>
    </row>
    <row r="17206" spans="32:39">
      <c r="AF17206" s="25"/>
      <c r="AM17206" s="25"/>
    </row>
    <row r="17207" spans="32:39">
      <c r="AF17207" s="25"/>
      <c r="AM17207" s="25"/>
    </row>
    <row r="17208" spans="32:39">
      <c r="AF17208" s="25"/>
      <c r="AM17208" s="25"/>
    </row>
    <row r="17209" spans="32:39">
      <c r="AF17209" s="25"/>
      <c r="AM17209" s="25"/>
    </row>
    <row r="17210" spans="32:39">
      <c r="AF17210" s="25"/>
      <c r="AM17210" s="25"/>
    </row>
    <row r="17211" spans="32:39">
      <c r="AF17211" s="25"/>
      <c r="AM17211" s="25"/>
    </row>
    <row r="17212" spans="32:39">
      <c r="AF17212" s="25"/>
      <c r="AM17212" s="25"/>
    </row>
    <row r="17213" spans="32:39">
      <c r="AF17213" s="25"/>
      <c r="AM17213" s="25"/>
    </row>
    <row r="17214" spans="32:39">
      <c r="AF17214" s="25"/>
      <c r="AM17214" s="25"/>
    </row>
    <row r="17215" spans="32:39">
      <c r="AF17215" s="25"/>
      <c r="AM17215" s="25"/>
    </row>
    <row r="17216" spans="32:39">
      <c r="AF17216" s="25"/>
      <c r="AM17216" s="25"/>
    </row>
    <row r="17217" spans="32:39">
      <c r="AF17217" s="25"/>
      <c r="AM17217" s="25"/>
    </row>
    <row r="17218" spans="32:39">
      <c r="AF17218" s="25"/>
      <c r="AM17218" s="25"/>
    </row>
    <row r="17219" spans="32:39">
      <c r="AF17219" s="25"/>
      <c r="AM17219" s="25"/>
    </row>
    <row r="17220" spans="32:39">
      <c r="AF17220" s="25"/>
      <c r="AM17220" s="25"/>
    </row>
    <row r="17221" spans="32:39">
      <c r="AF17221" s="25"/>
      <c r="AM17221" s="25"/>
    </row>
    <row r="17222" spans="32:39">
      <c r="AF17222" s="25"/>
      <c r="AM17222" s="25"/>
    </row>
    <row r="17223" spans="32:39">
      <c r="AF17223" s="25"/>
      <c r="AM17223" s="25"/>
    </row>
    <row r="17224" spans="32:39">
      <c r="AF17224" s="25"/>
      <c r="AM17224" s="25"/>
    </row>
    <row r="17225" spans="32:39">
      <c r="AF17225" s="25"/>
      <c r="AM17225" s="25"/>
    </row>
    <row r="17226" spans="32:39">
      <c r="AF17226" s="25"/>
      <c r="AM17226" s="25"/>
    </row>
    <row r="17227" spans="32:39">
      <c r="AF17227" s="25"/>
      <c r="AM17227" s="25"/>
    </row>
    <row r="17228" spans="32:39">
      <c r="AF17228" s="25"/>
      <c r="AM17228" s="25"/>
    </row>
    <row r="17229" spans="32:39">
      <c r="AF17229" s="25"/>
      <c r="AM17229" s="25"/>
    </row>
    <row r="17230" spans="32:39">
      <c r="AF17230" s="25"/>
      <c r="AM17230" s="25"/>
    </row>
    <row r="17231" spans="32:39">
      <c r="AF17231" s="25"/>
      <c r="AM17231" s="25"/>
    </row>
    <row r="17232" spans="32:39">
      <c r="AF17232" s="25"/>
      <c r="AM17232" s="25"/>
    </row>
    <row r="17233" spans="32:39">
      <c r="AF17233" s="25"/>
      <c r="AM17233" s="25"/>
    </row>
    <row r="17234" spans="32:39">
      <c r="AF17234" s="25"/>
      <c r="AM17234" s="25"/>
    </row>
    <row r="17235" spans="32:39">
      <c r="AF17235" s="25"/>
      <c r="AM17235" s="25"/>
    </row>
    <row r="17236" spans="32:39">
      <c r="AF17236" s="25"/>
      <c r="AM17236" s="25"/>
    </row>
    <row r="17237" spans="32:39">
      <c r="AF17237" s="25"/>
      <c r="AM17237" s="25"/>
    </row>
    <row r="17238" spans="32:39">
      <c r="AF17238" s="25"/>
      <c r="AM17238" s="25"/>
    </row>
    <row r="17239" spans="32:39">
      <c r="AF17239" s="25"/>
      <c r="AM17239" s="25"/>
    </row>
    <row r="17240" spans="32:39">
      <c r="AF17240" s="25"/>
      <c r="AM17240" s="25"/>
    </row>
    <row r="17241" spans="32:39">
      <c r="AF17241" s="25"/>
      <c r="AM17241" s="25"/>
    </row>
    <row r="17242" spans="32:39">
      <c r="AF17242" s="25"/>
      <c r="AM17242" s="25"/>
    </row>
    <row r="17243" spans="32:39">
      <c r="AF17243" s="25"/>
      <c r="AM17243" s="25"/>
    </row>
    <row r="17244" spans="32:39">
      <c r="AF17244" s="25"/>
      <c r="AM17244" s="25"/>
    </row>
    <row r="17245" spans="32:39">
      <c r="AF17245" s="25"/>
      <c r="AM17245" s="25"/>
    </row>
    <row r="17246" spans="32:39">
      <c r="AF17246" s="25"/>
      <c r="AM17246" s="25"/>
    </row>
    <row r="17247" spans="32:39">
      <c r="AF17247" s="25"/>
      <c r="AM17247" s="25"/>
    </row>
    <row r="17248" spans="32:39">
      <c r="AF17248" s="25"/>
      <c r="AM17248" s="25"/>
    </row>
    <row r="17249" spans="32:39">
      <c r="AF17249" s="25"/>
      <c r="AM17249" s="25"/>
    </row>
    <row r="17250" spans="32:39">
      <c r="AF17250" s="25"/>
      <c r="AM17250" s="25"/>
    </row>
    <row r="17251" spans="32:39">
      <c r="AF17251" s="25"/>
      <c r="AM17251" s="25"/>
    </row>
    <row r="17252" spans="32:39">
      <c r="AF17252" s="25"/>
      <c r="AM17252" s="25"/>
    </row>
    <row r="17253" spans="32:39">
      <c r="AF17253" s="25"/>
      <c r="AM17253" s="25"/>
    </row>
    <row r="17254" spans="32:39">
      <c r="AF17254" s="25"/>
      <c r="AM17254" s="25"/>
    </row>
    <row r="17255" spans="32:39">
      <c r="AF17255" s="25"/>
      <c r="AM17255" s="25"/>
    </row>
    <row r="17256" spans="32:39">
      <c r="AF17256" s="25"/>
      <c r="AM17256" s="25"/>
    </row>
    <row r="17257" spans="32:39">
      <c r="AF17257" s="25"/>
      <c r="AM17257" s="25"/>
    </row>
    <row r="17258" spans="32:39">
      <c r="AF17258" s="25"/>
      <c r="AM17258" s="25"/>
    </row>
    <row r="17259" spans="32:39">
      <c r="AF17259" s="25"/>
      <c r="AM17259" s="25"/>
    </row>
    <row r="17260" spans="32:39">
      <c r="AF17260" s="25"/>
      <c r="AM17260" s="25"/>
    </row>
    <row r="17261" spans="32:39">
      <c r="AF17261" s="25"/>
      <c r="AM17261" s="25"/>
    </row>
    <row r="17262" spans="32:39">
      <c r="AF17262" s="25"/>
      <c r="AM17262" s="25"/>
    </row>
    <row r="17263" spans="32:39">
      <c r="AF17263" s="25"/>
      <c r="AM17263" s="25"/>
    </row>
    <row r="17264" spans="32:39">
      <c r="AF17264" s="25"/>
      <c r="AM17264" s="25"/>
    </row>
    <row r="17265" spans="32:39">
      <c r="AF17265" s="25"/>
      <c r="AM17265" s="25"/>
    </row>
    <row r="17266" spans="32:39">
      <c r="AF17266" s="25"/>
      <c r="AM17266" s="25"/>
    </row>
    <row r="17267" spans="32:39">
      <c r="AF17267" s="25"/>
      <c r="AM17267" s="25"/>
    </row>
    <row r="17268" spans="32:39">
      <c r="AF17268" s="25"/>
      <c r="AM17268" s="25"/>
    </row>
    <row r="17269" spans="32:39">
      <c r="AF17269" s="25"/>
      <c r="AM17269" s="25"/>
    </row>
    <row r="17270" spans="32:39">
      <c r="AF17270" s="25"/>
      <c r="AM17270" s="25"/>
    </row>
    <row r="17271" spans="32:39">
      <c r="AF17271" s="25"/>
      <c r="AM17271" s="25"/>
    </row>
    <row r="17272" spans="32:39">
      <c r="AF17272" s="25"/>
      <c r="AM17272" s="25"/>
    </row>
    <row r="17273" spans="32:39">
      <c r="AF17273" s="25"/>
      <c r="AM17273" s="25"/>
    </row>
    <row r="17274" spans="32:39">
      <c r="AF17274" s="25"/>
      <c r="AM17274" s="25"/>
    </row>
    <row r="17275" spans="32:39">
      <c r="AF17275" s="25"/>
      <c r="AM17275" s="25"/>
    </row>
    <row r="17276" spans="32:39">
      <c r="AF17276" s="25"/>
      <c r="AM17276" s="25"/>
    </row>
    <row r="17277" spans="32:39">
      <c r="AF17277" s="25"/>
      <c r="AM17277" s="25"/>
    </row>
    <row r="17278" spans="32:39">
      <c r="AF17278" s="25"/>
      <c r="AM17278" s="25"/>
    </row>
    <row r="17279" spans="32:39">
      <c r="AF17279" s="25"/>
      <c r="AM17279" s="25"/>
    </row>
    <row r="17280" spans="32:39">
      <c r="AF17280" s="25"/>
      <c r="AM17280" s="25"/>
    </row>
    <row r="17281" spans="32:39">
      <c r="AF17281" s="25"/>
      <c r="AM17281" s="25"/>
    </row>
    <row r="17282" spans="32:39">
      <c r="AF17282" s="25"/>
      <c r="AM17282" s="25"/>
    </row>
    <row r="17283" spans="32:39">
      <c r="AF17283" s="25"/>
      <c r="AM17283" s="25"/>
    </row>
    <row r="17284" spans="32:39">
      <c r="AF17284" s="25"/>
      <c r="AM17284" s="25"/>
    </row>
    <row r="17285" spans="32:39">
      <c r="AF17285" s="25"/>
      <c r="AM17285" s="25"/>
    </row>
    <row r="17286" spans="32:39">
      <c r="AF17286" s="25"/>
      <c r="AM17286" s="25"/>
    </row>
    <row r="17287" spans="32:39">
      <c r="AF17287" s="25"/>
      <c r="AM17287" s="25"/>
    </row>
    <row r="17288" spans="32:39">
      <c r="AF17288" s="25"/>
      <c r="AM17288" s="25"/>
    </row>
    <row r="17289" spans="32:39">
      <c r="AF17289" s="25"/>
      <c r="AM17289" s="25"/>
    </row>
    <row r="17290" spans="32:39">
      <c r="AF17290" s="25"/>
      <c r="AM17290" s="25"/>
    </row>
    <row r="17291" spans="32:39">
      <c r="AF17291" s="25"/>
      <c r="AM17291" s="25"/>
    </row>
    <row r="17292" spans="32:39">
      <c r="AF17292" s="25"/>
      <c r="AM17292" s="25"/>
    </row>
    <row r="17293" spans="32:39">
      <c r="AF17293" s="25"/>
      <c r="AM17293" s="25"/>
    </row>
    <row r="17294" spans="32:39">
      <c r="AF17294" s="25"/>
      <c r="AM17294" s="25"/>
    </row>
    <row r="17295" spans="32:39">
      <c r="AF17295" s="25"/>
      <c r="AM17295" s="25"/>
    </row>
    <row r="17296" spans="32:39">
      <c r="AF17296" s="25"/>
      <c r="AM17296" s="25"/>
    </row>
    <row r="17297" spans="32:39">
      <c r="AF17297" s="25"/>
      <c r="AM17297" s="25"/>
    </row>
    <row r="17298" spans="32:39">
      <c r="AF17298" s="25"/>
      <c r="AM17298" s="25"/>
    </row>
    <row r="17299" spans="32:39">
      <c r="AF17299" s="25"/>
      <c r="AM17299" s="25"/>
    </row>
    <row r="17300" spans="32:39">
      <c r="AF17300" s="25"/>
      <c r="AM17300" s="25"/>
    </row>
    <row r="17301" spans="32:39">
      <c r="AF17301" s="25"/>
      <c r="AM17301" s="25"/>
    </row>
    <row r="17302" spans="32:39">
      <c r="AF17302" s="25"/>
      <c r="AM17302" s="25"/>
    </row>
    <row r="17303" spans="32:39">
      <c r="AF17303" s="25"/>
      <c r="AM17303" s="25"/>
    </row>
    <row r="17304" spans="32:39">
      <c r="AF17304" s="25"/>
      <c r="AM17304" s="25"/>
    </row>
    <row r="17305" spans="32:39">
      <c r="AF17305" s="25"/>
      <c r="AM17305" s="25"/>
    </row>
    <row r="17306" spans="32:39">
      <c r="AF17306" s="25"/>
      <c r="AM17306" s="25"/>
    </row>
    <row r="17307" spans="32:39">
      <c r="AF17307" s="25"/>
      <c r="AM17307" s="25"/>
    </row>
    <row r="17308" spans="32:39">
      <c r="AF17308" s="25"/>
      <c r="AM17308" s="25"/>
    </row>
    <row r="17309" spans="32:39">
      <c r="AF17309" s="25"/>
      <c r="AM17309" s="25"/>
    </row>
    <row r="17310" spans="32:39">
      <c r="AF17310" s="25"/>
      <c r="AM17310" s="25"/>
    </row>
    <row r="17311" spans="32:39">
      <c r="AF17311" s="25"/>
      <c r="AM17311" s="25"/>
    </row>
    <row r="17312" spans="32:39">
      <c r="AF17312" s="25"/>
      <c r="AM17312" s="25"/>
    </row>
    <row r="17313" spans="32:39">
      <c r="AF17313" s="25"/>
      <c r="AM17313" s="25"/>
    </row>
    <row r="17314" spans="32:39">
      <c r="AF17314" s="25"/>
      <c r="AM17314" s="25"/>
    </row>
    <row r="17315" spans="32:39">
      <c r="AF17315" s="25"/>
      <c r="AM17315" s="25"/>
    </row>
    <row r="17316" spans="32:39">
      <c r="AF17316" s="25"/>
      <c r="AM17316" s="25"/>
    </row>
    <row r="17317" spans="32:39">
      <c r="AF17317" s="25"/>
      <c r="AM17317" s="25"/>
    </row>
    <row r="17318" spans="32:39">
      <c r="AF17318" s="25"/>
      <c r="AM17318" s="25"/>
    </row>
    <row r="17319" spans="32:39">
      <c r="AF17319" s="25"/>
      <c r="AM17319" s="25"/>
    </row>
    <row r="17320" spans="32:39">
      <c r="AF17320" s="25"/>
      <c r="AM17320" s="25"/>
    </row>
    <row r="17321" spans="32:39">
      <c r="AF17321" s="25"/>
      <c r="AM17321" s="25"/>
    </row>
    <row r="17322" spans="32:39">
      <c r="AF17322" s="25"/>
      <c r="AM17322" s="25"/>
    </row>
    <row r="17323" spans="32:39">
      <c r="AF17323" s="25"/>
      <c r="AM17323" s="25"/>
    </row>
    <row r="17324" spans="32:39">
      <c r="AF17324" s="25"/>
      <c r="AM17324" s="25"/>
    </row>
    <row r="17325" spans="32:39">
      <c r="AF17325" s="25"/>
      <c r="AM17325" s="25"/>
    </row>
    <row r="17326" spans="32:39">
      <c r="AF17326" s="25"/>
      <c r="AM17326" s="25"/>
    </row>
    <row r="17327" spans="32:39">
      <c r="AF17327" s="25"/>
      <c r="AM17327" s="25"/>
    </row>
    <row r="17328" spans="32:39">
      <c r="AF17328" s="25"/>
      <c r="AM17328" s="25"/>
    </row>
    <row r="17329" spans="32:39">
      <c r="AF17329" s="25"/>
      <c r="AM17329" s="25"/>
    </row>
    <row r="17330" spans="32:39">
      <c r="AF17330" s="25"/>
      <c r="AM17330" s="25"/>
    </row>
    <row r="17331" spans="32:39">
      <c r="AF17331" s="25"/>
      <c r="AM17331" s="25"/>
    </row>
    <row r="17332" spans="32:39">
      <c r="AF17332" s="25"/>
      <c r="AM17332" s="25"/>
    </row>
    <row r="17333" spans="32:39">
      <c r="AF17333" s="25"/>
      <c r="AM17333" s="25"/>
    </row>
    <row r="17334" spans="32:39">
      <c r="AF17334" s="25"/>
      <c r="AM17334" s="25"/>
    </row>
    <row r="17335" spans="32:39">
      <c r="AF17335" s="25"/>
      <c r="AM17335" s="25"/>
    </row>
    <row r="17336" spans="32:39">
      <c r="AF17336" s="25"/>
      <c r="AM17336" s="25"/>
    </row>
    <row r="17337" spans="32:39">
      <c r="AF17337" s="25"/>
      <c r="AM17337" s="25"/>
    </row>
    <row r="17338" spans="32:39">
      <c r="AF17338" s="25"/>
      <c r="AM17338" s="25"/>
    </row>
    <row r="17339" spans="32:39">
      <c r="AF17339" s="25"/>
      <c r="AM17339" s="25"/>
    </row>
    <row r="17340" spans="32:39">
      <c r="AF17340" s="25"/>
      <c r="AM17340" s="25"/>
    </row>
    <row r="17341" spans="32:39">
      <c r="AF17341" s="25"/>
      <c r="AM17341" s="25"/>
    </row>
    <row r="17342" spans="32:39">
      <c r="AF17342" s="25"/>
      <c r="AM17342" s="25"/>
    </row>
    <row r="17343" spans="32:39">
      <c r="AF17343" s="25"/>
      <c r="AM17343" s="25"/>
    </row>
    <row r="17344" spans="32:39">
      <c r="AF17344" s="25"/>
      <c r="AM17344" s="25"/>
    </row>
    <row r="17345" spans="32:39">
      <c r="AF17345" s="25"/>
      <c r="AM17345" s="25"/>
    </row>
    <row r="17346" spans="32:39">
      <c r="AF17346" s="25"/>
      <c r="AM17346" s="25"/>
    </row>
    <row r="17347" spans="32:39">
      <c r="AF17347" s="25"/>
      <c r="AM17347" s="25"/>
    </row>
    <row r="17348" spans="32:39">
      <c r="AF17348" s="25"/>
      <c r="AM17348" s="25"/>
    </row>
    <row r="17349" spans="32:39">
      <c r="AF17349" s="25"/>
      <c r="AM17349" s="25"/>
    </row>
    <row r="17350" spans="32:39">
      <c r="AF17350" s="25"/>
      <c r="AM17350" s="25"/>
    </row>
    <row r="17351" spans="32:39">
      <c r="AF17351" s="25"/>
      <c r="AM17351" s="25"/>
    </row>
    <row r="17352" spans="32:39">
      <c r="AF17352" s="25"/>
      <c r="AM17352" s="25"/>
    </row>
    <row r="17353" spans="32:39">
      <c r="AF17353" s="25"/>
      <c r="AM17353" s="25"/>
    </row>
    <row r="17354" spans="32:39">
      <c r="AF17354" s="25"/>
      <c r="AM17354" s="25"/>
    </row>
    <row r="17355" spans="32:39">
      <c r="AF17355" s="25"/>
      <c r="AM17355" s="25"/>
    </row>
    <row r="17356" spans="32:39">
      <c r="AF17356" s="25"/>
      <c r="AM17356" s="25"/>
    </row>
    <row r="17357" spans="32:39">
      <c r="AF17357" s="25"/>
      <c r="AM17357" s="25"/>
    </row>
    <row r="17358" spans="32:39">
      <c r="AF17358" s="25"/>
      <c r="AM17358" s="25"/>
    </row>
    <row r="17359" spans="32:39">
      <c r="AF17359" s="25"/>
      <c r="AM17359" s="25"/>
    </row>
    <row r="17360" spans="32:39">
      <c r="AF17360" s="25"/>
      <c r="AM17360" s="25"/>
    </row>
    <row r="17361" spans="32:39">
      <c r="AF17361" s="25"/>
      <c r="AM17361" s="25"/>
    </row>
    <row r="17362" spans="32:39">
      <c r="AF17362" s="25"/>
      <c r="AM17362" s="25"/>
    </row>
    <row r="17363" spans="32:39">
      <c r="AF17363" s="25"/>
      <c r="AM17363" s="25"/>
    </row>
    <row r="17364" spans="32:39">
      <c r="AF17364" s="25"/>
      <c r="AM17364" s="25"/>
    </row>
    <row r="17365" spans="32:39">
      <c r="AF17365" s="25"/>
      <c r="AM17365" s="25"/>
    </row>
    <row r="17366" spans="32:39">
      <c r="AF17366" s="25"/>
      <c r="AM17366" s="25"/>
    </row>
    <row r="17367" spans="32:39">
      <c r="AF17367" s="25"/>
      <c r="AM17367" s="25"/>
    </row>
    <row r="17368" spans="32:39">
      <c r="AF17368" s="25"/>
      <c r="AM17368" s="25"/>
    </row>
    <row r="17369" spans="32:39">
      <c r="AF17369" s="25"/>
      <c r="AM17369" s="25"/>
    </row>
    <row r="17370" spans="32:39">
      <c r="AF17370" s="25"/>
      <c r="AM17370" s="25"/>
    </row>
    <row r="17371" spans="32:39">
      <c r="AF17371" s="25"/>
      <c r="AM17371" s="25"/>
    </row>
    <row r="17372" spans="32:39">
      <c r="AF17372" s="25"/>
      <c r="AM17372" s="25"/>
    </row>
    <row r="17373" spans="32:39">
      <c r="AF17373" s="25"/>
      <c r="AM17373" s="25"/>
    </row>
    <row r="17374" spans="32:39">
      <c r="AF17374" s="25"/>
      <c r="AM17374" s="25"/>
    </row>
    <row r="17375" spans="32:39">
      <c r="AF17375" s="25"/>
      <c r="AM17375" s="25"/>
    </row>
    <row r="17376" spans="32:39">
      <c r="AF17376" s="25"/>
      <c r="AM17376" s="25"/>
    </row>
    <row r="17377" spans="32:39">
      <c r="AF17377" s="25"/>
      <c r="AM17377" s="25"/>
    </row>
    <row r="17378" spans="32:39">
      <c r="AF17378" s="25"/>
      <c r="AM17378" s="25"/>
    </row>
    <row r="17379" spans="32:39">
      <c r="AF17379" s="25"/>
      <c r="AM17379" s="25"/>
    </row>
    <row r="17380" spans="32:39">
      <c r="AF17380" s="25"/>
      <c r="AM17380" s="25"/>
    </row>
    <row r="17381" spans="32:39">
      <c r="AF17381" s="25"/>
      <c r="AM17381" s="25"/>
    </row>
    <row r="17382" spans="32:39">
      <c r="AF17382" s="25"/>
      <c r="AM17382" s="25"/>
    </row>
    <row r="17383" spans="32:39">
      <c r="AF17383" s="25"/>
      <c r="AM17383" s="25"/>
    </row>
    <row r="17384" spans="32:39">
      <c r="AF17384" s="25"/>
      <c r="AM17384" s="25"/>
    </row>
    <row r="17385" spans="32:39">
      <c r="AF17385" s="25"/>
      <c r="AM17385" s="25"/>
    </row>
    <row r="17386" spans="32:39">
      <c r="AF17386" s="25"/>
      <c r="AM17386" s="25"/>
    </row>
    <row r="17387" spans="32:39">
      <c r="AF17387" s="25"/>
      <c r="AM17387" s="25"/>
    </row>
    <row r="17388" spans="32:39">
      <c r="AF17388" s="25"/>
      <c r="AM17388" s="25"/>
    </row>
    <row r="17389" spans="32:39">
      <c r="AF17389" s="25"/>
      <c r="AM17389" s="25"/>
    </row>
    <row r="17390" spans="32:39">
      <c r="AF17390" s="25"/>
      <c r="AM17390" s="25"/>
    </row>
    <row r="17391" spans="32:39">
      <c r="AF17391" s="25"/>
      <c r="AM17391" s="25"/>
    </row>
    <row r="17392" spans="32:39">
      <c r="AF17392" s="25"/>
      <c r="AM17392" s="25"/>
    </row>
    <row r="17393" spans="32:39">
      <c r="AF17393" s="25"/>
      <c r="AM17393" s="25"/>
    </row>
    <row r="17394" spans="32:39">
      <c r="AF17394" s="25"/>
      <c r="AM17394" s="25"/>
    </row>
    <row r="17395" spans="32:39">
      <c r="AF17395" s="25"/>
      <c r="AM17395" s="25"/>
    </row>
    <row r="17396" spans="32:39">
      <c r="AF17396" s="25"/>
      <c r="AM17396" s="25"/>
    </row>
    <row r="17397" spans="32:39">
      <c r="AF17397" s="25"/>
      <c r="AM17397" s="25"/>
    </row>
    <row r="17398" spans="32:39">
      <c r="AF17398" s="25"/>
      <c r="AM17398" s="25"/>
    </row>
    <row r="17399" spans="32:39">
      <c r="AF17399" s="25"/>
      <c r="AM17399" s="25"/>
    </row>
    <row r="17400" spans="32:39">
      <c r="AF17400" s="25"/>
      <c r="AM17400" s="25"/>
    </row>
    <row r="17401" spans="32:39">
      <c r="AF17401" s="25"/>
      <c r="AM17401" s="25"/>
    </row>
    <row r="17402" spans="32:39">
      <c r="AF17402" s="25"/>
      <c r="AM17402" s="25"/>
    </row>
    <row r="17403" spans="32:39">
      <c r="AF17403" s="25"/>
      <c r="AM17403" s="25"/>
    </row>
    <row r="17404" spans="32:39">
      <c r="AF17404" s="25"/>
      <c r="AM17404" s="25"/>
    </row>
    <row r="17405" spans="32:39">
      <c r="AF17405" s="25"/>
      <c r="AM17405" s="25"/>
    </row>
    <row r="17406" spans="32:39">
      <c r="AF17406" s="25"/>
      <c r="AM17406" s="25"/>
    </row>
    <row r="17407" spans="32:39">
      <c r="AF17407" s="25"/>
      <c r="AM17407" s="25"/>
    </row>
    <row r="17408" spans="32:39">
      <c r="AF17408" s="25"/>
      <c r="AM17408" s="25"/>
    </row>
    <row r="17409" spans="32:39">
      <c r="AF17409" s="25"/>
      <c r="AM17409" s="25"/>
    </row>
    <row r="17410" spans="32:39">
      <c r="AF17410" s="25"/>
      <c r="AM17410" s="25"/>
    </row>
    <row r="17411" spans="32:39">
      <c r="AF17411" s="25"/>
      <c r="AM17411" s="25"/>
    </row>
    <row r="17412" spans="32:39">
      <c r="AF17412" s="25"/>
      <c r="AM17412" s="25"/>
    </row>
    <row r="17413" spans="32:39">
      <c r="AF17413" s="25"/>
      <c r="AM17413" s="25"/>
    </row>
    <row r="17414" spans="32:39">
      <c r="AF17414" s="25"/>
      <c r="AM17414" s="25"/>
    </row>
    <row r="17415" spans="32:39">
      <c r="AF17415" s="25"/>
      <c r="AM17415" s="25"/>
    </row>
    <row r="17416" spans="32:39">
      <c r="AF17416" s="25"/>
      <c r="AM17416" s="25"/>
    </row>
    <row r="17417" spans="32:39">
      <c r="AF17417" s="25"/>
      <c r="AM17417" s="25"/>
    </row>
    <row r="17418" spans="32:39">
      <c r="AF17418" s="25"/>
      <c r="AM17418" s="25"/>
    </row>
    <row r="17419" spans="32:39">
      <c r="AF17419" s="25"/>
      <c r="AM17419" s="25"/>
    </row>
    <row r="17420" spans="32:39">
      <c r="AF17420" s="25"/>
      <c r="AM17420" s="25"/>
    </row>
    <row r="17421" spans="32:39">
      <c r="AF17421" s="25"/>
      <c r="AM17421" s="25"/>
    </row>
    <row r="17422" spans="32:39">
      <c r="AF17422" s="25"/>
      <c r="AM17422" s="25"/>
    </row>
    <row r="17423" spans="32:39">
      <c r="AF17423" s="25"/>
      <c r="AM17423" s="25"/>
    </row>
    <row r="17424" spans="32:39">
      <c r="AF17424" s="25"/>
      <c r="AM17424" s="25"/>
    </row>
    <row r="17425" spans="32:39">
      <c r="AF17425" s="25"/>
      <c r="AM17425" s="25"/>
    </row>
    <row r="17426" spans="32:39">
      <c r="AF17426" s="25"/>
      <c r="AM17426" s="25"/>
    </row>
    <row r="17427" spans="32:39">
      <c r="AF17427" s="25"/>
      <c r="AM17427" s="25"/>
    </row>
    <row r="17428" spans="32:39">
      <c r="AF17428" s="25"/>
      <c r="AM17428" s="25"/>
    </row>
    <row r="17429" spans="32:39">
      <c r="AF17429" s="25"/>
      <c r="AM17429" s="25"/>
    </row>
    <row r="17430" spans="32:39">
      <c r="AF17430" s="25"/>
      <c r="AM17430" s="25"/>
    </row>
    <row r="17431" spans="32:39">
      <c r="AF17431" s="25"/>
      <c r="AM17431" s="25"/>
    </row>
    <row r="17432" spans="32:39">
      <c r="AF17432" s="25"/>
      <c r="AM17432" s="25"/>
    </row>
    <row r="17433" spans="32:39">
      <c r="AF17433" s="25"/>
      <c r="AM17433" s="25"/>
    </row>
    <row r="17434" spans="32:39">
      <c r="AF17434" s="25"/>
      <c r="AM17434" s="25"/>
    </row>
    <row r="17435" spans="32:39">
      <c r="AF17435" s="25"/>
      <c r="AM17435" s="25"/>
    </row>
    <row r="17436" spans="32:39">
      <c r="AF17436" s="25"/>
      <c r="AM17436" s="25"/>
    </row>
    <row r="17437" spans="32:39">
      <c r="AF17437" s="25"/>
      <c r="AM17437" s="25"/>
    </row>
    <row r="17438" spans="32:39">
      <c r="AF17438" s="25"/>
      <c r="AM17438" s="25"/>
    </row>
    <row r="17439" spans="32:39">
      <c r="AF17439" s="25"/>
      <c r="AM17439" s="25"/>
    </row>
    <row r="17440" spans="32:39">
      <c r="AF17440" s="25"/>
      <c r="AM17440" s="25"/>
    </row>
    <row r="17441" spans="32:39">
      <c r="AF17441" s="25"/>
      <c r="AM17441" s="25"/>
    </row>
    <row r="17442" spans="32:39">
      <c r="AF17442" s="25"/>
      <c r="AM17442" s="25"/>
    </row>
    <row r="17443" spans="32:39">
      <c r="AF17443" s="25"/>
      <c r="AM17443" s="25"/>
    </row>
    <row r="17444" spans="32:39">
      <c r="AF17444" s="25"/>
      <c r="AM17444" s="25"/>
    </row>
    <row r="17445" spans="32:39">
      <c r="AF17445" s="25"/>
      <c r="AM17445" s="25"/>
    </row>
    <row r="17446" spans="32:39">
      <c r="AF17446" s="25"/>
      <c r="AM17446" s="25"/>
    </row>
    <row r="17447" spans="32:39">
      <c r="AF17447" s="25"/>
      <c r="AM17447" s="25"/>
    </row>
    <row r="17448" spans="32:39">
      <c r="AF17448" s="25"/>
      <c r="AM17448" s="25"/>
    </row>
    <row r="17449" spans="32:39">
      <c r="AF17449" s="25"/>
      <c r="AM17449" s="25"/>
    </row>
    <row r="17450" spans="32:39">
      <c r="AF17450" s="25"/>
      <c r="AM17450" s="25"/>
    </row>
    <row r="17451" spans="32:39">
      <c r="AF17451" s="25"/>
      <c r="AM17451" s="25"/>
    </row>
    <row r="17452" spans="32:39">
      <c r="AF17452" s="25"/>
      <c r="AM17452" s="25"/>
    </row>
    <row r="17453" spans="32:39">
      <c r="AF17453" s="25"/>
      <c r="AM17453" s="25"/>
    </row>
    <row r="17454" spans="32:39">
      <c r="AF17454" s="25"/>
      <c r="AM17454" s="25"/>
    </row>
    <row r="17455" spans="32:39">
      <c r="AF17455" s="25"/>
      <c r="AM17455" s="25"/>
    </row>
    <row r="17456" spans="32:39">
      <c r="AF17456" s="25"/>
      <c r="AM17456" s="25"/>
    </row>
    <row r="17457" spans="32:39">
      <c r="AF17457" s="25"/>
      <c r="AM17457" s="25"/>
    </row>
    <row r="17458" spans="32:39">
      <c r="AF17458" s="25"/>
      <c r="AM17458" s="25"/>
    </row>
    <row r="17459" spans="32:39">
      <c r="AF17459" s="25"/>
      <c r="AM17459" s="25"/>
    </row>
    <row r="17460" spans="32:39">
      <c r="AF17460" s="25"/>
      <c r="AM17460" s="25"/>
    </row>
    <row r="17461" spans="32:39">
      <c r="AF17461" s="25"/>
      <c r="AM17461" s="25"/>
    </row>
    <row r="17462" spans="32:39">
      <c r="AF17462" s="25"/>
      <c r="AM17462" s="25"/>
    </row>
    <row r="17463" spans="32:39">
      <c r="AF17463" s="25"/>
      <c r="AM17463" s="25"/>
    </row>
    <row r="17464" spans="32:39">
      <c r="AF17464" s="25"/>
      <c r="AM17464" s="25"/>
    </row>
    <row r="17465" spans="32:39">
      <c r="AF17465" s="25"/>
      <c r="AM17465" s="25"/>
    </row>
    <row r="17466" spans="32:39">
      <c r="AF17466" s="25"/>
      <c r="AM17466" s="25"/>
    </row>
    <row r="17467" spans="32:39">
      <c r="AF17467" s="25"/>
      <c r="AM17467" s="25"/>
    </row>
    <row r="17468" spans="32:39">
      <c r="AF17468" s="25"/>
      <c r="AM17468" s="25"/>
    </row>
    <row r="17469" spans="32:39">
      <c r="AF17469" s="25"/>
      <c r="AM17469" s="25"/>
    </row>
    <row r="17470" spans="32:39">
      <c r="AF17470" s="25"/>
      <c r="AM17470" s="25"/>
    </row>
    <row r="17471" spans="32:39">
      <c r="AF17471" s="25"/>
      <c r="AM17471" s="25"/>
    </row>
    <row r="17472" spans="32:39">
      <c r="AF17472" s="25"/>
      <c r="AM17472" s="25"/>
    </row>
    <row r="17473" spans="32:39">
      <c r="AF17473" s="25"/>
      <c r="AM17473" s="25"/>
    </row>
    <row r="17474" spans="32:39">
      <c r="AF17474" s="25"/>
      <c r="AM17474" s="25"/>
    </row>
    <row r="17475" spans="32:39">
      <c r="AF17475" s="25"/>
      <c r="AM17475" s="25"/>
    </row>
    <row r="17476" spans="32:39">
      <c r="AF17476" s="25"/>
      <c r="AM17476" s="25"/>
    </row>
    <row r="17477" spans="32:39">
      <c r="AF17477" s="25"/>
      <c r="AM17477" s="25"/>
    </row>
    <row r="17478" spans="32:39">
      <c r="AF17478" s="25"/>
      <c r="AM17478" s="25"/>
    </row>
    <row r="17479" spans="32:39">
      <c r="AF17479" s="25"/>
      <c r="AM17479" s="25"/>
    </row>
    <row r="17480" spans="32:39">
      <c r="AF17480" s="25"/>
      <c r="AM17480" s="25"/>
    </row>
    <row r="17481" spans="32:39">
      <c r="AF17481" s="25"/>
      <c r="AM17481" s="25"/>
    </row>
    <row r="17482" spans="32:39">
      <c r="AF17482" s="25"/>
      <c r="AM17482" s="25"/>
    </row>
    <row r="17483" spans="32:39">
      <c r="AF17483" s="25"/>
      <c r="AM17483" s="25"/>
    </row>
    <row r="17484" spans="32:39">
      <c r="AF17484" s="25"/>
      <c r="AM17484" s="25"/>
    </row>
    <row r="17485" spans="32:39">
      <c r="AF17485" s="25"/>
      <c r="AM17485" s="25"/>
    </row>
    <row r="17486" spans="32:39">
      <c r="AF17486" s="25"/>
      <c r="AM17486" s="25"/>
    </row>
    <row r="17487" spans="32:39">
      <c r="AF17487" s="25"/>
      <c r="AM17487" s="25"/>
    </row>
    <row r="17488" spans="32:39">
      <c r="AF17488" s="25"/>
      <c r="AM17488" s="25"/>
    </row>
    <row r="17489" spans="32:39">
      <c r="AF17489" s="25"/>
      <c r="AM17489" s="25"/>
    </row>
    <row r="17490" spans="32:39">
      <c r="AF17490" s="25"/>
      <c r="AM17490" s="25"/>
    </row>
    <row r="17491" spans="32:39">
      <c r="AF17491" s="25"/>
      <c r="AM17491" s="25"/>
    </row>
    <row r="17492" spans="32:39">
      <c r="AF17492" s="25"/>
      <c r="AM17492" s="25"/>
    </row>
    <row r="17493" spans="32:39">
      <c r="AF17493" s="25"/>
      <c r="AM17493" s="25"/>
    </row>
    <row r="17494" spans="32:39">
      <c r="AF17494" s="25"/>
      <c r="AM17494" s="25"/>
    </row>
    <row r="17495" spans="32:39">
      <c r="AF17495" s="25"/>
      <c r="AM17495" s="25"/>
    </row>
    <row r="17496" spans="32:39">
      <c r="AF17496" s="25"/>
      <c r="AM17496" s="25"/>
    </row>
    <row r="17497" spans="32:39">
      <c r="AF17497" s="25"/>
      <c r="AM17497" s="25"/>
    </row>
    <row r="17498" spans="32:39">
      <c r="AF17498" s="25"/>
      <c r="AM17498" s="25"/>
    </row>
    <row r="17499" spans="32:39">
      <c r="AF17499" s="25"/>
      <c r="AM17499" s="25"/>
    </row>
    <row r="17500" spans="32:39">
      <c r="AF17500" s="25"/>
      <c r="AM17500" s="25"/>
    </row>
    <row r="17501" spans="32:39">
      <c r="AF17501" s="25"/>
      <c r="AM17501" s="25"/>
    </row>
    <row r="17502" spans="32:39">
      <c r="AF17502" s="25"/>
      <c r="AM17502" s="25"/>
    </row>
    <row r="17503" spans="32:39">
      <c r="AF17503" s="25"/>
      <c r="AM17503" s="25"/>
    </row>
    <row r="17504" spans="32:39">
      <c r="AF17504" s="25"/>
      <c r="AM17504" s="25"/>
    </row>
    <row r="17505" spans="32:39">
      <c r="AF17505" s="25"/>
      <c r="AM17505" s="25"/>
    </row>
    <row r="17506" spans="32:39">
      <c r="AF17506" s="25"/>
      <c r="AM17506" s="25"/>
    </row>
    <row r="17507" spans="32:39">
      <c r="AF17507" s="25"/>
      <c r="AM17507" s="25"/>
    </row>
    <row r="17508" spans="32:39">
      <c r="AF17508" s="25"/>
      <c r="AM17508" s="25"/>
    </row>
    <row r="17509" spans="32:39">
      <c r="AF17509" s="25"/>
      <c r="AM17509" s="25"/>
    </row>
    <row r="17510" spans="32:39">
      <c r="AF17510" s="25"/>
      <c r="AM17510" s="25"/>
    </row>
    <row r="17511" spans="32:39">
      <c r="AF17511" s="25"/>
      <c r="AM17511" s="25"/>
    </row>
    <row r="17512" spans="32:39">
      <c r="AF17512" s="25"/>
      <c r="AM17512" s="25"/>
    </row>
    <row r="17513" spans="32:39">
      <c r="AF17513" s="25"/>
      <c r="AM17513" s="25"/>
    </row>
    <row r="17514" spans="32:39">
      <c r="AF17514" s="25"/>
      <c r="AM17514" s="25"/>
    </row>
    <row r="17515" spans="32:39">
      <c r="AF17515" s="25"/>
      <c r="AM17515" s="25"/>
    </row>
    <row r="17516" spans="32:39">
      <c r="AF17516" s="25"/>
      <c r="AM17516" s="25"/>
    </row>
    <row r="17517" spans="32:39">
      <c r="AF17517" s="25"/>
      <c r="AM17517" s="25"/>
    </row>
    <row r="17518" spans="32:39">
      <c r="AF17518" s="25"/>
      <c r="AM17518" s="25"/>
    </row>
    <row r="17519" spans="32:39">
      <c r="AF17519" s="25"/>
      <c r="AM17519" s="25"/>
    </row>
    <row r="17520" spans="32:39">
      <c r="AF17520" s="25"/>
      <c r="AM17520" s="25"/>
    </row>
    <row r="17521" spans="32:39">
      <c r="AF17521" s="25"/>
      <c r="AM17521" s="25"/>
    </row>
    <row r="17522" spans="32:39">
      <c r="AF17522" s="25"/>
      <c r="AM17522" s="25"/>
    </row>
    <row r="17523" spans="32:39">
      <c r="AF17523" s="25"/>
      <c r="AM17523" s="25"/>
    </row>
    <row r="17524" spans="32:39">
      <c r="AF17524" s="25"/>
      <c r="AM17524" s="25"/>
    </row>
    <row r="17525" spans="32:39">
      <c r="AF17525" s="25"/>
      <c r="AM17525" s="25"/>
    </row>
    <row r="17526" spans="32:39">
      <c r="AF17526" s="25"/>
      <c r="AM17526" s="25"/>
    </row>
    <row r="17527" spans="32:39">
      <c r="AF17527" s="25"/>
      <c r="AM17527" s="25"/>
    </row>
    <row r="17528" spans="32:39">
      <c r="AF17528" s="25"/>
      <c r="AM17528" s="25"/>
    </row>
    <row r="17529" spans="32:39">
      <c r="AF17529" s="25"/>
      <c r="AM17529" s="25"/>
    </row>
    <row r="17530" spans="32:39">
      <c r="AF17530" s="25"/>
      <c r="AM17530" s="25"/>
    </row>
    <row r="17531" spans="32:39">
      <c r="AF17531" s="25"/>
      <c r="AM17531" s="25"/>
    </row>
    <row r="17532" spans="32:39">
      <c r="AF17532" s="25"/>
      <c r="AM17532" s="25"/>
    </row>
    <row r="17533" spans="32:39">
      <c r="AF17533" s="25"/>
      <c r="AM17533" s="25"/>
    </row>
    <row r="17534" spans="32:39">
      <c r="AF17534" s="25"/>
      <c r="AM17534" s="25"/>
    </row>
    <row r="17535" spans="32:39">
      <c r="AF17535" s="25"/>
      <c r="AM17535" s="25"/>
    </row>
    <row r="17536" spans="32:39">
      <c r="AF17536" s="25"/>
      <c r="AM17536" s="25"/>
    </row>
    <row r="17537" spans="32:39">
      <c r="AF17537" s="25"/>
      <c r="AM17537" s="25"/>
    </row>
    <row r="17538" spans="32:39">
      <c r="AF17538" s="25"/>
      <c r="AM17538" s="25"/>
    </row>
    <row r="17539" spans="32:39">
      <c r="AF17539" s="25"/>
      <c r="AM17539" s="25"/>
    </row>
    <row r="17540" spans="32:39">
      <c r="AF17540" s="25"/>
      <c r="AM17540" s="25"/>
    </row>
    <row r="17541" spans="32:39">
      <c r="AF17541" s="25"/>
      <c r="AM17541" s="25"/>
    </row>
    <row r="17542" spans="32:39">
      <c r="AF17542" s="25"/>
      <c r="AM17542" s="25"/>
    </row>
    <row r="17543" spans="32:39">
      <c r="AF17543" s="25"/>
      <c r="AM17543" s="25"/>
    </row>
    <row r="17544" spans="32:39">
      <c r="AF17544" s="25"/>
      <c r="AM17544" s="25"/>
    </row>
    <row r="17545" spans="32:39">
      <c r="AF17545" s="25"/>
      <c r="AM17545" s="25"/>
    </row>
    <row r="17546" spans="32:39">
      <c r="AF17546" s="25"/>
      <c r="AM17546" s="25"/>
    </row>
    <row r="17547" spans="32:39">
      <c r="AF17547" s="25"/>
      <c r="AM17547" s="25"/>
    </row>
    <row r="17548" spans="32:39">
      <c r="AF17548" s="25"/>
      <c r="AM17548" s="25"/>
    </row>
    <row r="17549" spans="32:39">
      <c r="AF17549" s="25"/>
      <c r="AM17549" s="25"/>
    </row>
    <row r="17550" spans="32:39">
      <c r="AF17550" s="25"/>
      <c r="AM17550" s="25"/>
    </row>
    <row r="17551" spans="32:39">
      <c r="AF17551" s="25"/>
      <c r="AM17551" s="25"/>
    </row>
    <row r="17552" spans="32:39">
      <c r="AF17552" s="25"/>
      <c r="AM17552" s="25"/>
    </row>
    <row r="17553" spans="32:39">
      <c r="AF17553" s="25"/>
      <c r="AM17553" s="25"/>
    </row>
    <row r="17554" spans="32:39">
      <c r="AF17554" s="25"/>
      <c r="AM17554" s="25"/>
    </row>
    <row r="17555" spans="32:39">
      <c r="AF17555" s="25"/>
      <c r="AM17555" s="25"/>
    </row>
    <row r="17556" spans="32:39">
      <c r="AF17556" s="25"/>
      <c r="AM17556" s="25"/>
    </row>
    <row r="17557" spans="32:39">
      <c r="AF17557" s="25"/>
      <c r="AM17557" s="25"/>
    </row>
    <row r="17558" spans="32:39">
      <c r="AF17558" s="25"/>
      <c r="AM17558" s="25"/>
    </row>
    <row r="17559" spans="32:39">
      <c r="AF17559" s="25"/>
      <c r="AM17559" s="25"/>
    </row>
    <row r="17560" spans="32:39">
      <c r="AF17560" s="25"/>
      <c r="AM17560" s="25"/>
    </row>
    <row r="17561" spans="32:39">
      <c r="AF17561" s="25"/>
      <c r="AM17561" s="25"/>
    </row>
    <row r="17562" spans="32:39">
      <c r="AF17562" s="25"/>
      <c r="AM17562" s="25"/>
    </row>
    <row r="17563" spans="32:39">
      <c r="AF17563" s="25"/>
      <c r="AM17563" s="25"/>
    </row>
    <row r="17564" spans="32:39">
      <c r="AF17564" s="25"/>
      <c r="AM17564" s="25"/>
    </row>
    <row r="17565" spans="32:39">
      <c r="AF17565" s="25"/>
      <c r="AM17565" s="25"/>
    </row>
    <row r="17566" spans="32:39">
      <c r="AF17566" s="25"/>
      <c r="AM17566" s="25"/>
    </row>
    <row r="17567" spans="32:39">
      <c r="AF17567" s="25"/>
      <c r="AM17567" s="25"/>
    </row>
    <row r="17568" spans="32:39">
      <c r="AF17568" s="25"/>
      <c r="AM17568" s="25"/>
    </row>
    <row r="17569" spans="32:39">
      <c r="AF17569" s="25"/>
      <c r="AM17569" s="25"/>
    </row>
    <row r="17570" spans="32:39">
      <c r="AF17570" s="25"/>
      <c r="AM17570" s="25"/>
    </row>
    <row r="17571" spans="32:39">
      <c r="AF17571" s="25"/>
      <c r="AM17571" s="25"/>
    </row>
    <row r="17572" spans="32:39">
      <c r="AF17572" s="25"/>
      <c r="AM17572" s="25"/>
    </row>
    <row r="17573" spans="32:39">
      <c r="AF17573" s="25"/>
      <c r="AM17573" s="25"/>
    </row>
    <row r="17574" spans="32:39">
      <c r="AF17574" s="25"/>
      <c r="AM17574" s="25"/>
    </row>
    <row r="17575" spans="32:39">
      <c r="AF17575" s="25"/>
      <c r="AM17575" s="25"/>
    </row>
    <row r="17576" spans="32:39">
      <c r="AF17576" s="25"/>
      <c r="AM17576" s="25"/>
    </row>
    <row r="17577" spans="32:39">
      <c r="AF17577" s="25"/>
      <c r="AM17577" s="25"/>
    </row>
    <row r="17578" spans="32:39">
      <c r="AF17578" s="25"/>
      <c r="AM17578" s="25"/>
    </row>
    <row r="17579" spans="32:39">
      <c r="AF17579" s="25"/>
      <c r="AM17579" s="25"/>
    </row>
    <row r="17580" spans="32:39">
      <c r="AF17580" s="25"/>
      <c r="AM17580" s="25"/>
    </row>
    <row r="17581" spans="32:39">
      <c r="AF17581" s="25"/>
      <c r="AM17581" s="25"/>
    </row>
    <row r="17582" spans="32:39">
      <c r="AF17582" s="25"/>
      <c r="AM17582" s="25"/>
    </row>
    <row r="17583" spans="32:39">
      <c r="AF17583" s="25"/>
      <c r="AM17583" s="25"/>
    </row>
    <row r="17584" spans="32:39">
      <c r="AF17584" s="25"/>
      <c r="AM17584" s="25"/>
    </row>
    <row r="17585" spans="32:39">
      <c r="AF17585" s="25"/>
      <c r="AM17585" s="25"/>
    </row>
    <row r="17586" spans="32:39">
      <c r="AF17586" s="25"/>
      <c r="AM17586" s="25"/>
    </row>
    <row r="17587" spans="32:39">
      <c r="AF17587" s="25"/>
      <c r="AM17587" s="25"/>
    </row>
    <row r="17588" spans="32:39">
      <c r="AF17588" s="25"/>
      <c r="AM17588" s="25"/>
    </row>
    <row r="17589" spans="32:39">
      <c r="AF17589" s="25"/>
      <c r="AM17589" s="25"/>
    </row>
    <row r="17590" spans="32:39">
      <c r="AF17590" s="25"/>
      <c r="AM17590" s="25"/>
    </row>
    <row r="17591" spans="32:39">
      <c r="AF17591" s="25"/>
      <c r="AM17591" s="25"/>
    </row>
    <row r="17592" spans="32:39">
      <c r="AF17592" s="25"/>
      <c r="AM17592" s="25"/>
    </row>
    <row r="17593" spans="32:39">
      <c r="AF17593" s="25"/>
      <c r="AM17593" s="25"/>
    </row>
    <row r="17594" spans="32:39">
      <c r="AF17594" s="25"/>
      <c r="AM17594" s="25"/>
    </row>
    <row r="17595" spans="32:39">
      <c r="AF17595" s="25"/>
      <c r="AM17595" s="25"/>
    </row>
    <row r="17596" spans="32:39">
      <c r="AF17596" s="25"/>
      <c r="AM17596" s="25"/>
    </row>
    <row r="17597" spans="32:39">
      <c r="AF17597" s="25"/>
      <c r="AM17597" s="25"/>
    </row>
    <row r="17598" spans="32:39">
      <c r="AF17598" s="25"/>
      <c r="AM17598" s="25"/>
    </row>
    <row r="17599" spans="32:39">
      <c r="AF17599" s="25"/>
      <c r="AM17599" s="25"/>
    </row>
    <row r="17600" spans="32:39">
      <c r="AF17600" s="25"/>
      <c r="AM17600" s="25"/>
    </row>
    <row r="17601" spans="32:39">
      <c r="AF17601" s="25"/>
      <c r="AM17601" s="25"/>
    </row>
    <row r="17602" spans="32:39">
      <c r="AF17602" s="25"/>
      <c r="AM17602" s="25"/>
    </row>
    <row r="17603" spans="32:39">
      <c r="AF17603" s="25"/>
      <c r="AM17603" s="25"/>
    </row>
    <row r="17604" spans="32:39">
      <c r="AF17604" s="25"/>
      <c r="AM17604" s="25"/>
    </row>
    <row r="17605" spans="32:39">
      <c r="AF17605" s="25"/>
      <c r="AM17605" s="25"/>
    </row>
    <row r="17606" spans="32:39">
      <c r="AF17606" s="25"/>
      <c r="AM17606" s="25"/>
    </row>
    <row r="17607" spans="32:39">
      <c r="AF17607" s="25"/>
      <c r="AM17607" s="25"/>
    </row>
    <row r="17608" spans="32:39">
      <c r="AF17608" s="25"/>
      <c r="AM17608" s="25"/>
    </row>
    <row r="17609" spans="32:39">
      <c r="AF17609" s="25"/>
      <c r="AM17609" s="25"/>
    </row>
    <row r="17610" spans="32:39">
      <c r="AF17610" s="25"/>
      <c r="AM17610" s="25"/>
    </row>
    <row r="17611" spans="32:39">
      <c r="AF17611" s="25"/>
      <c r="AM17611" s="25"/>
    </row>
    <row r="17612" spans="32:39">
      <c r="AF17612" s="25"/>
      <c r="AM17612" s="25"/>
    </row>
    <row r="17613" spans="32:39">
      <c r="AF17613" s="25"/>
      <c r="AM17613" s="25"/>
    </row>
    <row r="17614" spans="32:39">
      <c r="AF17614" s="25"/>
      <c r="AM17614" s="25"/>
    </row>
    <row r="17615" spans="32:39">
      <c r="AF17615" s="25"/>
      <c r="AM17615" s="25"/>
    </row>
    <row r="17616" spans="32:39">
      <c r="AF17616" s="25"/>
      <c r="AM17616" s="25"/>
    </row>
    <row r="17617" spans="32:39">
      <c r="AF17617" s="25"/>
      <c r="AM17617" s="25"/>
    </row>
    <row r="17618" spans="32:39">
      <c r="AF17618" s="25"/>
      <c r="AM17618" s="25"/>
    </row>
    <row r="17619" spans="32:39">
      <c r="AF17619" s="25"/>
      <c r="AM17619" s="25"/>
    </row>
    <row r="17620" spans="32:39">
      <c r="AF17620" s="25"/>
      <c r="AM17620" s="25"/>
    </row>
    <row r="17621" spans="32:39">
      <c r="AF17621" s="25"/>
      <c r="AM17621" s="25"/>
    </row>
    <row r="17622" spans="32:39">
      <c r="AF17622" s="25"/>
      <c r="AM17622" s="25"/>
    </row>
    <row r="17623" spans="32:39">
      <c r="AF17623" s="25"/>
      <c r="AM17623" s="25"/>
    </row>
    <row r="17624" spans="32:39">
      <c r="AF17624" s="25"/>
      <c r="AM17624" s="25"/>
    </row>
    <row r="17625" spans="32:39">
      <c r="AF17625" s="25"/>
      <c r="AM17625" s="25"/>
    </row>
    <row r="17626" spans="32:39">
      <c r="AF17626" s="25"/>
      <c r="AM17626" s="25"/>
    </row>
    <row r="17627" spans="32:39">
      <c r="AF17627" s="25"/>
      <c r="AM17627" s="25"/>
    </row>
    <row r="17628" spans="32:39">
      <c r="AF17628" s="25"/>
      <c r="AM17628" s="25"/>
    </row>
    <row r="17629" spans="32:39">
      <c r="AF17629" s="25"/>
      <c r="AM17629" s="25"/>
    </row>
    <row r="17630" spans="32:39">
      <c r="AF17630" s="25"/>
      <c r="AM17630" s="25"/>
    </row>
    <row r="17631" spans="32:39">
      <c r="AF17631" s="25"/>
      <c r="AM17631" s="25"/>
    </row>
    <row r="17632" spans="32:39">
      <c r="AF17632" s="25"/>
      <c r="AM17632" s="25"/>
    </row>
    <row r="17633" spans="32:39">
      <c r="AF17633" s="25"/>
      <c r="AM17633" s="25"/>
    </row>
    <row r="17634" spans="32:39">
      <c r="AF17634" s="25"/>
      <c r="AM17634" s="25"/>
    </row>
    <row r="17635" spans="32:39">
      <c r="AF17635" s="25"/>
      <c r="AM17635" s="25"/>
    </row>
    <row r="17636" spans="32:39">
      <c r="AF17636" s="25"/>
      <c r="AM17636" s="25"/>
    </row>
    <row r="17637" spans="32:39">
      <c r="AF17637" s="25"/>
      <c r="AM17637" s="25"/>
    </row>
    <row r="17638" spans="32:39">
      <c r="AF17638" s="25"/>
      <c r="AM17638" s="25"/>
    </row>
    <row r="17639" spans="32:39">
      <c r="AF17639" s="25"/>
      <c r="AM17639" s="25"/>
    </row>
    <row r="17640" spans="32:39">
      <c r="AF17640" s="25"/>
      <c r="AM17640" s="25"/>
    </row>
    <row r="17641" spans="32:39">
      <c r="AF17641" s="25"/>
      <c r="AM17641" s="25"/>
    </row>
    <row r="17642" spans="32:39">
      <c r="AF17642" s="25"/>
      <c r="AM17642" s="25"/>
    </row>
    <row r="17643" spans="32:39">
      <c r="AF17643" s="25"/>
      <c r="AM17643" s="25"/>
    </row>
    <row r="17644" spans="32:39">
      <c r="AF17644" s="25"/>
      <c r="AM17644" s="25"/>
    </row>
    <row r="17645" spans="32:39">
      <c r="AF17645" s="25"/>
      <c r="AM17645" s="25"/>
    </row>
    <row r="17646" spans="32:39">
      <c r="AF17646" s="25"/>
      <c r="AM17646" s="25"/>
    </row>
    <row r="17647" spans="32:39">
      <c r="AF17647" s="25"/>
      <c r="AM17647" s="25"/>
    </row>
    <row r="17648" spans="32:39">
      <c r="AF17648" s="25"/>
      <c r="AM17648" s="25"/>
    </row>
    <row r="17649" spans="32:39">
      <c r="AF17649" s="25"/>
      <c r="AM17649" s="25"/>
    </row>
    <row r="17650" spans="32:39">
      <c r="AF17650" s="25"/>
      <c r="AM17650" s="25"/>
    </row>
    <row r="17651" spans="32:39">
      <c r="AF17651" s="25"/>
      <c r="AM17651" s="25"/>
    </row>
    <row r="17652" spans="32:39">
      <c r="AF17652" s="25"/>
      <c r="AM17652" s="25"/>
    </row>
    <row r="17653" spans="32:39">
      <c r="AF17653" s="25"/>
      <c r="AM17653" s="25"/>
    </row>
    <row r="17654" spans="32:39">
      <c r="AF17654" s="25"/>
      <c r="AM17654" s="25"/>
    </row>
    <row r="17655" spans="32:39">
      <c r="AF17655" s="25"/>
      <c r="AM17655" s="25"/>
    </row>
    <row r="17656" spans="32:39">
      <c r="AF17656" s="25"/>
      <c r="AM17656" s="25"/>
    </row>
    <row r="17657" spans="32:39">
      <c r="AF17657" s="25"/>
      <c r="AM17657" s="25"/>
    </row>
    <row r="17658" spans="32:39">
      <c r="AF17658" s="25"/>
      <c r="AM17658" s="25"/>
    </row>
    <row r="17659" spans="32:39">
      <c r="AF17659" s="25"/>
      <c r="AM17659" s="25"/>
    </row>
    <row r="17660" spans="32:39">
      <c r="AF17660" s="25"/>
      <c r="AM17660" s="25"/>
    </row>
    <row r="17661" spans="32:39">
      <c r="AF17661" s="25"/>
      <c r="AM17661" s="25"/>
    </row>
    <row r="17662" spans="32:39">
      <c r="AF17662" s="25"/>
      <c r="AM17662" s="25"/>
    </row>
    <row r="17663" spans="32:39">
      <c r="AF17663" s="25"/>
      <c r="AM17663" s="25"/>
    </row>
    <row r="17664" spans="32:39">
      <c r="AF17664" s="25"/>
      <c r="AM17664" s="25"/>
    </row>
    <row r="17665" spans="32:39">
      <c r="AF17665" s="25"/>
      <c r="AM17665" s="25"/>
    </row>
    <row r="17666" spans="32:39">
      <c r="AF17666" s="25"/>
      <c r="AM17666" s="25"/>
    </row>
    <row r="17667" spans="32:39">
      <c r="AF17667" s="25"/>
      <c r="AM17667" s="25"/>
    </row>
    <row r="17668" spans="32:39">
      <c r="AF17668" s="25"/>
      <c r="AM17668" s="25"/>
    </row>
    <row r="17669" spans="32:39">
      <c r="AF17669" s="25"/>
      <c r="AM17669" s="25"/>
    </row>
    <row r="17670" spans="32:39">
      <c r="AF17670" s="25"/>
      <c r="AM17670" s="25"/>
    </row>
    <row r="17671" spans="32:39">
      <c r="AF17671" s="25"/>
      <c r="AM17671" s="25"/>
    </row>
    <row r="17672" spans="32:39">
      <c r="AF17672" s="25"/>
      <c r="AM17672" s="25"/>
    </row>
    <row r="17673" spans="32:39">
      <c r="AF17673" s="25"/>
      <c r="AM17673" s="25"/>
    </row>
    <row r="17674" spans="32:39">
      <c r="AF17674" s="25"/>
      <c r="AM17674" s="25"/>
    </row>
    <row r="17675" spans="32:39">
      <c r="AF17675" s="25"/>
      <c r="AM17675" s="25"/>
    </row>
    <row r="17676" spans="32:39">
      <c r="AF17676" s="25"/>
      <c r="AM17676" s="25"/>
    </row>
    <row r="17677" spans="32:39">
      <c r="AF17677" s="25"/>
      <c r="AM17677" s="25"/>
    </row>
    <row r="17678" spans="32:39">
      <c r="AF17678" s="25"/>
      <c r="AM17678" s="25"/>
    </row>
    <row r="17679" spans="32:39">
      <c r="AF17679" s="25"/>
      <c r="AM17679" s="25"/>
    </row>
    <row r="17680" spans="32:39">
      <c r="AF17680" s="25"/>
      <c r="AM17680" s="25"/>
    </row>
    <row r="17681" spans="32:39">
      <c r="AF17681" s="25"/>
      <c r="AM17681" s="25"/>
    </row>
    <row r="17682" spans="32:39">
      <c r="AF17682" s="25"/>
      <c r="AM17682" s="25"/>
    </row>
    <row r="17683" spans="32:39">
      <c r="AF17683" s="25"/>
      <c r="AM17683" s="25"/>
    </row>
    <row r="17684" spans="32:39">
      <c r="AF17684" s="25"/>
      <c r="AM17684" s="25"/>
    </row>
    <row r="17685" spans="32:39">
      <c r="AF17685" s="25"/>
      <c r="AM17685" s="25"/>
    </row>
    <row r="17686" spans="32:39">
      <c r="AF17686" s="25"/>
      <c r="AM17686" s="25"/>
    </row>
    <row r="17687" spans="32:39">
      <c r="AF17687" s="25"/>
      <c r="AM17687" s="25"/>
    </row>
    <row r="17688" spans="32:39">
      <c r="AF17688" s="25"/>
      <c r="AM17688" s="25"/>
    </row>
    <row r="17689" spans="32:39">
      <c r="AF17689" s="25"/>
      <c r="AM17689" s="25"/>
    </row>
    <row r="17690" spans="32:39">
      <c r="AF17690" s="25"/>
      <c r="AM17690" s="25"/>
    </row>
    <row r="17691" spans="32:39">
      <c r="AF17691" s="25"/>
      <c r="AM17691" s="25"/>
    </row>
    <row r="17692" spans="32:39">
      <c r="AF17692" s="25"/>
      <c r="AM17692" s="25"/>
    </row>
    <row r="17693" spans="32:39">
      <c r="AF17693" s="25"/>
      <c r="AM17693" s="25"/>
    </row>
    <row r="17694" spans="32:39">
      <c r="AF17694" s="25"/>
      <c r="AM17694" s="25"/>
    </row>
    <row r="17695" spans="32:39">
      <c r="AF17695" s="25"/>
      <c r="AM17695" s="25"/>
    </row>
    <row r="17696" spans="32:39">
      <c r="AF17696" s="25"/>
      <c r="AM17696" s="25"/>
    </row>
    <row r="17697" spans="32:39">
      <c r="AF17697" s="25"/>
      <c r="AM17697" s="25"/>
    </row>
    <row r="17698" spans="32:39">
      <c r="AF17698" s="25"/>
      <c r="AM17698" s="25"/>
    </row>
    <row r="17699" spans="32:39">
      <c r="AF17699" s="25"/>
      <c r="AM17699" s="25"/>
    </row>
    <row r="17700" spans="32:39">
      <c r="AF17700" s="25"/>
      <c r="AM17700" s="25"/>
    </row>
    <row r="17701" spans="32:39">
      <c r="AF17701" s="25"/>
      <c r="AM17701" s="25"/>
    </row>
    <row r="17702" spans="32:39">
      <c r="AF17702" s="25"/>
      <c r="AM17702" s="25"/>
    </row>
    <row r="17703" spans="32:39">
      <c r="AF17703" s="25"/>
      <c r="AM17703" s="25"/>
    </row>
    <row r="17704" spans="32:39">
      <c r="AF17704" s="25"/>
      <c r="AM17704" s="25"/>
    </row>
    <row r="17705" spans="32:39">
      <c r="AF17705" s="25"/>
      <c r="AM17705" s="25"/>
    </row>
    <row r="17706" spans="32:39">
      <c r="AF17706" s="25"/>
      <c r="AM17706" s="25"/>
    </row>
    <row r="17707" spans="32:39">
      <c r="AF17707" s="25"/>
      <c r="AM17707" s="25"/>
    </row>
    <row r="17708" spans="32:39">
      <c r="AF17708" s="25"/>
      <c r="AM17708" s="25"/>
    </row>
    <row r="17709" spans="32:39">
      <c r="AF17709" s="25"/>
      <c r="AM17709" s="25"/>
    </row>
    <row r="17710" spans="32:39">
      <c r="AF17710" s="25"/>
      <c r="AM17710" s="25"/>
    </row>
    <row r="17711" spans="32:39">
      <c r="AF17711" s="25"/>
      <c r="AM17711" s="25"/>
    </row>
    <row r="17712" spans="32:39">
      <c r="AF17712" s="25"/>
      <c r="AM17712" s="25"/>
    </row>
    <row r="17713" spans="32:39">
      <c r="AF17713" s="25"/>
      <c r="AM17713" s="25"/>
    </row>
    <row r="17714" spans="32:39">
      <c r="AF17714" s="25"/>
      <c r="AM17714" s="25"/>
    </row>
    <row r="17715" spans="32:39">
      <c r="AF17715" s="25"/>
      <c r="AM17715" s="25"/>
    </row>
    <row r="17716" spans="32:39">
      <c r="AF17716" s="25"/>
      <c r="AM17716" s="25"/>
    </row>
    <row r="17717" spans="32:39">
      <c r="AF17717" s="25"/>
      <c r="AM17717" s="25"/>
    </row>
    <row r="17718" spans="32:39">
      <c r="AF17718" s="25"/>
      <c r="AM17718" s="25"/>
    </row>
    <row r="17719" spans="32:39">
      <c r="AF17719" s="25"/>
      <c r="AM17719" s="25"/>
    </row>
    <row r="17720" spans="32:39">
      <c r="AF17720" s="25"/>
      <c r="AM17720" s="25"/>
    </row>
    <row r="17721" spans="32:39">
      <c r="AF17721" s="25"/>
      <c r="AM17721" s="25"/>
    </row>
    <row r="17722" spans="32:39">
      <c r="AF17722" s="25"/>
      <c r="AM17722" s="25"/>
    </row>
    <row r="17723" spans="32:39">
      <c r="AF17723" s="25"/>
      <c r="AM17723" s="25"/>
    </row>
    <row r="17724" spans="32:39">
      <c r="AF17724" s="25"/>
      <c r="AM17724" s="25"/>
    </row>
    <row r="17725" spans="32:39">
      <c r="AF17725" s="25"/>
      <c r="AM17725" s="25"/>
    </row>
    <row r="17726" spans="32:39">
      <c r="AF17726" s="25"/>
      <c r="AM17726" s="25"/>
    </row>
    <row r="17727" spans="32:39">
      <c r="AF17727" s="25"/>
      <c r="AM17727" s="25"/>
    </row>
    <row r="17728" spans="32:39">
      <c r="AF17728" s="25"/>
      <c r="AM17728" s="25"/>
    </row>
    <row r="17729" spans="32:39">
      <c r="AF17729" s="25"/>
      <c r="AM17729" s="25"/>
    </row>
    <row r="17730" spans="32:39">
      <c r="AF17730" s="25"/>
      <c r="AM17730" s="25"/>
    </row>
    <row r="17731" spans="32:39">
      <c r="AF17731" s="25"/>
      <c r="AM17731" s="25"/>
    </row>
    <row r="17732" spans="32:39">
      <c r="AF17732" s="25"/>
      <c r="AM17732" s="25"/>
    </row>
    <row r="17733" spans="32:39">
      <c r="AF17733" s="25"/>
      <c r="AM17733" s="25"/>
    </row>
    <row r="17734" spans="32:39">
      <c r="AF17734" s="25"/>
      <c r="AM17734" s="25"/>
    </row>
    <row r="17735" spans="32:39">
      <c r="AF17735" s="25"/>
      <c r="AM17735" s="25"/>
    </row>
    <row r="17736" spans="32:39">
      <c r="AF17736" s="25"/>
      <c r="AM17736" s="25"/>
    </row>
    <row r="17737" spans="32:39">
      <c r="AF17737" s="25"/>
      <c r="AM17737" s="25"/>
    </row>
    <row r="17738" spans="32:39">
      <c r="AF17738" s="25"/>
      <c r="AM17738" s="25"/>
    </row>
    <row r="17739" spans="32:39">
      <c r="AF17739" s="25"/>
      <c r="AM17739" s="25"/>
    </row>
    <row r="17740" spans="32:39">
      <c r="AF17740" s="25"/>
      <c r="AM17740" s="25"/>
    </row>
    <row r="17741" spans="32:39">
      <c r="AF17741" s="25"/>
      <c r="AM17741" s="25"/>
    </row>
    <row r="17742" spans="32:39">
      <c r="AF17742" s="25"/>
      <c r="AM17742" s="25"/>
    </row>
    <row r="17743" spans="32:39">
      <c r="AF17743" s="25"/>
      <c r="AM17743" s="25"/>
    </row>
    <row r="17744" spans="32:39">
      <c r="AF17744" s="25"/>
      <c r="AM17744" s="25"/>
    </row>
    <row r="17745" spans="32:39">
      <c r="AF17745" s="25"/>
      <c r="AM17745" s="25"/>
    </row>
    <row r="17746" spans="32:39">
      <c r="AF17746" s="25"/>
      <c r="AM17746" s="25"/>
    </row>
    <row r="17747" spans="32:39">
      <c r="AF17747" s="25"/>
      <c r="AM17747" s="25"/>
    </row>
    <row r="17748" spans="32:39">
      <c r="AF17748" s="25"/>
      <c r="AM17748" s="25"/>
    </row>
    <row r="17749" spans="32:39">
      <c r="AF17749" s="25"/>
      <c r="AM17749" s="25"/>
    </row>
    <row r="17750" spans="32:39">
      <c r="AF17750" s="25"/>
      <c r="AM17750" s="25"/>
    </row>
    <row r="17751" spans="32:39">
      <c r="AF17751" s="25"/>
      <c r="AM17751" s="25"/>
    </row>
    <row r="17752" spans="32:39">
      <c r="AF17752" s="25"/>
      <c r="AM17752" s="25"/>
    </row>
    <row r="17753" spans="32:39">
      <c r="AF17753" s="25"/>
      <c r="AM17753" s="25"/>
    </row>
    <row r="17754" spans="32:39">
      <c r="AF17754" s="25"/>
      <c r="AM17754" s="25"/>
    </row>
    <row r="17755" spans="32:39">
      <c r="AF17755" s="25"/>
      <c r="AM17755" s="25"/>
    </row>
    <row r="17756" spans="32:39">
      <c r="AF17756" s="25"/>
      <c r="AM17756" s="25"/>
    </row>
    <row r="17757" spans="32:39">
      <c r="AF17757" s="25"/>
      <c r="AM17757" s="25"/>
    </row>
    <row r="17758" spans="32:39">
      <c r="AF17758" s="25"/>
      <c r="AM17758" s="25"/>
    </row>
    <row r="17759" spans="32:39">
      <c r="AF17759" s="25"/>
      <c r="AM17759" s="25"/>
    </row>
    <row r="17760" spans="32:39">
      <c r="AF17760" s="25"/>
      <c r="AM17760" s="25"/>
    </row>
    <row r="17761" spans="32:39">
      <c r="AF17761" s="25"/>
      <c r="AM17761" s="25"/>
    </row>
    <row r="17762" spans="32:39">
      <c r="AF17762" s="25"/>
      <c r="AM17762" s="25"/>
    </row>
    <row r="17763" spans="32:39">
      <c r="AF17763" s="25"/>
      <c r="AM17763" s="25"/>
    </row>
    <row r="17764" spans="32:39">
      <c r="AF17764" s="25"/>
      <c r="AM17764" s="25"/>
    </row>
    <row r="17765" spans="32:39">
      <c r="AF17765" s="25"/>
      <c r="AM17765" s="25"/>
    </row>
    <row r="17766" spans="32:39">
      <c r="AF17766" s="25"/>
      <c r="AM17766" s="25"/>
    </row>
    <row r="17767" spans="32:39">
      <c r="AF17767" s="25"/>
      <c r="AM17767" s="25"/>
    </row>
    <row r="17768" spans="32:39">
      <c r="AF17768" s="25"/>
      <c r="AM17768" s="25"/>
    </row>
    <row r="17769" spans="32:39">
      <c r="AF17769" s="25"/>
      <c r="AM17769" s="25"/>
    </row>
    <row r="17770" spans="32:39">
      <c r="AF17770" s="25"/>
      <c r="AM17770" s="25"/>
    </row>
    <row r="17771" spans="32:39">
      <c r="AF17771" s="25"/>
      <c r="AM17771" s="25"/>
    </row>
    <row r="17772" spans="32:39">
      <c r="AF17772" s="25"/>
      <c r="AM17772" s="25"/>
    </row>
    <row r="17773" spans="32:39">
      <c r="AF17773" s="25"/>
      <c r="AM17773" s="25"/>
    </row>
    <row r="17774" spans="32:39">
      <c r="AF17774" s="25"/>
      <c r="AM17774" s="25"/>
    </row>
    <row r="17775" spans="32:39">
      <c r="AF17775" s="25"/>
      <c r="AM17775" s="25"/>
    </row>
    <row r="17776" spans="32:39">
      <c r="AF17776" s="25"/>
      <c r="AM17776" s="25"/>
    </row>
    <row r="17777" spans="32:39">
      <c r="AF17777" s="25"/>
      <c r="AM17777" s="25"/>
    </row>
    <row r="17778" spans="32:39">
      <c r="AF17778" s="25"/>
      <c r="AM17778" s="25"/>
    </row>
    <row r="17779" spans="32:39">
      <c r="AF17779" s="25"/>
      <c r="AM17779" s="25"/>
    </row>
    <row r="17780" spans="32:39">
      <c r="AF17780" s="25"/>
      <c r="AM17780" s="25"/>
    </row>
    <row r="17781" spans="32:39">
      <c r="AF17781" s="25"/>
      <c r="AM17781" s="25"/>
    </row>
    <row r="17782" spans="32:39">
      <c r="AF17782" s="25"/>
      <c r="AM17782" s="25"/>
    </row>
    <row r="17783" spans="32:39">
      <c r="AF17783" s="25"/>
      <c r="AM17783" s="25"/>
    </row>
    <row r="17784" spans="32:39">
      <c r="AF17784" s="25"/>
      <c r="AM17784" s="25"/>
    </row>
    <row r="17785" spans="32:39">
      <c r="AF17785" s="25"/>
      <c r="AM17785" s="25"/>
    </row>
    <row r="17786" spans="32:39">
      <c r="AF17786" s="25"/>
      <c r="AM17786" s="25"/>
    </row>
    <row r="17787" spans="32:39">
      <c r="AF17787" s="25"/>
      <c r="AM17787" s="25"/>
    </row>
    <row r="17788" spans="32:39">
      <c r="AF17788" s="25"/>
      <c r="AM17788" s="25"/>
    </row>
    <row r="17789" spans="32:39">
      <c r="AF17789" s="25"/>
      <c r="AM17789" s="25"/>
    </row>
    <row r="17790" spans="32:39">
      <c r="AF17790" s="25"/>
      <c r="AM17790" s="25"/>
    </row>
    <row r="17791" spans="32:39">
      <c r="AF17791" s="25"/>
      <c r="AM17791" s="25"/>
    </row>
    <row r="17792" spans="32:39">
      <c r="AF17792" s="25"/>
      <c r="AM17792" s="25"/>
    </row>
    <row r="17793" spans="32:39">
      <c r="AF17793" s="25"/>
      <c r="AM17793" s="25"/>
    </row>
    <row r="17794" spans="32:39">
      <c r="AF17794" s="25"/>
      <c r="AM17794" s="25"/>
    </row>
    <row r="17795" spans="32:39">
      <c r="AF17795" s="25"/>
      <c r="AM17795" s="25"/>
    </row>
    <row r="17796" spans="32:39">
      <c r="AF17796" s="25"/>
      <c r="AM17796" s="25"/>
    </row>
    <row r="17797" spans="32:39">
      <c r="AF17797" s="25"/>
      <c r="AM17797" s="25"/>
    </row>
    <row r="17798" spans="32:39">
      <c r="AF17798" s="25"/>
      <c r="AM17798" s="25"/>
    </row>
    <row r="17799" spans="32:39">
      <c r="AF17799" s="25"/>
      <c r="AM17799" s="25"/>
    </row>
    <row r="17800" spans="32:39">
      <c r="AF17800" s="25"/>
      <c r="AM17800" s="25"/>
    </row>
    <row r="17801" spans="32:39">
      <c r="AF17801" s="25"/>
      <c r="AM17801" s="25"/>
    </row>
    <row r="17802" spans="32:39">
      <c r="AF17802" s="25"/>
      <c r="AM17802" s="25"/>
    </row>
    <row r="17803" spans="32:39">
      <c r="AF17803" s="25"/>
      <c r="AM17803" s="25"/>
    </row>
    <row r="17804" spans="32:39">
      <c r="AF17804" s="25"/>
      <c r="AM17804" s="25"/>
    </row>
    <row r="17805" spans="32:39">
      <c r="AF17805" s="25"/>
      <c r="AM17805" s="25"/>
    </row>
    <row r="17806" spans="32:39">
      <c r="AF17806" s="25"/>
      <c r="AM17806" s="25"/>
    </row>
    <row r="17807" spans="32:39">
      <c r="AF17807" s="25"/>
      <c r="AM17807" s="25"/>
    </row>
    <row r="17808" spans="32:39">
      <c r="AF17808" s="25"/>
      <c r="AM17808" s="25"/>
    </row>
    <row r="17809" spans="32:39">
      <c r="AF17809" s="25"/>
      <c r="AM17809" s="25"/>
    </row>
    <row r="17810" spans="32:39">
      <c r="AF17810" s="25"/>
      <c r="AM17810" s="25"/>
    </row>
    <row r="17811" spans="32:39">
      <c r="AF17811" s="25"/>
      <c r="AM17811" s="25"/>
    </row>
    <row r="17812" spans="32:39">
      <c r="AF17812" s="25"/>
      <c r="AM17812" s="25"/>
    </row>
    <row r="17813" spans="32:39">
      <c r="AF17813" s="25"/>
      <c r="AM17813" s="25"/>
    </row>
    <row r="17814" spans="32:39">
      <c r="AF17814" s="25"/>
      <c r="AM17814" s="25"/>
    </row>
    <row r="17815" spans="32:39">
      <c r="AF17815" s="25"/>
      <c r="AM17815" s="25"/>
    </row>
    <row r="17816" spans="32:39">
      <c r="AF17816" s="25"/>
      <c r="AM17816" s="25"/>
    </row>
    <row r="17817" spans="32:39">
      <c r="AF17817" s="25"/>
      <c r="AM17817" s="25"/>
    </row>
    <row r="17818" spans="32:39">
      <c r="AF17818" s="25"/>
      <c r="AM17818" s="25"/>
    </row>
    <row r="17819" spans="32:39">
      <c r="AF17819" s="25"/>
      <c r="AM17819" s="25"/>
    </row>
    <row r="17820" spans="32:39">
      <c r="AF17820" s="25"/>
      <c r="AM17820" s="25"/>
    </row>
    <row r="17821" spans="32:39">
      <c r="AF17821" s="25"/>
      <c r="AM17821" s="25"/>
    </row>
    <row r="17822" spans="32:39">
      <c r="AF17822" s="25"/>
      <c r="AM17822" s="25"/>
    </row>
    <row r="17823" spans="32:39">
      <c r="AF17823" s="25"/>
      <c r="AM17823" s="25"/>
    </row>
    <row r="17824" spans="32:39">
      <c r="AF17824" s="25"/>
      <c r="AM17824" s="25"/>
    </row>
    <row r="17825" spans="32:39">
      <c r="AF17825" s="25"/>
      <c r="AM17825" s="25"/>
    </row>
    <row r="17826" spans="32:39">
      <c r="AF17826" s="25"/>
      <c r="AM17826" s="25"/>
    </row>
    <row r="17827" spans="32:39">
      <c r="AF17827" s="25"/>
      <c r="AM17827" s="25"/>
    </row>
    <row r="17828" spans="32:39">
      <c r="AF17828" s="25"/>
      <c r="AM17828" s="25"/>
    </row>
    <row r="17829" spans="32:39">
      <c r="AF17829" s="25"/>
      <c r="AM17829" s="25"/>
    </row>
    <row r="17830" spans="32:39">
      <c r="AF17830" s="25"/>
      <c r="AM17830" s="25"/>
    </row>
    <row r="17831" spans="32:39">
      <c r="AF17831" s="25"/>
      <c r="AM17831" s="25"/>
    </row>
    <row r="17832" spans="32:39">
      <c r="AF17832" s="25"/>
      <c r="AM17832" s="25"/>
    </row>
    <row r="17833" spans="32:39">
      <c r="AF17833" s="25"/>
      <c r="AM17833" s="25"/>
    </row>
    <row r="17834" spans="32:39">
      <c r="AF17834" s="25"/>
      <c r="AM17834" s="25"/>
    </row>
    <row r="17835" spans="32:39">
      <c r="AF17835" s="25"/>
      <c r="AM17835" s="25"/>
    </row>
    <row r="17836" spans="32:39">
      <c r="AF17836" s="25"/>
      <c r="AM17836" s="25"/>
    </row>
    <row r="17837" spans="32:39">
      <c r="AF17837" s="25"/>
      <c r="AM17837" s="25"/>
    </row>
    <row r="17838" spans="32:39">
      <c r="AF17838" s="25"/>
      <c r="AM17838" s="25"/>
    </row>
    <row r="17839" spans="32:39">
      <c r="AF17839" s="25"/>
      <c r="AM17839" s="25"/>
    </row>
    <row r="17840" spans="32:39">
      <c r="AF17840" s="25"/>
      <c r="AM17840" s="25"/>
    </row>
    <row r="17841" spans="32:39">
      <c r="AF17841" s="25"/>
      <c r="AM17841" s="25"/>
    </row>
    <row r="17842" spans="32:39">
      <c r="AF17842" s="25"/>
      <c r="AM17842" s="25"/>
    </row>
    <row r="17843" spans="32:39">
      <c r="AF17843" s="25"/>
      <c r="AM17843" s="25"/>
    </row>
    <row r="17844" spans="32:39">
      <c r="AF17844" s="25"/>
      <c r="AM17844" s="25"/>
    </row>
    <row r="17845" spans="32:39">
      <c r="AF17845" s="25"/>
      <c r="AM17845" s="25"/>
    </row>
    <row r="17846" spans="32:39">
      <c r="AF17846" s="25"/>
      <c r="AM17846" s="25"/>
    </row>
    <row r="17847" spans="32:39">
      <c r="AF17847" s="25"/>
      <c r="AM17847" s="25"/>
    </row>
    <row r="17848" spans="32:39">
      <c r="AF17848" s="25"/>
      <c r="AM17848" s="25"/>
    </row>
    <row r="17849" spans="32:39">
      <c r="AF17849" s="25"/>
      <c r="AM17849" s="25"/>
    </row>
    <row r="17850" spans="32:39">
      <c r="AF17850" s="25"/>
      <c r="AM17850" s="25"/>
    </row>
    <row r="17851" spans="32:39">
      <c r="AF17851" s="25"/>
      <c r="AM17851" s="25"/>
    </row>
    <row r="17852" spans="32:39">
      <c r="AF17852" s="25"/>
      <c r="AM17852" s="25"/>
    </row>
    <row r="17853" spans="32:39">
      <c r="AF17853" s="25"/>
      <c r="AM17853" s="25"/>
    </row>
    <row r="17854" spans="32:39">
      <c r="AF17854" s="25"/>
      <c r="AM17854" s="25"/>
    </row>
    <row r="17855" spans="32:39">
      <c r="AF17855" s="25"/>
      <c r="AM17855" s="25"/>
    </row>
    <row r="17856" spans="32:39">
      <c r="AF17856" s="25"/>
      <c r="AM17856" s="25"/>
    </row>
    <row r="17857" spans="32:39">
      <c r="AF17857" s="25"/>
      <c r="AM17857" s="25"/>
    </row>
    <row r="17858" spans="32:39">
      <c r="AF17858" s="25"/>
      <c r="AM17858" s="25"/>
    </row>
    <row r="17859" spans="32:39">
      <c r="AF17859" s="25"/>
      <c r="AM17859" s="25"/>
    </row>
    <row r="17860" spans="32:39">
      <c r="AF17860" s="25"/>
      <c r="AM17860" s="25"/>
    </row>
    <row r="17861" spans="32:39">
      <c r="AF17861" s="25"/>
      <c r="AM17861" s="25"/>
    </row>
    <row r="17862" spans="32:39">
      <c r="AF17862" s="25"/>
      <c r="AM17862" s="25"/>
    </row>
    <row r="17863" spans="32:39">
      <c r="AF17863" s="25"/>
      <c r="AM17863" s="25"/>
    </row>
    <row r="17864" spans="32:39">
      <c r="AF17864" s="25"/>
      <c r="AM17864" s="25"/>
    </row>
    <row r="17865" spans="32:39">
      <c r="AF17865" s="25"/>
      <c r="AM17865" s="25"/>
    </row>
    <row r="17866" spans="32:39">
      <c r="AF17866" s="25"/>
      <c r="AM17866" s="25"/>
    </row>
    <row r="17867" spans="32:39">
      <c r="AF17867" s="25"/>
      <c r="AM17867" s="25"/>
    </row>
    <row r="17868" spans="32:39">
      <c r="AF17868" s="25"/>
      <c r="AM17868" s="25"/>
    </row>
    <row r="17869" spans="32:39">
      <c r="AF17869" s="25"/>
      <c r="AM17869" s="25"/>
    </row>
    <row r="17870" spans="32:39">
      <c r="AF17870" s="25"/>
      <c r="AM17870" s="25"/>
    </row>
    <row r="17871" spans="32:39">
      <c r="AF17871" s="25"/>
      <c r="AM17871" s="25"/>
    </row>
    <row r="17872" spans="32:39">
      <c r="AF17872" s="25"/>
      <c r="AM17872" s="25"/>
    </row>
    <row r="17873" spans="32:39">
      <c r="AF17873" s="25"/>
      <c r="AM17873" s="25"/>
    </row>
    <row r="17874" spans="32:39">
      <c r="AF17874" s="25"/>
      <c r="AM17874" s="25"/>
    </row>
    <row r="17875" spans="32:39">
      <c r="AF17875" s="25"/>
      <c r="AM17875" s="25"/>
    </row>
    <row r="17876" spans="32:39">
      <c r="AF17876" s="25"/>
      <c r="AM17876" s="25"/>
    </row>
    <row r="17877" spans="32:39">
      <c r="AF17877" s="25"/>
      <c r="AM17877" s="25"/>
    </row>
    <row r="17878" spans="32:39">
      <c r="AF17878" s="25"/>
      <c r="AM17878" s="25"/>
    </row>
    <row r="17879" spans="32:39">
      <c r="AF17879" s="25"/>
      <c r="AM17879" s="25"/>
    </row>
    <row r="17880" spans="32:39">
      <c r="AF17880" s="25"/>
      <c r="AM17880" s="25"/>
    </row>
    <row r="17881" spans="32:39">
      <c r="AF17881" s="25"/>
      <c r="AM17881" s="25"/>
    </row>
    <row r="17882" spans="32:39">
      <c r="AF17882" s="25"/>
      <c r="AM17882" s="25"/>
    </row>
    <row r="17883" spans="32:39">
      <c r="AF17883" s="25"/>
      <c r="AM17883" s="25"/>
    </row>
    <row r="17884" spans="32:39">
      <c r="AF17884" s="25"/>
      <c r="AM17884" s="25"/>
    </row>
    <row r="17885" spans="32:39">
      <c r="AF17885" s="25"/>
      <c r="AM17885" s="25"/>
    </row>
    <row r="17886" spans="32:39">
      <c r="AF17886" s="25"/>
      <c r="AM17886" s="25"/>
    </row>
    <row r="17887" spans="32:39">
      <c r="AF17887" s="25"/>
      <c r="AM17887" s="25"/>
    </row>
    <row r="17888" spans="32:39">
      <c r="AF17888" s="25"/>
      <c r="AM17888" s="25"/>
    </row>
    <row r="17889" spans="32:39">
      <c r="AF17889" s="25"/>
      <c r="AM17889" s="25"/>
    </row>
    <row r="17890" spans="32:39">
      <c r="AF17890" s="25"/>
      <c r="AM17890" s="25"/>
    </row>
    <row r="17891" spans="32:39">
      <c r="AF17891" s="25"/>
      <c r="AM17891" s="25"/>
    </row>
    <row r="17892" spans="32:39">
      <c r="AF17892" s="25"/>
      <c r="AM17892" s="25"/>
    </row>
    <row r="17893" spans="32:39">
      <c r="AF17893" s="25"/>
      <c r="AM17893" s="25"/>
    </row>
    <row r="17894" spans="32:39">
      <c r="AF17894" s="25"/>
      <c r="AM17894" s="25"/>
    </row>
    <row r="17895" spans="32:39">
      <c r="AF17895" s="25"/>
      <c r="AM17895" s="25"/>
    </row>
    <row r="17896" spans="32:39">
      <c r="AF17896" s="25"/>
      <c r="AM17896" s="25"/>
    </row>
    <row r="17897" spans="32:39">
      <c r="AF17897" s="25"/>
      <c r="AM17897" s="25"/>
    </row>
    <row r="17898" spans="32:39">
      <c r="AF17898" s="25"/>
      <c r="AM17898" s="25"/>
    </row>
    <row r="17899" spans="32:39">
      <c r="AF17899" s="25"/>
      <c r="AM17899" s="25"/>
    </row>
    <row r="17900" spans="32:39">
      <c r="AF17900" s="25"/>
      <c r="AM17900" s="25"/>
    </row>
    <row r="17901" spans="32:39">
      <c r="AF17901" s="25"/>
      <c r="AM17901" s="25"/>
    </row>
    <row r="17902" spans="32:39">
      <c r="AF17902" s="25"/>
      <c r="AM17902" s="25"/>
    </row>
    <row r="17903" spans="32:39">
      <c r="AF17903" s="25"/>
      <c r="AM17903" s="25"/>
    </row>
    <row r="17904" spans="32:39">
      <c r="AF17904" s="25"/>
      <c r="AM17904" s="25"/>
    </row>
    <row r="17905" spans="32:39">
      <c r="AF17905" s="25"/>
      <c r="AM17905" s="25"/>
    </row>
    <row r="17906" spans="32:39">
      <c r="AF17906" s="25"/>
      <c r="AM17906" s="25"/>
    </row>
    <row r="17907" spans="32:39">
      <c r="AF17907" s="25"/>
      <c r="AM17907" s="25"/>
    </row>
    <row r="17908" spans="32:39">
      <c r="AF17908" s="25"/>
      <c r="AM17908" s="25"/>
    </row>
    <row r="17909" spans="32:39">
      <c r="AF17909" s="25"/>
      <c r="AM17909" s="25"/>
    </row>
    <row r="17910" spans="32:39">
      <c r="AF17910" s="25"/>
      <c r="AM17910" s="25"/>
    </row>
    <row r="17911" spans="32:39">
      <c r="AF17911" s="25"/>
      <c r="AM17911" s="25"/>
    </row>
    <row r="17912" spans="32:39">
      <c r="AF17912" s="25"/>
      <c r="AM17912" s="25"/>
    </row>
    <row r="17913" spans="32:39">
      <c r="AF17913" s="25"/>
      <c r="AM17913" s="25"/>
    </row>
    <row r="17914" spans="32:39">
      <c r="AF17914" s="25"/>
      <c r="AM17914" s="25"/>
    </row>
    <row r="17915" spans="32:39">
      <c r="AF17915" s="25"/>
      <c r="AM17915" s="25"/>
    </row>
    <row r="17916" spans="32:39">
      <c r="AF17916" s="25"/>
      <c r="AM17916" s="25"/>
    </row>
    <row r="17917" spans="32:39">
      <c r="AF17917" s="25"/>
      <c r="AM17917" s="25"/>
    </row>
    <row r="17918" spans="32:39">
      <c r="AF17918" s="25"/>
      <c r="AM17918" s="25"/>
    </row>
    <row r="17919" spans="32:39">
      <c r="AF17919" s="25"/>
      <c r="AM17919" s="25"/>
    </row>
    <row r="17920" spans="32:39">
      <c r="AF17920" s="25"/>
      <c r="AM17920" s="25"/>
    </row>
    <row r="17921" spans="32:39">
      <c r="AF17921" s="25"/>
      <c r="AM17921" s="25"/>
    </row>
    <row r="17922" spans="32:39">
      <c r="AF17922" s="25"/>
      <c r="AM17922" s="25"/>
    </row>
    <row r="17923" spans="32:39">
      <c r="AF17923" s="25"/>
      <c r="AM17923" s="25"/>
    </row>
    <row r="17924" spans="32:39">
      <c r="AF17924" s="25"/>
      <c r="AM17924" s="25"/>
    </row>
    <row r="17925" spans="32:39">
      <c r="AF17925" s="25"/>
      <c r="AM17925" s="25"/>
    </row>
    <row r="17926" spans="32:39">
      <c r="AF17926" s="25"/>
      <c r="AM17926" s="25"/>
    </row>
    <row r="17927" spans="32:39">
      <c r="AF17927" s="25"/>
      <c r="AM17927" s="25"/>
    </row>
    <row r="17928" spans="32:39">
      <c r="AF17928" s="25"/>
      <c r="AM17928" s="25"/>
    </row>
    <row r="17929" spans="32:39">
      <c r="AF17929" s="25"/>
      <c r="AM17929" s="25"/>
    </row>
    <row r="17930" spans="32:39">
      <c r="AF17930" s="25"/>
      <c r="AM17930" s="25"/>
    </row>
    <row r="17931" spans="32:39">
      <c r="AF17931" s="25"/>
      <c r="AM17931" s="25"/>
    </row>
    <row r="17932" spans="32:39">
      <c r="AF17932" s="25"/>
      <c r="AM17932" s="25"/>
    </row>
    <row r="17933" spans="32:39">
      <c r="AF17933" s="25"/>
      <c r="AM17933" s="25"/>
    </row>
    <row r="17934" spans="32:39">
      <c r="AF17934" s="25"/>
      <c r="AM17934" s="25"/>
    </row>
    <row r="17935" spans="32:39">
      <c r="AF17935" s="25"/>
      <c r="AM17935" s="25"/>
    </row>
    <row r="17936" spans="32:39">
      <c r="AF17936" s="25"/>
      <c r="AM17936" s="25"/>
    </row>
    <row r="17937" spans="32:39">
      <c r="AF17937" s="25"/>
      <c r="AM17937" s="25"/>
    </row>
    <row r="17938" spans="32:39">
      <c r="AF17938" s="25"/>
      <c r="AM17938" s="25"/>
    </row>
    <row r="17939" spans="32:39">
      <c r="AF17939" s="25"/>
      <c r="AM17939" s="25"/>
    </row>
    <row r="17940" spans="32:39">
      <c r="AF17940" s="25"/>
      <c r="AM17940" s="25"/>
    </row>
    <row r="17941" spans="32:39">
      <c r="AF17941" s="25"/>
      <c r="AM17941" s="25"/>
    </row>
    <row r="17942" spans="32:39">
      <c r="AF17942" s="25"/>
      <c r="AM17942" s="25"/>
    </row>
    <row r="17943" spans="32:39">
      <c r="AF17943" s="25"/>
      <c r="AM17943" s="25"/>
    </row>
    <row r="17944" spans="32:39">
      <c r="AF17944" s="25"/>
      <c r="AM17944" s="25"/>
    </row>
    <row r="17945" spans="32:39">
      <c r="AF17945" s="25"/>
      <c r="AM17945" s="25"/>
    </row>
    <row r="17946" spans="32:39">
      <c r="AF17946" s="25"/>
      <c r="AM17946" s="25"/>
    </row>
    <row r="17947" spans="32:39">
      <c r="AF17947" s="25"/>
      <c r="AM17947" s="25"/>
    </row>
    <row r="17948" spans="32:39">
      <c r="AF17948" s="25"/>
      <c r="AM17948" s="25"/>
    </row>
    <row r="17949" spans="32:39">
      <c r="AF17949" s="25"/>
      <c r="AM17949" s="25"/>
    </row>
    <row r="17950" spans="32:39">
      <c r="AF17950" s="25"/>
      <c r="AM17950" s="25"/>
    </row>
    <row r="17951" spans="32:39">
      <c r="AF17951" s="25"/>
      <c r="AM17951" s="25"/>
    </row>
    <row r="17952" spans="32:39">
      <c r="AF17952" s="25"/>
      <c r="AM17952" s="25"/>
    </row>
    <row r="17953" spans="32:39">
      <c r="AF17953" s="25"/>
      <c r="AM17953" s="25"/>
    </row>
    <row r="17954" spans="32:39">
      <c r="AF17954" s="25"/>
      <c r="AM17954" s="25"/>
    </row>
    <row r="17955" spans="32:39">
      <c r="AF17955" s="25"/>
      <c r="AM17955" s="25"/>
    </row>
    <row r="17956" spans="32:39">
      <c r="AF17956" s="25"/>
      <c r="AM17956" s="25"/>
    </row>
    <row r="17957" spans="32:39">
      <c r="AF17957" s="25"/>
      <c r="AM17957" s="25"/>
    </row>
    <row r="17958" spans="32:39">
      <c r="AF17958" s="25"/>
      <c r="AM17958" s="25"/>
    </row>
    <row r="17959" spans="32:39">
      <c r="AF17959" s="25"/>
      <c r="AM17959" s="25"/>
    </row>
    <row r="17960" spans="32:39">
      <c r="AF17960" s="25"/>
      <c r="AM17960" s="25"/>
    </row>
    <row r="17961" spans="32:39">
      <c r="AF17961" s="25"/>
      <c r="AM17961" s="25"/>
    </row>
    <row r="17962" spans="32:39">
      <c r="AF17962" s="25"/>
      <c r="AM17962" s="25"/>
    </row>
    <row r="17963" spans="32:39">
      <c r="AF17963" s="25"/>
      <c r="AM17963" s="25"/>
    </row>
    <row r="17964" spans="32:39">
      <c r="AF17964" s="25"/>
      <c r="AM17964" s="25"/>
    </row>
    <row r="17965" spans="32:39">
      <c r="AF17965" s="25"/>
      <c r="AM17965" s="25"/>
    </row>
    <row r="17966" spans="32:39">
      <c r="AF17966" s="25"/>
      <c r="AM17966" s="25"/>
    </row>
    <row r="17967" spans="32:39">
      <c r="AF17967" s="25"/>
      <c r="AM17967" s="25"/>
    </row>
    <row r="17968" spans="32:39">
      <c r="AF17968" s="25"/>
      <c r="AM17968" s="25"/>
    </row>
    <row r="17969" spans="32:39">
      <c r="AF17969" s="25"/>
      <c r="AM17969" s="25"/>
    </row>
    <row r="17970" spans="32:39">
      <c r="AF17970" s="25"/>
      <c r="AM17970" s="25"/>
    </row>
    <row r="17971" spans="32:39">
      <c r="AF17971" s="25"/>
      <c r="AM17971" s="25"/>
    </row>
    <row r="17972" spans="32:39">
      <c r="AF17972" s="25"/>
      <c r="AM17972" s="25"/>
    </row>
    <row r="17973" spans="32:39">
      <c r="AF17973" s="25"/>
      <c r="AM17973" s="25"/>
    </row>
    <row r="17974" spans="32:39">
      <c r="AF17974" s="25"/>
      <c r="AM17974" s="25"/>
    </row>
    <row r="17975" spans="32:39">
      <c r="AF17975" s="25"/>
      <c r="AM17975" s="25"/>
    </row>
    <row r="17976" spans="32:39">
      <c r="AF17976" s="25"/>
      <c r="AM17976" s="25"/>
    </row>
    <row r="17977" spans="32:39">
      <c r="AF17977" s="25"/>
      <c r="AM17977" s="25"/>
    </row>
    <row r="17978" spans="32:39">
      <c r="AF17978" s="25"/>
      <c r="AM17978" s="25"/>
    </row>
    <row r="17979" spans="32:39">
      <c r="AF17979" s="25"/>
      <c r="AM17979" s="25"/>
    </row>
    <row r="17980" spans="32:39">
      <c r="AF17980" s="25"/>
      <c r="AM17980" s="25"/>
    </row>
    <row r="17981" spans="32:39">
      <c r="AF17981" s="25"/>
      <c r="AM17981" s="25"/>
    </row>
    <row r="17982" spans="32:39">
      <c r="AF17982" s="25"/>
      <c r="AM17982" s="25"/>
    </row>
    <row r="17983" spans="32:39">
      <c r="AF17983" s="25"/>
      <c r="AM17983" s="25"/>
    </row>
    <row r="17984" spans="32:39">
      <c r="AF17984" s="25"/>
      <c r="AM17984" s="25"/>
    </row>
    <row r="17985" spans="32:39">
      <c r="AF17985" s="25"/>
      <c r="AM17985" s="25"/>
    </row>
    <row r="17986" spans="32:39">
      <c r="AF17986" s="25"/>
      <c r="AM17986" s="25"/>
    </row>
    <row r="17987" spans="32:39">
      <c r="AF17987" s="25"/>
      <c r="AM17987" s="25"/>
    </row>
    <row r="17988" spans="32:39">
      <c r="AF17988" s="25"/>
      <c r="AM17988" s="25"/>
    </row>
    <row r="17989" spans="32:39">
      <c r="AF17989" s="25"/>
      <c r="AM17989" s="25"/>
    </row>
    <row r="17990" spans="32:39">
      <c r="AF17990" s="25"/>
      <c r="AM17990" s="25"/>
    </row>
    <row r="17991" spans="32:39">
      <c r="AF17991" s="25"/>
      <c r="AM17991" s="25"/>
    </row>
    <row r="17992" spans="32:39">
      <c r="AF17992" s="25"/>
      <c r="AM17992" s="25"/>
    </row>
    <row r="17993" spans="32:39">
      <c r="AF17993" s="25"/>
      <c r="AM17993" s="25"/>
    </row>
    <row r="17994" spans="32:39">
      <c r="AF17994" s="25"/>
      <c r="AM17994" s="25"/>
    </row>
    <row r="17995" spans="32:39">
      <c r="AF17995" s="25"/>
      <c r="AM17995" s="25"/>
    </row>
    <row r="17996" spans="32:39">
      <c r="AF17996" s="25"/>
      <c r="AM17996" s="25"/>
    </row>
    <row r="17997" spans="32:39">
      <c r="AF17997" s="25"/>
      <c r="AM17997" s="25"/>
    </row>
    <row r="17998" spans="32:39">
      <c r="AF17998" s="25"/>
      <c r="AM17998" s="25"/>
    </row>
    <row r="17999" spans="32:39">
      <c r="AF17999" s="25"/>
      <c r="AM17999" s="25"/>
    </row>
    <row r="18000" spans="32:39">
      <c r="AF18000" s="25"/>
      <c r="AM18000" s="25"/>
    </row>
    <row r="18001" spans="32:39">
      <c r="AF18001" s="25"/>
      <c r="AM18001" s="25"/>
    </row>
    <row r="18002" spans="32:39">
      <c r="AF18002" s="25"/>
      <c r="AM18002" s="25"/>
    </row>
    <row r="18003" spans="32:39">
      <c r="AF18003" s="25"/>
      <c r="AM18003" s="25"/>
    </row>
    <row r="18004" spans="32:39">
      <c r="AF18004" s="25"/>
      <c r="AM18004" s="25"/>
    </row>
    <row r="18005" spans="32:39">
      <c r="AF18005" s="25"/>
      <c r="AM18005" s="25"/>
    </row>
    <row r="18006" spans="32:39">
      <c r="AF18006" s="25"/>
      <c r="AM18006" s="25"/>
    </row>
    <row r="18007" spans="32:39">
      <c r="AF18007" s="25"/>
      <c r="AM18007" s="25"/>
    </row>
    <row r="18008" spans="32:39">
      <c r="AF18008" s="25"/>
      <c r="AM18008" s="25"/>
    </row>
    <row r="18009" spans="32:39">
      <c r="AF18009" s="25"/>
      <c r="AM18009" s="25"/>
    </row>
    <row r="18010" spans="32:39">
      <c r="AF18010" s="25"/>
      <c r="AM18010" s="25"/>
    </row>
    <row r="18011" spans="32:39">
      <c r="AF18011" s="25"/>
      <c r="AM18011" s="25"/>
    </row>
    <row r="18012" spans="32:39">
      <c r="AF18012" s="25"/>
      <c r="AM18012" s="25"/>
    </row>
    <row r="18013" spans="32:39">
      <c r="AF18013" s="25"/>
      <c r="AM18013" s="25"/>
    </row>
    <row r="18014" spans="32:39">
      <c r="AF18014" s="25"/>
      <c r="AM18014" s="25"/>
    </row>
    <row r="18015" spans="32:39">
      <c r="AF18015" s="25"/>
      <c r="AM18015" s="25"/>
    </row>
    <row r="18016" spans="32:39">
      <c r="AF18016" s="25"/>
      <c r="AM18016" s="25"/>
    </row>
    <row r="18017" spans="32:39">
      <c r="AF18017" s="25"/>
      <c r="AM18017" s="25"/>
    </row>
    <row r="18018" spans="32:39">
      <c r="AF18018" s="25"/>
      <c r="AM18018" s="25"/>
    </row>
    <row r="18019" spans="32:39">
      <c r="AF18019" s="25"/>
      <c r="AM18019" s="25"/>
    </row>
    <row r="18020" spans="32:39">
      <c r="AF18020" s="25"/>
      <c r="AM18020" s="25"/>
    </row>
    <row r="18021" spans="32:39">
      <c r="AF18021" s="25"/>
      <c r="AM18021" s="25"/>
    </row>
    <row r="18022" spans="32:39">
      <c r="AF18022" s="25"/>
      <c r="AM18022" s="25"/>
    </row>
    <row r="18023" spans="32:39">
      <c r="AF18023" s="25"/>
      <c r="AM18023" s="25"/>
    </row>
    <row r="18024" spans="32:39">
      <c r="AF18024" s="25"/>
      <c r="AM18024" s="25"/>
    </row>
    <row r="18025" spans="32:39">
      <c r="AF18025" s="25"/>
      <c r="AM18025" s="25"/>
    </row>
    <row r="18026" spans="32:39">
      <c r="AF18026" s="25"/>
      <c r="AM18026" s="25"/>
    </row>
    <row r="18027" spans="32:39">
      <c r="AF18027" s="25"/>
      <c r="AM18027" s="25"/>
    </row>
    <row r="18028" spans="32:39">
      <c r="AF18028" s="25"/>
      <c r="AM18028" s="25"/>
    </row>
    <row r="18029" spans="32:39">
      <c r="AF18029" s="25"/>
      <c r="AM18029" s="25"/>
    </row>
    <row r="18030" spans="32:39">
      <c r="AF18030" s="25"/>
      <c r="AM18030" s="25"/>
    </row>
    <row r="18031" spans="32:39">
      <c r="AF18031" s="25"/>
      <c r="AM18031" s="25"/>
    </row>
    <row r="18032" spans="32:39">
      <c r="AF18032" s="25"/>
      <c r="AM18032" s="25"/>
    </row>
    <row r="18033" spans="32:39">
      <c r="AF18033" s="25"/>
      <c r="AM18033" s="25"/>
    </row>
    <row r="18034" spans="32:39">
      <c r="AF18034" s="25"/>
      <c r="AM18034" s="25"/>
    </row>
    <row r="18035" spans="32:39">
      <c r="AF18035" s="25"/>
      <c r="AM18035" s="25"/>
    </row>
    <row r="18036" spans="32:39">
      <c r="AF18036" s="25"/>
      <c r="AM18036" s="25"/>
    </row>
    <row r="18037" spans="32:39">
      <c r="AF18037" s="25"/>
      <c r="AM18037" s="25"/>
    </row>
    <row r="18038" spans="32:39">
      <c r="AF18038" s="25"/>
      <c r="AM18038" s="25"/>
    </row>
    <row r="18039" spans="32:39">
      <c r="AF18039" s="25"/>
      <c r="AM18039" s="25"/>
    </row>
    <row r="18040" spans="32:39">
      <c r="AF18040" s="25"/>
      <c r="AM18040" s="25"/>
    </row>
    <row r="18041" spans="32:39">
      <c r="AF18041" s="25"/>
      <c r="AM18041" s="25"/>
    </row>
    <row r="18042" spans="32:39">
      <c r="AF18042" s="25"/>
      <c r="AM18042" s="25"/>
    </row>
    <row r="18043" spans="32:39">
      <c r="AF18043" s="25"/>
      <c r="AM18043" s="25"/>
    </row>
    <row r="18044" spans="32:39">
      <c r="AF18044" s="25"/>
      <c r="AM18044" s="25"/>
    </row>
    <row r="18045" spans="32:39">
      <c r="AF18045" s="25"/>
      <c r="AM18045" s="25"/>
    </row>
    <row r="18046" spans="32:39">
      <c r="AF18046" s="25"/>
      <c r="AM18046" s="25"/>
    </row>
    <row r="18047" spans="32:39">
      <c r="AF18047" s="25"/>
      <c r="AM18047" s="25"/>
    </row>
    <row r="18048" spans="32:39">
      <c r="AF18048" s="25"/>
      <c r="AM18048" s="25"/>
    </row>
    <row r="18049" spans="32:39">
      <c r="AF18049" s="25"/>
      <c r="AM18049" s="25"/>
    </row>
    <row r="18050" spans="32:39">
      <c r="AF18050" s="25"/>
      <c r="AM18050" s="25"/>
    </row>
    <row r="18051" spans="32:39">
      <c r="AF18051" s="25"/>
      <c r="AM18051" s="25"/>
    </row>
    <row r="18052" spans="32:39">
      <c r="AF18052" s="25"/>
      <c r="AM18052" s="25"/>
    </row>
    <row r="18053" spans="32:39">
      <c r="AF18053" s="25"/>
      <c r="AM18053" s="25"/>
    </row>
    <row r="18054" spans="32:39">
      <c r="AF18054" s="25"/>
      <c r="AM18054" s="25"/>
    </row>
    <row r="18055" spans="32:39">
      <c r="AF18055" s="25"/>
      <c r="AM18055" s="25"/>
    </row>
    <row r="18056" spans="32:39">
      <c r="AF18056" s="25"/>
      <c r="AM18056" s="25"/>
    </row>
    <row r="18057" spans="32:39">
      <c r="AF18057" s="25"/>
      <c r="AM18057" s="25"/>
    </row>
    <row r="18058" spans="32:39">
      <c r="AF18058" s="25"/>
      <c r="AM18058" s="25"/>
    </row>
    <row r="18059" spans="32:39">
      <c r="AF18059" s="25"/>
      <c r="AM18059" s="25"/>
    </row>
    <row r="18060" spans="32:39">
      <c r="AF18060" s="25"/>
      <c r="AM18060" s="25"/>
    </row>
    <row r="18061" spans="32:39">
      <c r="AF18061" s="25"/>
      <c r="AM18061" s="25"/>
    </row>
    <row r="18062" spans="32:39">
      <c r="AF18062" s="25"/>
      <c r="AM18062" s="25"/>
    </row>
    <row r="18063" spans="32:39">
      <c r="AF18063" s="25"/>
      <c r="AM18063" s="25"/>
    </row>
    <row r="18064" spans="32:39">
      <c r="AF18064" s="25"/>
      <c r="AM18064" s="25"/>
    </row>
    <row r="18065" spans="32:39">
      <c r="AF18065" s="25"/>
      <c r="AM18065" s="25"/>
    </row>
    <row r="18066" spans="32:39">
      <c r="AF18066" s="25"/>
      <c r="AM18066" s="25"/>
    </row>
    <row r="18067" spans="32:39">
      <c r="AF18067" s="25"/>
      <c r="AM18067" s="25"/>
    </row>
    <row r="18068" spans="32:39">
      <c r="AF18068" s="25"/>
      <c r="AM18068" s="25"/>
    </row>
    <row r="18069" spans="32:39">
      <c r="AF18069" s="25"/>
      <c r="AM18069" s="25"/>
    </row>
    <row r="18070" spans="32:39">
      <c r="AF18070" s="25"/>
      <c r="AM18070" s="25"/>
    </row>
    <row r="18071" spans="32:39">
      <c r="AF18071" s="25"/>
      <c r="AM18071" s="25"/>
    </row>
    <row r="18072" spans="32:39">
      <c r="AF18072" s="25"/>
      <c r="AM18072" s="25"/>
    </row>
    <row r="18073" spans="32:39">
      <c r="AF18073" s="25"/>
      <c r="AM18073" s="25"/>
    </row>
    <row r="18074" spans="32:39">
      <c r="AF18074" s="25"/>
      <c r="AM18074" s="25"/>
    </row>
    <row r="18075" spans="32:39">
      <c r="AF18075" s="25"/>
      <c r="AM18075" s="25"/>
    </row>
    <row r="18076" spans="32:39">
      <c r="AF18076" s="25"/>
      <c r="AM18076" s="25"/>
    </row>
    <row r="18077" spans="32:39">
      <c r="AF18077" s="25"/>
      <c r="AM18077" s="25"/>
    </row>
    <row r="18078" spans="32:39">
      <c r="AF18078" s="25"/>
      <c r="AM18078" s="25"/>
    </row>
    <row r="18079" spans="32:39">
      <c r="AF18079" s="25"/>
      <c r="AM18079" s="25"/>
    </row>
    <row r="18080" spans="32:39">
      <c r="AF18080" s="25"/>
      <c r="AM18080" s="25"/>
    </row>
    <row r="18081" spans="32:39">
      <c r="AF18081" s="25"/>
      <c r="AM18081" s="25"/>
    </row>
    <row r="18082" spans="32:39">
      <c r="AF18082" s="25"/>
      <c r="AM18082" s="25"/>
    </row>
    <row r="18083" spans="32:39">
      <c r="AF18083" s="25"/>
      <c r="AM18083" s="25"/>
    </row>
    <row r="18084" spans="32:39">
      <c r="AF18084" s="25"/>
      <c r="AM18084" s="25"/>
    </row>
    <row r="18085" spans="32:39">
      <c r="AF18085" s="25"/>
      <c r="AM18085" s="25"/>
    </row>
    <row r="18086" spans="32:39">
      <c r="AF18086" s="25"/>
      <c r="AM18086" s="25"/>
    </row>
    <row r="18087" spans="32:39">
      <c r="AF18087" s="25"/>
      <c r="AM18087" s="25"/>
    </row>
    <row r="18088" spans="32:39">
      <c r="AF18088" s="25"/>
      <c r="AM18088" s="25"/>
    </row>
    <row r="18089" spans="32:39">
      <c r="AF18089" s="25"/>
      <c r="AM18089" s="25"/>
    </row>
    <row r="18090" spans="32:39">
      <c r="AF18090" s="25"/>
      <c r="AM18090" s="25"/>
    </row>
    <row r="18091" spans="32:39">
      <c r="AF18091" s="25"/>
      <c r="AM18091" s="25"/>
    </row>
    <row r="18092" spans="32:39">
      <c r="AF18092" s="25"/>
      <c r="AM18092" s="25"/>
    </row>
    <row r="18093" spans="32:39">
      <c r="AF18093" s="25"/>
      <c r="AM18093" s="25"/>
    </row>
    <row r="18094" spans="32:39">
      <c r="AF18094" s="25"/>
      <c r="AM18094" s="25"/>
    </row>
    <row r="18095" spans="32:39">
      <c r="AF18095" s="25"/>
      <c r="AM18095" s="25"/>
    </row>
    <row r="18096" spans="32:39">
      <c r="AF18096" s="25"/>
      <c r="AM18096" s="25"/>
    </row>
    <row r="18097" spans="32:39">
      <c r="AF18097" s="25"/>
      <c r="AM18097" s="25"/>
    </row>
    <row r="18098" spans="32:39">
      <c r="AF18098" s="25"/>
      <c r="AM18098" s="25"/>
    </row>
    <row r="18099" spans="32:39">
      <c r="AF18099" s="25"/>
      <c r="AM18099" s="25"/>
    </row>
    <row r="18100" spans="32:39">
      <c r="AF18100" s="25"/>
      <c r="AM18100" s="25"/>
    </row>
    <row r="18101" spans="32:39">
      <c r="AF18101" s="25"/>
      <c r="AM18101" s="25"/>
    </row>
    <row r="18102" spans="32:39">
      <c r="AF18102" s="25"/>
      <c r="AM18102" s="25"/>
    </row>
    <row r="18103" spans="32:39">
      <c r="AF18103" s="25"/>
      <c r="AM18103" s="25"/>
    </row>
    <row r="18104" spans="32:39">
      <c r="AF18104" s="25"/>
      <c r="AM18104" s="25"/>
    </row>
    <row r="18105" spans="32:39">
      <c r="AF18105" s="25"/>
      <c r="AM18105" s="25"/>
    </row>
    <row r="18106" spans="32:39">
      <c r="AF18106" s="25"/>
      <c r="AM18106" s="25"/>
    </row>
    <row r="18107" spans="32:39">
      <c r="AF18107" s="25"/>
      <c r="AM18107" s="25"/>
    </row>
    <row r="18108" spans="32:39">
      <c r="AF18108" s="25"/>
      <c r="AM18108" s="25"/>
    </row>
    <row r="18109" spans="32:39">
      <c r="AF18109" s="25"/>
      <c r="AM18109" s="25"/>
    </row>
    <row r="18110" spans="32:39">
      <c r="AF18110" s="25"/>
      <c r="AM18110" s="25"/>
    </row>
    <row r="18111" spans="32:39">
      <c r="AF18111" s="25"/>
      <c r="AM18111" s="25"/>
    </row>
    <row r="18112" spans="32:39">
      <c r="AF18112" s="25"/>
      <c r="AM18112" s="25"/>
    </row>
    <row r="18113" spans="32:39">
      <c r="AF18113" s="25"/>
      <c r="AM18113" s="25"/>
    </row>
    <row r="18114" spans="32:39">
      <c r="AF18114" s="25"/>
      <c r="AM18114" s="25"/>
    </row>
    <row r="18115" spans="32:39">
      <c r="AF18115" s="25"/>
      <c r="AM18115" s="25"/>
    </row>
    <row r="18116" spans="32:39">
      <c r="AF18116" s="25"/>
      <c r="AM18116" s="25"/>
    </row>
    <row r="18117" spans="32:39">
      <c r="AF18117" s="25"/>
      <c r="AM18117" s="25"/>
    </row>
    <row r="18118" spans="32:39">
      <c r="AF18118" s="25"/>
      <c r="AM18118" s="25"/>
    </row>
    <row r="18119" spans="32:39">
      <c r="AF18119" s="25"/>
      <c r="AM18119" s="25"/>
    </row>
    <row r="18120" spans="32:39">
      <c r="AF18120" s="25"/>
      <c r="AM18120" s="25"/>
    </row>
    <row r="18121" spans="32:39">
      <c r="AF18121" s="25"/>
      <c r="AM18121" s="25"/>
    </row>
    <row r="18122" spans="32:39">
      <c r="AF18122" s="25"/>
      <c r="AM18122" s="25"/>
    </row>
    <row r="18123" spans="32:39">
      <c r="AF18123" s="25"/>
      <c r="AM18123" s="25"/>
    </row>
    <row r="18124" spans="32:39">
      <c r="AF18124" s="25"/>
      <c r="AM18124" s="25"/>
    </row>
    <row r="18125" spans="32:39">
      <c r="AF18125" s="25"/>
      <c r="AM18125" s="25"/>
    </row>
    <row r="18126" spans="32:39">
      <c r="AF18126" s="25"/>
      <c r="AM18126" s="25"/>
    </row>
    <row r="18127" spans="32:39">
      <c r="AF18127" s="25"/>
      <c r="AM18127" s="25"/>
    </row>
    <row r="18128" spans="32:39">
      <c r="AF18128" s="25"/>
      <c r="AM18128" s="25"/>
    </row>
    <row r="18129" spans="32:39">
      <c r="AF18129" s="25"/>
      <c r="AM18129" s="25"/>
    </row>
    <row r="18130" spans="32:39">
      <c r="AF18130" s="25"/>
      <c r="AM18130" s="25"/>
    </row>
    <row r="18131" spans="32:39">
      <c r="AF18131" s="25"/>
      <c r="AM18131" s="25"/>
    </row>
    <row r="18132" spans="32:39">
      <c r="AF18132" s="25"/>
      <c r="AM18132" s="25"/>
    </row>
    <row r="18133" spans="32:39">
      <c r="AF18133" s="25"/>
      <c r="AM18133" s="25"/>
    </row>
    <row r="18134" spans="32:39">
      <c r="AF18134" s="25"/>
      <c r="AM18134" s="25"/>
    </row>
    <row r="18135" spans="32:39">
      <c r="AF18135" s="25"/>
      <c r="AM18135" s="25"/>
    </row>
    <row r="18136" spans="32:39">
      <c r="AF18136" s="25"/>
      <c r="AM18136" s="25"/>
    </row>
    <row r="18137" spans="32:39">
      <c r="AF18137" s="25"/>
      <c r="AM18137" s="25"/>
    </row>
    <row r="18138" spans="32:39">
      <c r="AF18138" s="25"/>
      <c r="AM18138" s="25"/>
    </row>
    <row r="18139" spans="32:39">
      <c r="AF18139" s="25"/>
      <c r="AM18139" s="25"/>
    </row>
    <row r="18140" spans="32:39">
      <c r="AF18140" s="25"/>
      <c r="AM18140" s="25"/>
    </row>
    <row r="18141" spans="32:39">
      <c r="AF18141" s="25"/>
      <c r="AM18141" s="25"/>
    </row>
    <row r="18142" spans="32:39">
      <c r="AF18142" s="25"/>
      <c r="AM18142" s="25"/>
    </row>
    <row r="18143" spans="32:39">
      <c r="AF18143" s="25"/>
      <c r="AM18143" s="25"/>
    </row>
    <row r="18144" spans="32:39">
      <c r="AF18144" s="25"/>
      <c r="AM18144" s="25"/>
    </row>
    <row r="18145" spans="32:39">
      <c r="AF18145" s="25"/>
      <c r="AM18145" s="25"/>
    </row>
    <row r="18146" spans="32:39">
      <c r="AF18146" s="25"/>
      <c r="AM18146" s="25"/>
    </row>
    <row r="18147" spans="32:39">
      <c r="AF18147" s="25"/>
      <c r="AM18147" s="25"/>
    </row>
    <row r="18148" spans="32:39">
      <c r="AF18148" s="25"/>
      <c r="AM18148" s="25"/>
    </row>
    <row r="18149" spans="32:39">
      <c r="AF18149" s="25"/>
      <c r="AM18149" s="25"/>
    </row>
    <row r="18150" spans="32:39">
      <c r="AF18150" s="25"/>
      <c r="AM18150" s="25"/>
    </row>
    <row r="18151" spans="32:39">
      <c r="AF18151" s="25"/>
      <c r="AM18151" s="25"/>
    </row>
    <row r="18152" spans="32:39">
      <c r="AF18152" s="25"/>
      <c r="AM18152" s="25"/>
    </row>
    <row r="18153" spans="32:39">
      <c r="AF18153" s="25"/>
      <c r="AM18153" s="25"/>
    </row>
    <row r="18154" spans="32:39">
      <c r="AF18154" s="25"/>
      <c r="AM18154" s="25"/>
    </row>
    <row r="18155" spans="32:39">
      <c r="AF18155" s="25"/>
      <c r="AM18155" s="25"/>
    </row>
    <row r="18156" spans="32:39">
      <c r="AF18156" s="25"/>
      <c r="AM18156" s="25"/>
    </row>
    <row r="18157" spans="32:39">
      <c r="AF18157" s="25"/>
      <c r="AM18157" s="25"/>
    </row>
    <row r="18158" spans="32:39">
      <c r="AF18158" s="25"/>
      <c r="AM18158" s="25"/>
    </row>
    <row r="18159" spans="32:39">
      <c r="AF18159" s="25"/>
      <c r="AM18159" s="25"/>
    </row>
    <row r="18160" spans="32:39">
      <c r="AF18160" s="25"/>
      <c r="AM18160" s="25"/>
    </row>
    <row r="18161" spans="32:39">
      <c r="AF18161" s="25"/>
      <c r="AM18161" s="25"/>
    </row>
    <row r="18162" spans="32:39">
      <c r="AF18162" s="25"/>
      <c r="AM18162" s="25"/>
    </row>
    <row r="18163" spans="32:39">
      <c r="AF18163" s="25"/>
      <c r="AM18163" s="25"/>
    </row>
    <row r="18164" spans="32:39">
      <c r="AF18164" s="25"/>
      <c r="AM18164" s="25"/>
    </row>
    <row r="18165" spans="32:39">
      <c r="AF18165" s="25"/>
      <c r="AM18165" s="25"/>
    </row>
    <row r="18166" spans="32:39">
      <c r="AF18166" s="25"/>
      <c r="AM18166" s="25"/>
    </row>
    <row r="18167" spans="32:39">
      <c r="AF18167" s="25"/>
      <c r="AM18167" s="25"/>
    </row>
    <row r="18168" spans="32:39">
      <c r="AF18168" s="25"/>
      <c r="AM18168" s="25"/>
    </row>
    <row r="18169" spans="32:39">
      <c r="AF18169" s="25"/>
      <c r="AM18169" s="25"/>
    </row>
    <row r="18170" spans="32:39">
      <c r="AF18170" s="25"/>
      <c r="AM18170" s="25"/>
    </row>
    <row r="18171" spans="32:39">
      <c r="AF18171" s="25"/>
      <c r="AM18171" s="25"/>
    </row>
    <row r="18172" spans="32:39">
      <c r="AF18172" s="25"/>
      <c r="AM18172" s="25"/>
    </row>
    <row r="18173" spans="32:39">
      <c r="AF18173" s="25"/>
      <c r="AM18173" s="25"/>
    </row>
    <row r="18174" spans="32:39">
      <c r="AF18174" s="25"/>
      <c r="AM18174" s="25"/>
    </row>
    <row r="18175" spans="32:39">
      <c r="AF18175" s="25"/>
      <c r="AM18175" s="25"/>
    </row>
    <row r="18176" spans="32:39">
      <c r="AF18176" s="25"/>
      <c r="AM18176" s="25"/>
    </row>
    <row r="18177" spans="32:39">
      <c r="AF18177" s="25"/>
      <c r="AM18177" s="25"/>
    </row>
    <row r="18178" spans="32:39">
      <c r="AF18178" s="25"/>
      <c r="AM18178" s="25"/>
    </row>
    <row r="18179" spans="32:39">
      <c r="AF18179" s="25"/>
      <c r="AM18179" s="25"/>
    </row>
    <row r="18180" spans="32:39">
      <c r="AF18180" s="25"/>
      <c r="AM18180" s="25"/>
    </row>
    <row r="18181" spans="32:39">
      <c r="AF18181" s="25"/>
      <c r="AM18181" s="25"/>
    </row>
    <row r="18182" spans="32:39">
      <c r="AF18182" s="25"/>
      <c r="AM18182" s="25"/>
    </row>
    <row r="18183" spans="32:39">
      <c r="AF18183" s="25"/>
      <c r="AM18183" s="25"/>
    </row>
    <row r="18184" spans="32:39">
      <c r="AF18184" s="25"/>
      <c r="AM18184" s="25"/>
    </row>
    <row r="18185" spans="32:39">
      <c r="AF18185" s="25"/>
      <c r="AM18185" s="25"/>
    </row>
    <row r="18186" spans="32:39">
      <c r="AF18186" s="25"/>
      <c r="AM18186" s="25"/>
    </row>
    <row r="18187" spans="32:39">
      <c r="AF18187" s="25"/>
      <c r="AM18187" s="25"/>
    </row>
    <row r="18188" spans="32:39">
      <c r="AF18188" s="25"/>
      <c r="AM18188" s="25"/>
    </row>
    <row r="18189" spans="32:39">
      <c r="AF18189" s="25"/>
      <c r="AM18189" s="25"/>
    </row>
    <row r="18190" spans="32:39">
      <c r="AF18190" s="25"/>
      <c r="AM18190" s="25"/>
    </row>
    <row r="18191" spans="32:39">
      <c r="AF18191" s="25"/>
      <c r="AM18191" s="25"/>
    </row>
    <row r="18192" spans="32:39">
      <c r="AF18192" s="25"/>
      <c r="AM18192" s="25"/>
    </row>
    <row r="18193" spans="32:39">
      <c r="AF18193" s="25"/>
      <c r="AM18193" s="25"/>
    </row>
    <row r="18194" spans="32:39">
      <c r="AF18194" s="25"/>
      <c r="AM18194" s="25"/>
    </row>
    <row r="18195" spans="32:39">
      <c r="AF18195" s="25"/>
      <c r="AM18195" s="25"/>
    </row>
    <row r="18196" spans="32:39">
      <c r="AF18196" s="25"/>
      <c r="AM18196" s="25"/>
    </row>
    <row r="18197" spans="32:39">
      <c r="AF18197" s="25"/>
      <c r="AM18197" s="25"/>
    </row>
    <row r="18198" spans="32:39">
      <c r="AF18198" s="25"/>
      <c r="AM18198" s="25"/>
    </row>
    <row r="18199" spans="32:39">
      <c r="AF18199" s="25"/>
      <c r="AM18199" s="25"/>
    </row>
    <row r="18200" spans="32:39">
      <c r="AF18200" s="25"/>
      <c r="AM18200" s="25"/>
    </row>
    <row r="18201" spans="32:39">
      <c r="AF18201" s="25"/>
      <c r="AM18201" s="25"/>
    </row>
    <row r="18202" spans="32:39">
      <c r="AF18202" s="25"/>
      <c r="AM18202" s="25"/>
    </row>
    <row r="18203" spans="32:39">
      <c r="AF18203" s="25"/>
      <c r="AM18203" s="25"/>
    </row>
    <row r="18204" spans="32:39">
      <c r="AF18204" s="25"/>
      <c r="AM18204" s="25"/>
    </row>
    <row r="18205" spans="32:39">
      <c r="AF18205" s="25"/>
      <c r="AM18205" s="25"/>
    </row>
    <row r="18206" spans="32:39">
      <c r="AF18206" s="25"/>
      <c r="AM18206" s="25"/>
    </row>
    <row r="18207" spans="32:39">
      <c r="AF18207" s="25"/>
      <c r="AM18207" s="25"/>
    </row>
    <row r="18208" spans="32:39">
      <c r="AF18208" s="25"/>
      <c r="AM18208" s="25"/>
    </row>
    <row r="18209" spans="32:39">
      <c r="AF18209" s="25"/>
      <c r="AM18209" s="25"/>
    </row>
    <row r="18210" spans="32:39">
      <c r="AF18210" s="25"/>
      <c r="AM18210" s="25"/>
    </row>
    <row r="18211" spans="32:39">
      <c r="AF18211" s="25"/>
      <c r="AM18211" s="25"/>
    </row>
    <row r="18212" spans="32:39">
      <c r="AF18212" s="25"/>
      <c r="AM18212" s="25"/>
    </row>
    <row r="18213" spans="32:39">
      <c r="AF18213" s="25"/>
      <c r="AM18213" s="25"/>
    </row>
    <row r="18214" spans="32:39">
      <c r="AF18214" s="25"/>
      <c r="AM18214" s="25"/>
    </row>
    <row r="18215" spans="32:39">
      <c r="AF18215" s="25"/>
      <c r="AM18215" s="25"/>
    </row>
    <row r="18216" spans="32:39">
      <c r="AF18216" s="25"/>
      <c r="AM18216" s="25"/>
    </row>
    <row r="18217" spans="32:39">
      <c r="AF18217" s="25"/>
      <c r="AM18217" s="25"/>
    </row>
    <row r="18218" spans="32:39">
      <c r="AF18218" s="25"/>
      <c r="AM18218" s="25"/>
    </row>
    <row r="18219" spans="32:39">
      <c r="AF18219" s="25"/>
      <c r="AM18219" s="25"/>
    </row>
    <row r="18220" spans="32:39">
      <c r="AF18220" s="25"/>
      <c r="AM18220" s="25"/>
    </row>
    <row r="18221" spans="32:39">
      <c r="AF18221" s="25"/>
      <c r="AM18221" s="25"/>
    </row>
    <row r="18222" spans="32:39">
      <c r="AF18222" s="25"/>
      <c r="AM18222" s="25"/>
    </row>
    <row r="18223" spans="32:39">
      <c r="AF18223" s="25"/>
      <c r="AM18223" s="25"/>
    </row>
    <row r="18224" spans="32:39">
      <c r="AF18224" s="25"/>
      <c r="AM18224" s="25"/>
    </row>
    <row r="18225" spans="32:39">
      <c r="AF18225" s="25"/>
      <c r="AM18225" s="25"/>
    </row>
    <row r="18226" spans="32:39">
      <c r="AF18226" s="25"/>
      <c r="AM18226" s="25"/>
    </row>
    <row r="18227" spans="32:39">
      <c r="AF18227" s="25"/>
      <c r="AM18227" s="25"/>
    </row>
    <row r="18228" spans="32:39">
      <c r="AF18228" s="25"/>
      <c r="AM18228" s="25"/>
    </row>
    <row r="18229" spans="32:39">
      <c r="AF18229" s="25"/>
      <c r="AM18229" s="25"/>
    </row>
    <row r="18230" spans="32:39">
      <c r="AF18230" s="25"/>
      <c r="AM18230" s="25"/>
    </row>
    <row r="18231" spans="32:39">
      <c r="AF18231" s="25"/>
      <c r="AM18231" s="25"/>
    </row>
    <row r="18232" spans="32:39">
      <c r="AF18232" s="25"/>
      <c r="AM18232" s="25"/>
    </row>
    <row r="18233" spans="32:39">
      <c r="AF18233" s="25"/>
      <c r="AM18233" s="25"/>
    </row>
    <row r="18234" spans="32:39">
      <c r="AF18234" s="25"/>
      <c r="AM18234" s="25"/>
    </row>
    <row r="18235" spans="32:39">
      <c r="AF18235" s="25"/>
      <c r="AM18235" s="25"/>
    </row>
    <row r="18236" spans="32:39">
      <c r="AF18236" s="25"/>
      <c r="AM18236" s="25"/>
    </row>
    <row r="18237" spans="32:39">
      <c r="AF18237" s="25"/>
      <c r="AM18237" s="25"/>
    </row>
    <row r="18238" spans="32:39">
      <c r="AF18238" s="25"/>
      <c r="AM18238" s="25"/>
    </row>
    <row r="18239" spans="32:39">
      <c r="AF18239" s="25"/>
      <c r="AM18239" s="25"/>
    </row>
    <row r="18240" spans="32:39">
      <c r="AF18240" s="25"/>
      <c r="AM18240" s="25"/>
    </row>
    <row r="18241" spans="32:39">
      <c r="AF18241" s="25"/>
      <c r="AM18241" s="25"/>
    </row>
    <row r="18242" spans="32:39">
      <c r="AF18242" s="25"/>
      <c r="AM18242" s="25"/>
    </row>
    <row r="18243" spans="32:39">
      <c r="AF18243" s="25"/>
      <c r="AM18243" s="25"/>
    </row>
    <row r="18244" spans="32:39">
      <c r="AF18244" s="25"/>
      <c r="AM18244" s="25"/>
    </row>
    <row r="18245" spans="32:39">
      <c r="AF18245" s="25"/>
      <c r="AM18245" s="25"/>
    </row>
    <row r="18246" spans="32:39">
      <c r="AF18246" s="25"/>
      <c r="AM18246" s="25"/>
    </row>
    <row r="18247" spans="32:39">
      <c r="AF18247" s="25"/>
      <c r="AM18247" s="25"/>
    </row>
    <row r="18248" spans="32:39">
      <c r="AF18248" s="25"/>
      <c r="AM18248" s="25"/>
    </row>
    <row r="18249" spans="32:39">
      <c r="AF18249" s="25"/>
      <c r="AM18249" s="25"/>
    </row>
    <row r="18250" spans="32:39">
      <c r="AF18250" s="25"/>
      <c r="AM18250" s="25"/>
    </row>
    <row r="18251" spans="32:39">
      <c r="AF18251" s="25"/>
      <c r="AM18251" s="25"/>
    </row>
    <row r="18252" spans="32:39">
      <c r="AF18252" s="25"/>
      <c r="AM18252" s="25"/>
    </row>
    <row r="18253" spans="32:39">
      <c r="AF18253" s="25"/>
      <c r="AM18253" s="25"/>
    </row>
    <row r="18254" spans="32:39">
      <c r="AF18254" s="25"/>
      <c r="AM18254" s="25"/>
    </row>
    <row r="18255" spans="32:39">
      <c r="AF18255" s="25"/>
      <c r="AM18255" s="25"/>
    </row>
    <row r="18256" spans="32:39">
      <c r="AF18256" s="25"/>
      <c r="AM18256" s="25"/>
    </row>
    <row r="18257" spans="32:39">
      <c r="AF18257" s="25"/>
      <c r="AM18257" s="25"/>
    </row>
    <row r="18258" spans="32:39">
      <c r="AF18258" s="25"/>
      <c r="AM18258" s="25"/>
    </row>
    <row r="18259" spans="32:39">
      <c r="AF18259" s="25"/>
      <c r="AM18259" s="25"/>
    </row>
    <row r="18260" spans="32:39">
      <c r="AF18260" s="25"/>
      <c r="AM18260" s="25"/>
    </row>
    <row r="18261" spans="32:39">
      <c r="AF18261" s="25"/>
      <c r="AM18261" s="25"/>
    </row>
    <row r="18262" spans="32:39">
      <c r="AF18262" s="25"/>
      <c r="AM18262" s="25"/>
    </row>
    <row r="18263" spans="32:39">
      <c r="AF18263" s="25"/>
      <c r="AM18263" s="25"/>
    </row>
    <row r="18264" spans="32:39">
      <c r="AF18264" s="25"/>
      <c r="AM18264" s="25"/>
    </row>
    <row r="18265" spans="32:39">
      <c r="AF18265" s="25"/>
      <c r="AM18265" s="25"/>
    </row>
    <row r="18266" spans="32:39">
      <c r="AF18266" s="25"/>
      <c r="AM18266" s="25"/>
    </row>
    <row r="18267" spans="32:39">
      <c r="AF18267" s="25"/>
      <c r="AM18267" s="25"/>
    </row>
    <row r="18268" spans="32:39">
      <c r="AF18268" s="25"/>
      <c r="AM18268" s="25"/>
    </row>
    <row r="18269" spans="32:39">
      <c r="AF18269" s="25"/>
      <c r="AM18269" s="25"/>
    </row>
    <row r="18270" spans="32:39">
      <c r="AF18270" s="25"/>
      <c r="AM18270" s="25"/>
    </row>
    <row r="18271" spans="32:39">
      <c r="AF18271" s="25"/>
      <c r="AM18271" s="25"/>
    </row>
    <row r="18272" spans="32:39">
      <c r="AF18272" s="25"/>
      <c r="AM18272" s="25"/>
    </row>
    <row r="18273" spans="32:39">
      <c r="AF18273" s="25"/>
      <c r="AM18273" s="25"/>
    </row>
    <row r="18274" spans="32:39">
      <c r="AF18274" s="25"/>
      <c r="AM18274" s="25"/>
    </row>
    <row r="18275" spans="32:39">
      <c r="AF18275" s="25"/>
      <c r="AM18275" s="25"/>
    </row>
    <row r="18276" spans="32:39">
      <c r="AF18276" s="25"/>
      <c r="AM18276" s="25"/>
    </row>
    <row r="18277" spans="32:39">
      <c r="AF18277" s="25"/>
      <c r="AM18277" s="25"/>
    </row>
    <row r="18278" spans="32:39">
      <c r="AF18278" s="25"/>
      <c r="AM18278" s="25"/>
    </row>
    <row r="18279" spans="32:39">
      <c r="AF18279" s="25"/>
      <c r="AM18279" s="25"/>
    </row>
    <row r="18280" spans="32:39">
      <c r="AF18280" s="25"/>
      <c r="AM18280" s="25"/>
    </row>
    <row r="18281" spans="32:39">
      <c r="AF18281" s="25"/>
      <c r="AM18281" s="25"/>
    </row>
    <row r="18282" spans="32:39">
      <c r="AF18282" s="25"/>
      <c r="AM18282" s="25"/>
    </row>
    <row r="18283" spans="32:39">
      <c r="AF18283" s="25"/>
      <c r="AM18283" s="25"/>
    </row>
    <row r="18284" spans="32:39">
      <c r="AF18284" s="25"/>
      <c r="AM18284" s="25"/>
    </row>
    <row r="18285" spans="32:39">
      <c r="AF18285" s="25"/>
      <c r="AM18285" s="25"/>
    </row>
    <row r="18286" spans="32:39">
      <c r="AF18286" s="25"/>
      <c r="AM18286" s="25"/>
    </row>
    <row r="18287" spans="32:39">
      <c r="AF18287" s="25"/>
      <c r="AM18287" s="25"/>
    </row>
    <row r="18288" spans="32:39">
      <c r="AF18288" s="25"/>
      <c r="AM18288" s="25"/>
    </row>
    <row r="18289" spans="32:39">
      <c r="AF18289" s="25"/>
      <c r="AM18289" s="25"/>
    </row>
    <row r="18290" spans="32:39">
      <c r="AF18290" s="25"/>
      <c r="AM18290" s="25"/>
    </row>
    <row r="18291" spans="32:39">
      <c r="AF18291" s="25"/>
      <c r="AM18291" s="25"/>
    </row>
    <row r="18292" spans="32:39">
      <c r="AF18292" s="25"/>
      <c r="AM18292" s="25"/>
    </row>
    <row r="18293" spans="32:39">
      <c r="AF18293" s="25"/>
      <c r="AM18293" s="25"/>
    </row>
    <row r="18294" spans="32:39">
      <c r="AF18294" s="25"/>
      <c r="AM18294" s="25"/>
    </row>
    <row r="18295" spans="32:39">
      <c r="AF18295" s="25"/>
      <c r="AM18295" s="25"/>
    </row>
    <row r="18296" spans="32:39">
      <c r="AF18296" s="25"/>
      <c r="AM18296" s="25"/>
    </row>
    <row r="18297" spans="32:39">
      <c r="AF18297" s="25"/>
      <c r="AM18297" s="25"/>
    </row>
    <row r="18298" spans="32:39">
      <c r="AF18298" s="25"/>
      <c r="AM18298" s="25"/>
    </row>
    <row r="18299" spans="32:39">
      <c r="AF18299" s="25"/>
      <c r="AM18299" s="25"/>
    </row>
    <row r="18300" spans="32:39">
      <c r="AF18300" s="25"/>
      <c r="AM18300" s="25"/>
    </row>
    <row r="18301" spans="32:39">
      <c r="AF18301" s="25"/>
      <c r="AM18301" s="25"/>
    </row>
    <row r="18302" spans="32:39">
      <c r="AF18302" s="25"/>
      <c r="AM18302" s="25"/>
    </row>
    <row r="18303" spans="32:39">
      <c r="AF18303" s="25"/>
      <c r="AM18303" s="25"/>
    </row>
    <row r="18304" spans="32:39">
      <c r="AF18304" s="25"/>
      <c r="AM18304" s="25"/>
    </row>
    <row r="18305" spans="32:39">
      <c r="AF18305" s="25"/>
      <c r="AM18305" s="25"/>
    </row>
    <row r="18306" spans="32:39">
      <c r="AF18306" s="25"/>
      <c r="AM18306" s="25"/>
    </row>
    <row r="18307" spans="32:39">
      <c r="AF18307" s="25"/>
      <c r="AM18307" s="25"/>
    </row>
    <row r="18308" spans="32:39">
      <c r="AF18308" s="25"/>
      <c r="AM18308" s="25"/>
    </row>
    <row r="18309" spans="32:39">
      <c r="AF18309" s="25"/>
      <c r="AM18309" s="25"/>
    </row>
    <row r="18310" spans="32:39">
      <c r="AF18310" s="25"/>
      <c r="AM18310" s="25"/>
    </row>
    <row r="18311" spans="32:39">
      <c r="AF18311" s="25"/>
      <c r="AM18311" s="25"/>
    </row>
    <row r="18312" spans="32:39">
      <c r="AF18312" s="25"/>
      <c r="AM18312" s="25"/>
    </row>
    <row r="18313" spans="32:39">
      <c r="AF18313" s="25"/>
      <c r="AM18313" s="25"/>
    </row>
    <row r="18314" spans="32:39">
      <c r="AF18314" s="25"/>
      <c r="AM18314" s="25"/>
    </row>
    <row r="18315" spans="32:39">
      <c r="AF18315" s="25"/>
      <c r="AM18315" s="25"/>
    </row>
    <row r="18316" spans="32:39">
      <c r="AF18316" s="25"/>
      <c r="AM18316" s="25"/>
    </row>
    <row r="18317" spans="32:39">
      <c r="AF18317" s="25"/>
      <c r="AM18317" s="25"/>
    </row>
    <row r="18318" spans="32:39">
      <c r="AF18318" s="25"/>
      <c r="AM18318" s="25"/>
    </row>
    <row r="18319" spans="32:39">
      <c r="AF18319" s="25"/>
      <c r="AM18319" s="25"/>
    </row>
    <row r="18320" spans="32:39">
      <c r="AF18320" s="25"/>
      <c r="AM18320" s="25"/>
    </row>
    <row r="18321" spans="32:39">
      <c r="AF18321" s="25"/>
      <c r="AM18321" s="25"/>
    </row>
    <row r="18322" spans="32:39">
      <c r="AF18322" s="25"/>
      <c r="AM18322" s="25"/>
    </row>
    <row r="18323" spans="32:39">
      <c r="AF18323" s="25"/>
      <c r="AM18323" s="25"/>
    </row>
    <row r="18324" spans="32:39">
      <c r="AF18324" s="25"/>
      <c r="AM18324" s="25"/>
    </row>
    <row r="18325" spans="32:39">
      <c r="AF18325" s="25"/>
      <c r="AM18325" s="25"/>
    </row>
    <row r="18326" spans="32:39">
      <c r="AF18326" s="25"/>
      <c r="AM18326" s="25"/>
    </row>
    <row r="18327" spans="32:39">
      <c r="AF18327" s="25"/>
      <c r="AM18327" s="25"/>
    </row>
    <row r="18328" spans="32:39">
      <c r="AF18328" s="25"/>
      <c r="AM18328" s="25"/>
    </row>
    <row r="18329" spans="32:39">
      <c r="AF18329" s="25"/>
      <c r="AM18329" s="25"/>
    </row>
    <row r="18330" spans="32:39">
      <c r="AF18330" s="25"/>
      <c r="AM18330" s="25"/>
    </row>
    <row r="18331" spans="32:39">
      <c r="AF18331" s="25"/>
      <c r="AM18331" s="25"/>
    </row>
    <row r="18332" spans="32:39">
      <c r="AF18332" s="25"/>
      <c r="AM18332" s="25"/>
    </row>
    <row r="18333" spans="32:39">
      <c r="AF18333" s="25"/>
      <c r="AM18333" s="25"/>
    </row>
    <row r="18334" spans="32:39">
      <c r="AF18334" s="25"/>
      <c r="AM18334" s="25"/>
    </row>
    <row r="18335" spans="32:39">
      <c r="AF18335" s="25"/>
      <c r="AM18335" s="25"/>
    </row>
    <row r="18336" spans="32:39">
      <c r="AF18336" s="25"/>
      <c r="AM18336" s="25"/>
    </row>
    <row r="18337" spans="32:39">
      <c r="AF18337" s="25"/>
      <c r="AM18337" s="25"/>
    </row>
    <row r="18338" spans="32:39">
      <c r="AF18338" s="25"/>
      <c r="AM18338" s="25"/>
    </row>
    <row r="18339" spans="32:39">
      <c r="AF18339" s="25"/>
      <c r="AM18339" s="25"/>
    </row>
    <row r="18340" spans="32:39">
      <c r="AF18340" s="25"/>
      <c r="AM18340" s="25"/>
    </row>
    <row r="18341" spans="32:39">
      <c r="AF18341" s="25"/>
      <c r="AM18341" s="25"/>
    </row>
    <row r="18342" spans="32:39">
      <c r="AF18342" s="25"/>
      <c r="AM18342" s="25"/>
    </row>
    <row r="18343" spans="32:39">
      <c r="AF18343" s="25"/>
      <c r="AM18343" s="25"/>
    </row>
    <row r="18344" spans="32:39">
      <c r="AF18344" s="25"/>
      <c r="AM18344" s="25"/>
    </row>
    <row r="18345" spans="32:39">
      <c r="AF18345" s="25"/>
      <c r="AM18345" s="25"/>
    </row>
    <row r="18346" spans="32:39">
      <c r="AF18346" s="25"/>
      <c r="AM18346" s="25"/>
    </row>
    <row r="18347" spans="32:39">
      <c r="AF18347" s="25"/>
      <c r="AM18347" s="25"/>
    </row>
    <row r="18348" spans="32:39">
      <c r="AF18348" s="25"/>
      <c r="AM18348" s="25"/>
    </row>
    <row r="18349" spans="32:39">
      <c r="AF18349" s="25"/>
      <c r="AM18349" s="25"/>
    </row>
    <row r="18350" spans="32:39">
      <c r="AF18350" s="25"/>
      <c r="AM18350" s="25"/>
    </row>
    <row r="18351" spans="32:39">
      <c r="AF18351" s="25"/>
      <c r="AM18351" s="25"/>
    </row>
    <row r="18352" spans="32:39">
      <c r="AF18352" s="25"/>
      <c r="AM18352" s="25"/>
    </row>
    <row r="18353" spans="32:39">
      <c r="AF18353" s="25"/>
      <c r="AM18353" s="25"/>
    </row>
    <row r="18354" spans="32:39">
      <c r="AF18354" s="25"/>
      <c r="AM18354" s="25"/>
    </row>
    <row r="18355" spans="32:39">
      <c r="AF18355" s="25"/>
      <c r="AM18355" s="25"/>
    </row>
    <row r="18356" spans="32:39">
      <c r="AF18356" s="25"/>
      <c r="AM18356" s="25"/>
    </row>
    <row r="18357" spans="32:39">
      <c r="AF18357" s="25"/>
      <c r="AM18357" s="25"/>
    </row>
    <row r="18358" spans="32:39">
      <c r="AF18358" s="25"/>
      <c r="AM18358" s="25"/>
    </row>
    <row r="18359" spans="32:39">
      <c r="AF18359" s="25"/>
      <c r="AM18359" s="25"/>
    </row>
    <row r="18360" spans="32:39">
      <c r="AF18360" s="25"/>
      <c r="AM18360" s="25"/>
    </row>
    <row r="18361" spans="32:39">
      <c r="AF18361" s="25"/>
      <c r="AM18361" s="25"/>
    </row>
    <row r="18362" spans="32:39">
      <c r="AF18362" s="25"/>
      <c r="AM18362" s="25"/>
    </row>
    <row r="18363" spans="32:39">
      <c r="AF18363" s="25"/>
      <c r="AM18363" s="25"/>
    </row>
    <row r="18364" spans="32:39">
      <c r="AF18364" s="25"/>
      <c r="AM18364" s="25"/>
    </row>
    <row r="18365" spans="32:39">
      <c r="AF18365" s="25"/>
      <c r="AM18365" s="25"/>
    </row>
    <row r="18366" spans="32:39">
      <c r="AF18366" s="25"/>
      <c r="AM18366" s="25"/>
    </row>
    <row r="18367" spans="32:39">
      <c r="AF18367" s="25"/>
      <c r="AM18367" s="25"/>
    </row>
    <row r="18368" spans="32:39">
      <c r="AF18368" s="25"/>
      <c r="AM18368" s="25"/>
    </row>
    <row r="18369" spans="32:39">
      <c r="AF18369" s="25"/>
      <c r="AM18369" s="25"/>
    </row>
    <row r="18370" spans="32:39">
      <c r="AF18370" s="25"/>
      <c r="AM18370" s="25"/>
    </row>
    <row r="18371" spans="32:39">
      <c r="AF18371" s="25"/>
      <c r="AM18371" s="25"/>
    </row>
    <row r="18372" spans="32:39">
      <c r="AF18372" s="25"/>
      <c r="AM18372" s="25"/>
    </row>
    <row r="18373" spans="32:39">
      <c r="AF18373" s="25"/>
      <c r="AM18373" s="25"/>
    </row>
    <row r="18374" spans="32:39">
      <c r="AF18374" s="25"/>
      <c r="AM18374" s="25"/>
    </row>
    <row r="18375" spans="32:39">
      <c r="AF18375" s="25"/>
      <c r="AM18375" s="25"/>
    </row>
    <row r="18376" spans="32:39">
      <c r="AF18376" s="25"/>
      <c r="AM18376" s="25"/>
    </row>
    <row r="18377" spans="32:39">
      <c r="AF18377" s="25"/>
      <c r="AM18377" s="25"/>
    </row>
    <row r="18378" spans="32:39">
      <c r="AF18378" s="25"/>
      <c r="AM18378" s="25"/>
    </row>
    <row r="18379" spans="32:39">
      <c r="AF18379" s="25"/>
      <c r="AM18379" s="25"/>
    </row>
    <row r="18380" spans="32:39">
      <c r="AF18380" s="25"/>
      <c r="AM18380" s="25"/>
    </row>
    <row r="18381" spans="32:39">
      <c r="AF18381" s="25"/>
      <c r="AM18381" s="25"/>
    </row>
    <row r="18382" spans="32:39">
      <c r="AF18382" s="25"/>
      <c r="AM18382" s="25"/>
    </row>
    <row r="18383" spans="32:39">
      <c r="AF18383" s="25"/>
      <c r="AM18383" s="25"/>
    </row>
    <row r="18384" spans="32:39">
      <c r="AF18384" s="25"/>
      <c r="AM18384" s="25"/>
    </row>
    <row r="18385" spans="32:39">
      <c r="AF18385" s="25"/>
      <c r="AM18385" s="25"/>
    </row>
    <row r="18386" spans="32:39">
      <c r="AF18386" s="25"/>
      <c r="AM18386" s="25"/>
    </row>
    <row r="18387" spans="32:39">
      <c r="AF18387" s="25"/>
      <c r="AM18387" s="25"/>
    </row>
    <row r="18388" spans="32:39">
      <c r="AF18388" s="25"/>
      <c r="AM18388" s="25"/>
    </row>
    <row r="18389" spans="32:39">
      <c r="AF18389" s="25"/>
      <c r="AM18389" s="25"/>
    </row>
    <row r="18390" spans="32:39">
      <c r="AF18390" s="25"/>
      <c r="AM18390" s="25"/>
    </row>
    <row r="18391" spans="32:39">
      <c r="AF18391" s="25"/>
      <c r="AM18391" s="25"/>
    </row>
    <row r="18392" spans="32:39">
      <c r="AF18392" s="25"/>
      <c r="AM18392" s="25"/>
    </row>
    <row r="18393" spans="32:39">
      <c r="AF18393" s="25"/>
      <c r="AM18393" s="25"/>
    </row>
    <row r="18394" spans="32:39">
      <c r="AF18394" s="25"/>
      <c r="AM18394" s="25"/>
    </row>
    <row r="18395" spans="32:39">
      <c r="AF18395" s="25"/>
      <c r="AM18395" s="25"/>
    </row>
    <row r="18396" spans="32:39">
      <c r="AF18396" s="25"/>
      <c r="AM18396" s="25"/>
    </row>
    <row r="18397" spans="32:39">
      <c r="AF18397" s="25"/>
      <c r="AM18397" s="25"/>
    </row>
    <row r="18398" spans="32:39">
      <c r="AF18398" s="25"/>
      <c r="AM18398" s="25"/>
    </row>
    <row r="18399" spans="32:39">
      <c r="AF18399" s="25"/>
      <c r="AM18399" s="25"/>
    </row>
    <row r="18400" spans="32:39">
      <c r="AF18400" s="25"/>
      <c r="AM18400" s="25"/>
    </row>
    <row r="18401" spans="32:39">
      <c r="AF18401" s="25"/>
      <c r="AM18401" s="25"/>
    </row>
    <row r="18402" spans="32:39">
      <c r="AF18402" s="25"/>
      <c r="AM18402" s="25"/>
    </row>
    <row r="18403" spans="32:39">
      <c r="AF18403" s="25"/>
      <c r="AM18403" s="25"/>
    </row>
    <row r="18404" spans="32:39">
      <c r="AF18404" s="25"/>
      <c r="AM18404" s="25"/>
    </row>
    <row r="18405" spans="32:39">
      <c r="AF18405" s="25"/>
      <c r="AM18405" s="25"/>
    </row>
    <row r="18406" spans="32:39">
      <c r="AF18406" s="25"/>
      <c r="AM18406" s="25"/>
    </row>
    <row r="18407" spans="32:39">
      <c r="AF18407" s="25"/>
      <c r="AM18407" s="25"/>
    </row>
    <row r="18408" spans="32:39">
      <c r="AF18408" s="25"/>
      <c r="AM18408" s="25"/>
    </row>
    <row r="18409" spans="32:39">
      <c r="AF18409" s="25"/>
      <c r="AM18409" s="25"/>
    </row>
    <row r="18410" spans="32:39">
      <c r="AF18410" s="25"/>
      <c r="AM18410" s="25"/>
    </row>
    <row r="18411" spans="32:39">
      <c r="AF18411" s="25"/>
      <c r="AM18411" s="25"/>
    </row>
    <row r="18412" spans="32:39">
      <c r="AF18412" s="25"/>
      <c r="AM18412" s="25"/>
    </row>
    <row r="18413" spans="32:39">
      <c r="AF18413" s="25"/>
      <c r="AM18413" s="25"/>
    </row>
    <row r="18414" spans="32:39">
      <c r="AF18414" s="25"/>
      <c r="AM18414" s="25"/>
    </row>
    <row r="18415" spans="32:39">
      <c r="AF18415" s="25"/>
      <c r="AM18415" s="25"/>
    </row>
    <row r="18416" spans="32:39">
      <c r="AF18416" s="25"/>
      <c r="AM18416" s="25"/>
    </row>
    <row r="18417" spans="32:39">
      <c r="AF18417" s="25"/>
      <c r="AM18417" s="25"/>
    </row>
    <row r="18418" spans="32:39">
      <c r="AF18418" s="25"/>
      <c r="AM18418" s="25"/>
    </row>
    <row r="18419" spans="32:39">
      <c r="AF18419" s="25"/>
      <c r="AM18419" s="25"/>
    </row>
    <row r="18420" spans="32:39">
      <c r="AF18420" s="25"/>
      <c r="AM18420" s="25"/>
    </row>
    <row r="18421" spans="32:39">
      <c r="AF18421" s="25"/>
      <c r="AM18421" s="25"/>
    </row>
    <row r="18422" spans="32:39">
      <c r="AF18422" s="25"/>
      <c r="AM18422" s="25"/>
    </row>
    <row r="18423" spans="32:39">
      <c r="AF18423" s="25"/>
      <c r="AM18423" s="25"/>
    </row>
    <row r="18424" spans="32:39">
      <c r="AF18424" s="25"/>
      <c r="AM18424" s="25"/>
    </row>
    <row r="18425" spans="32:39">
      <c r="AF18425" s="25"/>
      <c r="AM18425" s="25"/>
    </row>
    <row r="18426" spans="32:39">
      <c r="AF18426" s="25"/>
      <c r="AM18426" s="25"/>
    </row>
    <row r="18427" spans="32:39">
      <c r="AF18427" s="25"/>
      <c r="AM18427" s="25"/>
    </row>
    <row r="18428" spans="32:39">
      <c r="AF18428" s="25"/>
      <c r="AM18428" s="25"/>
    </row>
    <row r="18429" spans="32:39">
      <c r="AF18429" s="25"/>
      <c r="AM18429" s="25"/>
    </row>
    <row r="18430" spans="32:39">
      <c r="AF18430" s="25"/>
      <c r="AM18430" s="25"/>
    </row>
    <row r="18431" spans="32:39">
      <c r="AF18431" s="25"/>
      <c r="AM18431" s="25"/>
    </row>
    <row r="18432" spans="32:39">
      <c r="AF18432" s="25"/>
      <c r="AM18432" s="25"/>
    </row>
    <row r="18433" spans="32:39">
      <c r="AF18433" s="25"/>
      <c r="AM18433" s="25"/>
    </row>
    <row r="18434" spans="32:39">
      <c r="AF18434" s="25"/>
      <c r="AM18434" s="25"/>
    </row>
    <row r="18435" spans="32:39">
      <c r="AF18435" s="25"/>
      <c r="AM18435" s="25"/>
    </row>
    <row r="18436" spans="32:39">
      <c r="AF18436" s="25"/>
      <c r="AM18436" s="25"/>
    </row>
    <row r="18437" spans="32:39">
      <c r="AF18437" s="25"/>
      <c r="AM18437" s="25"/>
    </row>
    <row r="18438" spans="32:39">
      <c r="AF18438" s="25"/>
      <c r="AM18438" s="25"/>
    </row>
    <row r="18439" spans="32:39">
      <c r="AF18439" s="25"/>
      <c r="AM18439" s="25"/>
    </row>
    <row r="18440" spans="32:39">
      <c r="AF18440" s="25"/>
      <c r="AM18440" s="25"/>
    </row>
    <row r="18441" spans="32:39">
      <c r="AF18441" s="25"/>
      <c r="AM18441" s="25"/>
    </row>
    <row r="18442" spans="32:39">
      <c r="AF18442" s="25"/>
      <c r="AM18442" s="25"/>
    </row>
    <row r="18443" spans="32:39">
      <c r="AF18443" s="25"/>
      <c r="AM18443" s="25"/>
    </row>
    <row r="18444" spans="32:39">
      <c r="AF18444" s="25"/>
      <c r="AM18444" s="25"/>
    </row>
    <row r="18445" spans="32:39">
      <c r="AF18445" s="25"/>
      <c r="AM18445" s="25"/>
    </row>
    <row r="18446" spans="32:39">
      <c r="AF18446" s="25"/>
      <c r="AM18446" s="25"/>
    </row>
    <row r="18447" spans="32:39">
      <c r="AF18447" s="25"/>
      <c r="AM18447" s="25"/>
    </row>
    <row r="18448" spans="32:39">
      <c r="AF18448" s="25"/>
      <c r="AM18448" s="25"/>
    </row>
    <row r="18449" spans="32:39">
      <c r="AF18449" s="25"/>
      <c r="AM18449" s="25"/>
    </row>
    <row r="18450" spans="32:39">
      <c r="AF18450" s="25"/>
      <c r="AM18450" s="25"/>
    </row>
    <row r="18451" spans="32:39">
      <c r="AF18451" s="25"/>
      <c r="AM18451" s="25"/>
    </row>
    <row r="18452" spans="32:39">
      <c r="AF18452" s="25"/>
      <c r="AM18452" s="25"/>
    </row>
    <row r="18453" spans="32:39">
      <c r="AF18453" s="25"/>
      <c r="AM18453" s="25"/>
    </row>
    <row r="18454" spans="32:39">
      <c r="AF18454" s="25"/>
      <c r="AM18454" s="25"/>
    </row>
    <row r="18455" spans="32:39">
      <c r="AF18455" s="25"/>
      <c r="AM18455" s="25"/>
    </row>
    <row r="18456" spans="32:39">
      <c r="AF18456" s="25"/>
      <c r="AM18456" s="25"/>
    </row>
    <row r="18457" spans="32:39">
      <c r="AF18457" s="25"/>
      <c r="AM18457" s="25"/>
    </row>
    <row r="18458" spans="32:39">
      <c r="AF18458" s="25"/>
      <c r="AM18458" s="25"/>
    </row>
    <row r="18459" spans="32:39">
      <c r="AF18459" s="25"/>
      <c r="AM18459" s="25"/>
    </row>
    <row r="18460" spans="32:39">
      <c r="AF18460" s="25"/>
      <c r="AM18460" s="25"/>
    </row>
    <row r="18461" spans="32:39">
      <c r="AF18461" s="25"/>
      <c r="AM18461" s="25"/>
    </row>
    <row r="18462" spans="32:39">
      <c r="AF18462" s="25"/>
      <c r="AM18462" s="25"/>
    </row>
    <row r="18463" spans="32:39">
      <c r="AF18463" s="25"/>
      <c r="AM18463" s="25"/>
    </row>
    <row r="18464" spans="32:39">
      <c r="AF18464" s="25"/>
      <c r="AM18464" s="25"/>
    </row>
    <row r="18465" spans="32:39">
      <c r="AF18465" s="25"/>
      <c r="AM18465" s="25"/>
    </row>
    <row r="18466" spans="32:39">
      <c r="AF18466" s="25"/>
      <c r="AM18466" s="25"/>
    </row>
    <row r="18467" spans="32:39">
      <c r="AF18467" s="25"/>
      <c r="AM18467" s="25"/>
    </row>
    <row r="18468" spans="32:39">
      <c r="AF18468" s="25"/>
      <c r="AM18468" s="25"/>
    </row>
    <row r="18469" spans="32:39">
      <c r="AF18469" s="25"/>
      <c r="AM18469" s="25"/>
    </row>
    <row r="18470" spans="32:39">
      <c r="AF18470" s="25"/>
      <c r="AM18470" s="25"/>
    </row>
    <row r="18471" spans="32:39">
      <c r="AF18471" s="25"/>
      <c r="AM18471" s="25"/>
    </row>
    <row r="18472" spans="32:39">
      <c r="AF18472" s="25"/>
      <c r="AM18472" s="25"/>
    </row>
    <row r="18473" spans="32:39">
      <c r="AF18473" s="25"/>
      <c r="AM18473" s="25"/>
    </row>
    <row r="18474" spans="32:39">
      <c r="AF18474" s="25"/>
      <c r="AM18474" s="25"/>
    </row>
    <row r="18475" spans="32:39">
      <c r="AF18475" s="25"/>
      <c r="AM18475" s="25"/>
    </row>
    <row r="18476" spans="32:39">
      <c r="AF18476" s="25"/>
      <c r="AM18476" s="25"/>
    </row>
    <row r="18477" spans="32:39">
      <c r="AF18477" s="25"/>
      <c r="AM18477" s="25"/>
    </row>
    <row r="18478" spans="32:39">
      <c r="AF18478" s="25"/>
      <c r="AM18478" s="25"/>
    </row>
    <row r="18479" spans="32:39">
      <c r="AF18479" s="25"/>
      <c r="AM18479" s="25"/>
    </row>
    <row r="18480" spans="32:39">
      <c r="AF18480" s="25"/>
      <c r="AM18480" s="25"/>
    </row>
    <row r="18481" spans="32:39">
      <c r="AF18481" s="25"/>
      <c r="AM18481" s="25"/>
    </row>
    <row r="18482" spans="32:39">
      <c r="AF18482" s="25"/>
      <c r="AM18482" s="25"/>
    </row>
    <row r="18483" spans="32:39">
      <c r="AF18483" s="25"/>
      <c r="AM18483" s="25"/>
    </row>
    <row r="18484" spans="32:39">
      <c r="AF18484" s="25"/>
      <c r="AM18484" s="25"/>
    </row>
    <row r="18485" spans="32:39">
      <c r="AF18485" s="25"/>
      <c r="AM18485" s="25"/>
    </row>
    <row r="18486" spans="32:39">
      <c r="AF18486" s="25"/>
      <c r="AM18486" s="25"/>
    </row>
    <row r="18487" spans="32:39">
      <c r="AF18487" s="25"/>
      <c r="AM18487" s="25"/>
    </row>
    <row r="18488" spans="32:39">
      <c r="AF18488" s="25"/>
      <c r="AM18488" s="25"/>
    </row>
    <row r="18489" spans="32:39">
      <c r="AF18489" s="25"/>
      <c r="AM18489" s="25"/>
    </row>
    <row r="18490" spans="32:39">
      <c r="AF18490" s="25"/>
      <c r="AM18490" s="25"/>
    </row>
    <row r="18491" spans="32:39">
      <c r="AF18491" s="25"/>
      <c r="AM18491" s="25"/>
    </row>
    <row r="18492" spans="32:39">
      <c r="AF18492" s="25"/>
      <c r="AM18492" s="25"/>
    </row>
    <row r="18493" spans="32:39">
      <c r="AF18493" s="25"/>
      <c r="AM18493" s="25"/>
    </row>
    <row r="18494" spans="32:39">
      <c r="AF18494" s="25"/>
      <c r="AM18494" s="25"/>
    </row>
    <row r="18495" spans="32:39">
      <c r="AF18495" s="25"/>
      <c r="AM18495" s="25"/>
    </row>
    <row r="18496" spans="32:39">
      <c r="AF18496" s="25"/>
      <c r="AM18496" s="25"/>
    </row>
    <row r="18497" spans="32:39">
      <c r="AF18497" s="25"/>
      <c r="AM18497" s="25"/>
    </row>
    <row r="18498" spans="32:39">
      <c r="AF18498" s="25"/>
      <c r="AM18498" s="25"/>
    </row>
    <row r="18499" spans="32:39">
      <c r="AF18499" s="25"/>
      <c r="AM18499" s="25"/>
    </row>
    <row r="18500" spans="32:39">
      <c r="AF18500" s="25"/>
      <c r="AM18500" s="25"/>
    </row>
    <row r="18501" spans="32:39">
      <c r="AF18501" s="25"/>
      <c r="AM18501" s="25"/>
    </row>
    <row r="18502" spans="32:39">
      <c r="AF18502" s="25"/>
      <c r="AM18502" s="25"/>
    </row>
    <row r="18503" spans="32:39">
      <c r="AF18503" s="25"/>
      <c r="AM18503" s="25"/>
    </row>
    <row r="18504" spans="32:39">
      <c r="AF18504" s="25"/>
      <c r="AM18504" s="25"/>
    </row>
    <row r="18505" spans="32:39">
      <c r="AF18505" s="25"/>
      <c r="AM18505" s="25"/>
    </row>
    <row r="18506" spans="32:39">
      <c r="AF18506" s="25"/>
      <c r="AM18506" s="25"/>
    </row>
    <row r="18507" spans="32:39">
      <c r="AF18507" s="25"/>
      <c r="AM18507" s="25"/>
    </row>
    <row r="18508" spans="32:39">
      <c r="AF18508" s="25"/>
      <c r="AM18508" s="25"/>
    </row>
    <row r="18509" spans="32:39">
      <c r="AF18509" s="25"/>
      <c r="AM18509" s="25"/>
    </row>
    <row r="18510" spans="32:39">
      <c r="AF18510" s="25"/>
      <c r="AM18510" s="25"/>
    </row>
    <row r="18511" spans="32:39">
      <c r="AF18511" s="25"/>
      <c r="AM18511" s="25"/>
    </row>
    <row r="18512" spans="32:39">
      <c r="AF18512" s="25"/>
      <c r="AM18512" s="25"/>
    </row>
    <row r="18513" spans="32:39">
      <c r="AF18513" s="25"/>
      <c r="AM18513" s="25"/>
    </row>
    <row r="18514" spans="32:39">
      <c r="AF18514" s="25"/>
      <c r="AM18514" s="25"/>
    </row>
    <row r="18515" spans="32:39">
      <c r="AF18515" s="25"/>
      <c r="AM18515" s="25"/>
    </row>
    <row r="18516" spans="32:39">
      <c r="AF18516" s="25"/>
      <c r="AM18516" s="25"/>
    </row>
    <row r="18517" spans="32:39">
      <c r="AF18517" s="25"/>
      <c r="AM18517" s="25"/>
    </row>
    <row r="18518" spans="32:39">
      <c r="AF18518" s="25"/>
      <c r="AM18518" s="25"/>
    </row>
    <row r="18519" spans="32:39">
      <c r="AF18519" s="25"/>
      <c r="AM18519" s="25"/>
    </row>
    <row r="18520" spans="32:39">
      <c r="AF18520" s="25"/>
      <c r="AM18520" s="25"/>
    </row>
    <row r="18521" spans="32:39">
      <c r="AF18521" s="25"/>
      <c r="AM18521" s="25"/>
    </row>
    <row r="18522" spans="32:39">
      <c r="AF18522" s="25"/>
      <c r="AM18522" s="25"/>
    </row>
    <row r="18523" spans="32:39">
      <c r="AF18523" s="25"/>
      <c r="AM18523" s="25"/>
    </row>
    <row r="18524" spans="32:39">
      <c r="AF18524" s="25"/>
      <c r="AM18524" s="25"/>
    </row>
    <row r="18525" spans="32:39">
      <c r="AF18525" s="25"/>
      <c r="AM18525" s="25"/>
    </row>
    <row r="18526" spans="32:39">
      <c r="AF18526" s="25"/>
      <c r="AM18526" s="25"/>
    </row>
    <row r="18527" spans="32:39">
      <c r="AF18527" s="25"/>
      <c r="AM18527" s="25"/>
    </row>
    <row r="18528" spans="32:39">
      <c r="AF18528" s="25"/>
      <c r="AM18528" s="25"/>
    </row>
    <row r="18529" spans="32:39">
      <c r="AF18529" s="25"/>
      <c r="AM18529" s="25"/>
    </row>
    <row r="18530" spans="32:39">
      <c r="AF18530" s="25"/>
      <c r="AM18530" s="25"/>
    </row>
    <row r="18531" spans="32:39">
      <c r="AF18531" s="25"/>
      <c r="AM18531" s="25"/>
    </row>
    <row r="18532" spans="32:39">
      <c r="AF18532" s="25"/>
      <c r="AM18532" s="25"/>
    </row>
    <row r="18533" spans="32:39">
      <c r="AF18533" s="25"/>
      <c r="AM18533" s="25"/>
    </row>
    <row r="18534" spans="32:39">
      <c r="AF18534" s="25"/>
      <c r="AM18534" s="25"/>
    </row>
    <row r="18535" spans="32:39">
      <c r="AF18535" s="25"/>
      <c r="AM18535" s="25"/>
    </row>
    <row r="18536" spans="32:39">
      <c r="AF18536" s="25"/>
      <c r="AM18536" s="25"/>
    </row>
    <row r="18537" spans="32:39">
      <c r="AF18537" s="25"/>
      <c r="AM18537" s="25"/>
    </row>
    <row r="18538" spans="32:39">
      <c r="AF18538" s="25"/>
      <c r="AM18538" s="25"/>
    </row>
    <row r="18539" spans="32:39">
      <c r="AF18539" s="25"/>
      <c r="AM18539" s="25"/>
    </row>
    <row r="18540" spans="32:39">
      <c r="AF18540" s="25"/>
      <c r="AM18540" s="25"/>
    </row>
    <row r="18541" spans="32:39">
      <c r="AF18541" s="25"/>
      <c r="AM18541" s="25"/>
    </row>
    <row r="18542" spans="32:39">
      <c r="AF18542" s="25"/>
      <c r="AM18542" s="25"/>
    </row>
    <row r="18543" spans="32:39">
      <c r="AF18543" s="25"/>
      <c r="AM18543" s="25"/>
    </row>
    <row r="18544" spans="32:39">
      <c r="AF18544" s="25"/>
      <c r="AM18544" s="25"/>
    </row>
    <row r="18545" spans="32:39">
      <c r="AF18545" s="25"/>
      <c r="AM18545" s="25"/>
    </row>
    <row r="18546" spans="32:39">
      <c r="AF18546" s="25"/>
      <c r="AM18546" s="25"/>
    </row>
    <row r="18547" spans="32:39">
      <c r="AF18547" s="25"/>
      <c r="AM18547" s="25"/>
    </row>
    <row r="18548" spans="32:39">
      <c r="AF18548" s="25"/>
      <c r="AM18548" s="25"/>
    </row>
    <row r="18549" spans="32:39">
      <c r="AF18549" s="25"/>
      <c r="AM18549" s="25"/>
    </row>
    <row r="18550" spans="32:39">
      <c r="AF18550" s="25"/>
      <c r="AM18550" s="25"/>
    </row>
    <row r="18551" spans="32:39">
      <c r="AF18551" s="25"/>
      <c r="AM18551" s="25"/>
    </row>
    <row r="18552" spans="32:39">
      <c r="AF18552" s="25"/>
      <c r="AM18552" s="25"/>
    </row>
    <row r="18553" spans="32:39">
      <c r="AF18553" s="25"/>
      <c r="AM18553" s="25"/>
    </row>
    <row r="18554" spans="32:39">
      <c r="AF18554" s="25"/>
      <c r="AM18554" s="25"/>
    </row>
    <row r="18555" spans="32:39">
      <c r="AF18555" s="25"/>
      <c r="AM18555" s="25"/>
    </row>
    <row r="18556" spans="32:39">
      <c r="AF18556" s="25"/>
      <c r="AM18556" s="25"/>
    </row>
    <row r="18557" spans="32:39">
      <c r="AF18557" s="25"/>
      <c r="AM18557" s="25"/>
    </row>
    <row r="18558" spans="32:39">
      <c r="AF18558" s="25"/>
      <c r="AM18558" s="25"/>
    </row>
    <row r="18559" spans="32:39">
      <c r="AF18559" s="25"/>
      <c r="AM18559" s="25"/>
    </row>
    <row r="18560" spans="32:39">
      <c r="AF18560" s="25"/>
      <c r="AM18560" s="25"/>
    </row>
    <row r="18561" spans="32:39">
      <c r="AF18561" s="25"/>
      <c r="AM18561" s="25"/>
    </row>
    <row r="18562" spans="32:39">
      <c r="AF18562" s="25"/>
      <c r="AM18562" s="25"/>
    </row>
    <row r="18563" spans="32:39">
      <c r="AF18563" s="25"/>
      <c r="AM18563" s="25"/>
    </row>
    <row r="18564" spans="32:39">
      <c r="AF18564" s="25"/>
      <c r="AM18564" s="25"/>
    </row>
    <row r="18565" spans="32:39">
      <c r="AF18565" s="25"/>
      <c r="AM18565" s="25"/>
    </row>
    <row r="18566" spans="32:39">
      <c r="AF18566" s="25"/>
      <c r="AM18566" s="25"/>
    </row>
    <row r="18567" spans="32:39">
      <c r="AF18567" s="25"/>
      <c r="AM18567" s="25"/>
    </row>
    <row r="18568" spans="32:39">
      <c r="AF18568" s="25"/>
      <c r="AM18568" s="25"/>
    </row>
    <row r="18569" spans="32:39">
      <c r="AF18569" s="25"/>
      <c r="AM18569" s="25"/>
    </row>
    <row r="18570" spans="32:39">
      <c r="AF18570" s="25"/>
      <c r="AM18570" s="25"/>
    </row>
    <row r="18571" spans="32:39">
      <c r="AF18571" s="25"/>
      <c r="AM18571" s="25"/>
    </row>
    <row r="18572" spans="32:39">
      <c r="AF18572" s="25"/>
      <c r="AM18572" s="25"/>
    </row>
    <row r="18573" spans="32:39">
      <c r="AF18573" s="25"/>
      <c r="AM18573" s="25"/>
    </row>
    <row r="18574" spans="32:39">
      <c r="AF18574" s="25"/>
      <c r="AM18574" s="25"/>
    </row>
    <row r="18575" spans="32:39">
      <c r="AF18575" s="25"/>
      <c r="AM18575" s="25"/>
    </row>
    <row r="18576" spans="32:39">
      <c r="AF18576" s="25"/>
      <c r="AM18576" s="25"/>
    </row>
    <row r="18577" spans="32:39">
      <c r="AF18577" s="25"/>
      <c r="AM18577" s="25"/>
    </row>
    <row r="18578" spans="32:39">
      <c r="AF18578" s="25"/>
      <c r="AM18578" s="25"/>
    </row>
    <row r="18579" spans="32:39">
      <c r="AF18579" s="25"/>
      <c r="AM18579" s="25"/>
    </row>
    <row r="18580" spans="32:39">
      <c r="AF18580" s="25"/>
      <c r="AM18580" s="25"/>
    </row>
    <row r="18581" spans="32:39">
      <c r="AF18581" s="25"/>
      <c r="AM18581" s="25"/>
    </row>
    <row r="18582" spans="32:39">
      <c r="AF18582" s="25"/>
      <c r="AM18582" s="25"/>
    </row>
    <row r="18583" spans="32:39">
      <c r="AF18583" s="25"/>
      <c r="AM18583" s="25"/>
    </row>
    <row r="18584" spans="32:39">
      <c r="AF18584" s="25"/>
      <c r="AM18584" s="25"/>
    </row>
    <row r="18585" spans="32:39">
      <c r="AF18585" s="25"/>
      <c r="AM18585" s="25"/>
    </row>
    <row r="18586" spans="32:39">
      <c r="AF18586" s="25"/>
      <c r="AM18586" s="25"/>
    </row>
    <row r="18587" spans="32:39">
      <c r="AF18587" s="25"/>
      <c r="AM18587" s="25"/>
    </row>
    <row r="18588" spans="32:39">
      <c r="AF18588" s="25"/>
      <c r="AM18588" s="25"/>
    </row>
    <row r="18589" spans="32:39">
      <c r="AF18589" s="25"/>
      <c r="AM18589" s="25"/>
    </row>
    <row r="18590" spans="32:39">
      <c r="AF18590" s="25"/>
      <c r="AM18590" s="25"/>
    </row>
    <row r="18591" spans="32:39">
      <c r="AF18591" s="25"/>
      <c r="AM18591" s="25"/>
    </row>
    <row r="18592" spans="32:39">
      <c r="AF18592" s="25"/>
      <c r="AM18592" s="25"/>
    </row>
    <row r="18593" spans="32:39">
      <c r="AF18593" s="25"/>
      <c r="AM18593" s="25"/>
    </row>
    <row r="18594" spans="32:39">
      <c r="AF18594" s="25"/>
      <c r="AM18594" s="25"/>
    </row>
    <row r="18595" spans="32:39">
      <c r="AF18595" s="25"/>
      <c r="AM18595" s="25"/>
    </row>
    <row r="18596" spans="32:39">
      <c r="AF18596" s="25"/>
      <c r="AM18596" s="25"/>
    </row>
    <row r="18597" spans="32:39">
      <c r="AF18597" s="25"/>
      <c r="AM18597" s="25"/>
    </row>
    <row r="18598" spans="32:39">
      <c r="AF18598" s="25"/>
      <c r="AM18598" s="25"/>
    </row>
    <row r="18599" spans="32:39">
      <c r="AF18599" s="25"/>
      <c r="AM18599" s="25"/>
    </row>
    <row r="18600" spans="32:39">
      <c r="AF18600" s="25"/>
      <c r="AM18600" s="25"/>
    </row>
    <row r="18601" spans="32:39">
      <c r="AF18601" s="25"/>
      <c r="AM18601" s="25"/>
    </row>
    <row r="18602" spans="32:39">
      <c r="AF18602" s="25"/>
      <c r="AM18602" s="25"/>
    </row>
    <row r="18603" spans="32:39">
      <c r="AF18603" s="25"/>
      <c r="AM18603" s="25"/>
    </row>
    <row r="18604" spans="32:39">
      <c r="AF18604" s="25"/>
      <c r="AM18604" s="25"/>
    </row>
    <row r="18605" spans="32:39">
      <c r="AF18605" s="25"/>
      <c r="AM18605" s="25"/>
    </row>
    <row r="18606" spans="32:39">
      <c r="AF18606" s="25"/>
      <c r="AM18606" s="25"/>
    </row>
    <row r="18607" spans="32:39">
      <c r="AF18607" s="25"/>
      <c r="AM18607" s="25"/>
    </row>
    <row r="18608" spans="32:39">
      <c r="AF18608" s="25"/>
      <c r="AM18608" s="25"/>
    </row>
    <row r="18609" spans="32:39">
      <c r="AF18609" s="25"/>
      <c r="AM18609" s="25"/>
    </row>
    <row r="18610" spans="32:39">
      <c r="AF18610" s="25"/>
      <c r="AM18610" s="25"/>
    </row>
    <row r="18611" spans="32:39">
      <c r="AF18611" s="25"/>
      <c r="AM18611" s="25"/>
    </row>
    <row r="18612" spans="32:39">
      <c r="AF18612" s="25"/>
      <c r="AM18612" s="25"/>
    </row>
    <row r="18613" spans="32:39">
      <c r="AF18613" s="25"/>
      <c r="AM18613" s="25"/>
    </row>
    <row r="18614" spans="32:39">
      <c r="AF18614" s="25"/>
      <c r="AM18614" s="25"/>
    </row>
    <row r="18615" spans="32:39">
      <c r="AF18615" s="25"/>
      <c r="AM18615" s="25"/>
    </row>
    <row r="18616" spans="32:39">
      <c r="AF18616" s="25"/>
      <c r="AM18616" s="25"/>
    </row>
    <row r="18617" spans="32:39">
      <c r="AF18617" s="25"/>
      <c r="AM18617" s="25"/>
    </row>
    <row r="18618" spans="32:39">
      <c r="AF18618" s="25"/>
      <c r="AM18618" s="25"/>
    </row>
    <row r="18619" spans="32:39">
      <c r="AF18619" s="25"/>
      <c r="AM18619" s="25"/>
    </row>
    <row r="18620" spans="32:39">
      <c r="AF18620" s="25"/>
      <c r="AM18620" s="25"/>
    </row>
    <row r="18621" spans="32:39">
      <c r="AF18621" s="25"/>
      <c r="AM18621" s="25"/>
    </row>
    <row r="18622" spans="32:39">
      <c r="AF18622" s="25"/>
      <c r="AM18622" s="25"/>
    </row>
    <row r="18623" spans="32:39">
      <c r="AF18623" s="25"/>
      <c r="AM18623" s="25"/>
    </row>
    <row r="18624" spans="32:39">
      <c r="AF18624" s="25"/>
      <c r="AM18624" s="25"/>
    </row>
    <row r="18625" spans="32:39">
      <c r="AF18625" s="25"/>
      <c r="AM18625" s="25"/>
    </row>
    <row r="18626" spans="32:39">
      <c r="AF18626" s="25"/>
      <c r="AM18626" s="25"/>
    </row>
    <row r="18627" spans="32:39">
      <c r="AF18627" s="25"/>
      <c r="AM18627" s="25"/>
    </row>
    <row r="18628" spans="32:39">
      <c r="AF18628" s="25"/>
      <c r="AM18628" s="25"/>
    </row>
    <row r="18629" spans="32:39">
      <c r="AF18629" s="25"/>
      <c r="AM18629" s="25"/>
    </row>
    <row r="18630" spans="32:39">
      <c r="AF18630" s="25"/>
      <c r="AM18630" s="25"/>
    </row>
    <row r="18631" spans="32:39">
      <c r="AF18631" s="25"/>
      <c r="AM18631" s="25"/>
    </row>
    <row r="18632" spans="32:39">
      <c r="AF18632" s="25"/>
      <c r="AM18632" s="25"/>
    </row>
    <row r="18633" spans="32:39">
      <c r="AF18633" s="25"/>
      <c r="AM18633" s="25"/>
    </row>
    <row r="18634" spans="32:39">
      <c r="AF18634" s="25"/>
      <c r="AM18634" s="25"/>
    </row>
    <row r="18635" spans="32:39">
      <c r="AF18635" s="25"/>
      <c r="AM18635" s="25"/>
    </row>
    <row r="18636" spans="32:39">
      <c r="AF18636" s="25"/>
      <c r="AM18636" s="25"/>
    </row>
    <row r="18637" spans="32:39">
      <c r="AF18637" s="25"/>
      <c r="AM18637" s="25"/>
    </row>
    <row r="18638" spans="32:39">
      <c r="AF18638" s="25"/>
      <c r="AM18638" s="25"/>
    </row>
    <row r="18639" spans="32:39">
      <c r="AF18639" s="25"/>
      <c r="AM18639" s="25"/>
    </row>
    <row r="18640" spans="32:39">
      <c r="AF18640" s="25"/>
      <c r="AM18640" s="25"/>
    </row>
    <row r="18641" spans="32:39">
      <c r="AF18641" s="25"/>
      <c r="AM18641" s="25"/>
    </row>
    <row r="18642" spans="32:39">
      <c r="AF18642" s="25"/>
      <c r="AM18642" s="25"/>
    </row>
    <row r="18643" spans="32:39">
      <c r="AF18643" s="25"/>
      <c r="AM18643" s="25"/>
    </row>
    <row r="18644" spans="32:39">
      <c r="AF18644" s="25"/>
      <c r="AM18644" s="25"/>
    </row>
    <row r="18645" spans="32:39">
      <c r="AF18645" s="25"/>
      <c r="AM18645" s="25"/>
    </row>
    <row r="18646" spans="32:39">
      <c r="AF18646" s="25"/>
      <c r="AM18646" s="25"/>
    </row>
    <row r="18647" spans="32:39">
      <c r="AF18647" s="25"/>
      <c r="AM18647" s="25"/>
    </row>
    <row r="18648" spans="32:39">
      <c r="AF18648" s="25"/>
      <c r="AM18648" s="25"/>
    </row>
    <row r="18649" spans="32:39">
      <c r="AF18649" s="25"/>
      <c r="AM18649" s="25"/>
    </row>
    <row r="18650" spans="32:39">
      <c r="AF18650" s="25"/>
      <c r="AM18650" s="25"/>
    </row>
    <row r="18651" spans="32:39">
      <c r="AF18651" s="25"/>
      <c r="AM18651" s="25"/>
    </row>
    <row r="18652" spans="32:39">
      <c r="AF18652" s="25"/>
      <c r="AM18652" s="25"/>
    </row>
    <row r="18653" spans="32:39">
      <c r="AF18653" s="25"/>
      <c r="AM18653" s="25"/>
    </row>
    <row r="18654" spans="32:39">
      <c r="AF18654" s="25"/>
      <c r="AM18654" s="25"/>
    </row>
    <row r="18655" spans="32:39">
      <c r="AF18655" s="25"/>
      <c r="AM18655" s="25"/>
    </row>
    <row r="18656" spans="32:39">
      <c r="AF18656" s="25"/>
      <c r="AM18656" s="25"/>
    </row>
    <row r="18657" spans="32:39">
      <c r="AF18657" s="25"/>
      <c r="AM18657" s="25"/>
    </row>
    <row r="18658" spans="32:39">
      <c r="AF18658" s="25"/>
      <c r="AM18658" s="25"/>
    </row>
    <row r="18659" spans="32:39">
      <c r="AF18659" s="25"/>
      <c r="AM18659" s="25"/>
    </row>
    <row r="18660" spans="32:39">
      <c r="AF18660" s="25"/>
      <c r="AM18660" s="25"/>
    </row>
    <row r="18661" spans="32:39">
      <c r="AF18661" s="25"/>
      <c r="AM18661" s="25"/>
    </row>
    <row r="18662" spans="32:39">
      <c r="AF18662" s="25"/>
      <c r="AM18662" s="25"/>
    </row>
    <row r="18663" spans="32:39">
      <c r="AF18663" s="25"/>
      <c r="AM18663" s="25"/>
    </row>
    <row r="18664" spans="32:39">
      <c r="AF18664" s="25"/>
      <c r="AM18664" s="25"/>
    </row>
    <row r="18665" spans="32:39">
      <c r="AF18665" s="25"/>
      <c r="AM18665" s="25"/>
    </row>
    <row r="18666" spans="32:39">
      <c r="AF18666" s="25"/>
      <c r="AM18666" s="25"/>
    </row>
    <row r="18667" spans="32:39">
      <c r="AF18667" s="25"/>
      <c r="AM18667" s="25"/>
    </row>
    <row r="18668" spans="32:39">
      <c r="AF18668" s="25"/>
      <c r="AM18668" s="25"/>
    </row>
    <row r="18669" spans="32:39">
      <c r="AF18669" s="25"/>
      <c r="AM18669" s="25"/>
    </row>
    <row r="18670" spans="32:39">
      <c r="AF18670" s="25"/>
      <c r="AM18670" s="25"/>
    </row>
    <row r="18671" spans="32:39">
      <c r="AF18671" s="25"/>
      <c r="AM18671" s="25"/>
    </row>
    <row r="18672" spans="32:39">
      <c r="AF18672" s="25"/>
      <c r="AM18672" s="25"/>
    </row>
    <row r="18673" spans="32:39">
      <c r="AF18673" s="25"/>
      <c r="AM18673" s="25"/>
    </row>
    <row r="18674" spans="32:39">
      <c r="AF18674" s="25"/>
      <c r="AM18674" s="25"/>
    </row>
    <row r="18675" spans="32:39">
      <c r="AF18675" s="25"/>
      <c r="AM18675" s="25"/>
    </row>
    <row r="18676" spans="32:39">
      <c r="AF18676" s="25"/>
      <c r="AM18676" s="25"/>
    </row>
    <row r="18677" spans="32:39">
      <c r="AF18677" s="25"/>
      <c r="AM18677" s="25"/>
    </row>
    <row r="18678" spans="32:39">
      <c r="AF18678" s="25"/>
      <c r="AM18678" s="25"/>
    </row>
    <row r="18679" spans="32:39">
      <c r="AF18679" s="25"/>
      <c r="AM18679" s="25"/>
    </row>
    <row r="18680" spans="32:39">
      <c r="AF18680" s="25"/>
      <c r="AM18680" s="25"/>
    </row>
    <row r="18681" spans="32:39">
      <c r="AF18681" s="25"/>
      <c r="AM18681" s="25"/>
    </row>
    <row r="18682" spans="32:39">
      <c r="AF18682" s="25"/>
      <c r="AM18682" s="25"/>
    </row>
    <row r="18683" spans="32:39">
      <c r="AF18683" s="25"/>
      <c r="AM18683" s="25"/>
    </row>
    <row r="18684" spans="32:39">
      <c r="AF18684" s="25"/>
      <c r="AM18684" s="25"/>
    </row>
    <row r="18685" spans="32:39">
      <c r="AF18685" s="25"/>
      <c r="AM18685" s="25"/>
    </row>
    <row r="18686" spans="32:39">
      <c r="AF18686" s="25"/>
      <c r="AM18686" s="25"/>
    </row>
    <row r="18687" spans="32:39">
      <c r="AF18687" s="25"/>
      <c r="AM18687" s="25"/>
    </row>
    <row r="18688" spans="32:39">
      <c r="AF18688" s="25"/>
      <c r="AM18688" s="25"/>
    </row>
    <row r="18689" spans="32:39">
      <c r="AF18689" s="25"/>
      <c r="AM18689" s="25"/>
    </row>
    <row r="18690" spans="32:39">
      <c r="AF18690" s="25"/>
      <c r="AM18690" s="25"/>
    </row>
    <row r="18691" spans="32:39">
      <c r="AF18691" s="25"/>
      <c r="AM18691" s="25"/>
    </row>
    <row r="18692" spans="32:39">
      <c r="AF18692" s="25"/>
      <c r="AM18692" s="25"/>
    </row>
    <row r="18693" spans="32:39">
      <c r="AF18693" s="25"/>
      <c r="AM18693" s="25"/>
    </row>
    <row r="18694" spans="32:39">
      <c r="AF18694" s="25"/>
      <c r="AM18694" s="25"/>
    </row>
    <row r="18695" spans="32:39">
      <c r="AF18695" s="25"/>
      <c r="AM18695" s="25"/>
    </row>
    <row r="18696" spans="32:39">
      <c r="AF18696" s="25"/>
      <c r="AM18696" s="25"/>
    </row>
    <row r="18697" spans="32:39">
      <c r="AF18697" s="25"/>
      <c r="AM18697" s="25"/>
    </row>
    <row r="18698" spans="32:39">
      <c r="AF18698" s="25"/>
      <c r="AM18698" s="25"/>
    </row>
    <row r="18699" spans="32:39">
      <c r="AF18699" s="25"/>
      <c r="AM18699" s="25"/>
    </row>
    <row r="18700" spans="32:39">
      <c r="AF18700" s="25"/>
      <c r="AM18700" s="25"/>
    </row>
    <row r="18701" spans="32:39">
      <c r="AF18701" s="25"/>
      <c r="AM18701" s="25"/>
    </row>
    <row r="18702" spans="32:39">
      <c r="AF18702" s="25"/>
      <c r="AM18702" s="25"/>
    </row>
    <row r="18703" spans="32:39">
      <c r="AF18703" s="25"/>
      <c r="AM18703" s="25"/>
    </row>
    <row r="18704" spans="32:39">
      <c r="AF18704" s="25"/>
      <c r="AM18704" s="25"/>
    </row>
    <row r="18705" spans="32:39">
      <c r="AF18705" s="25"/>
      <c r="AM18705" s="25"/>
    </row>
    <row r="18706" spans="32:39">
      <c r="AF18706" s="25"/>
      <c r="AM18706" s="25"/>
    </row>
    <row r="18707" spans="32:39">
      <c r="AF18707" s="25"/>
      <c r="AM18707" s="25"/>
    </row>
    <row r="18708" spans="32:39">
      <c r="AF18708" s="25"/>
      <c r="AM18708" s="25"/>
    </row>
    <row r="18709" spans="32:39">
      <c r="AF18709" s="25"/>
      <c r="AM18709" s="25"/>
    </row>
    <row r="18710" spans="32:39">
      <c r="AF18710" s="25"/>
      <c r="AM18710" s="25"/>
    </row>
    <row r="18711" spans="32:39">
      <c r="AF18711" s="25"/>
      <c r="AM18711" s="25"/>
    </row>
    <row r="18712" spans="32:39">
      <c r="AF18712" s="25"/>
      <c r="AM18712" s="25"/>
    </row>
    <row r="18713" spans="32:39">
      <c r="AF18713" s="25"/>
      <c r="AM18713" s="25"/>
    </row>
    <row r="18714" spans="32:39">
      <c r="AF18714" s="25"/>
      <c r="AM18714" s="25"/>
    </row>
    <row r="18715" spans="32:39">
      <c r="AF18715" s="25"/>
      <c r="AM18715" s="25"/>
    </row>
    <row r="18716" spans="32:39">
      <c r="AF18716" s="25"/>
      <c r="AM18716" s="25"/>
    </row>
    <row r="18717" spans="32:39">
      <c r="AF18717" s="25"/>
      <c r="AM18717" s="25"/>
    </row>
    <row r="18718" spans="32:39">
      <c r="AF18718" s="25"/>
      <c r="AM18718" s="25"/>
    </row>
    <row r="18719" spans="32:39">
      <c r="AF18719" s="25"/>
      <c r="AM18719" s="25"/>
    </row>
    <row r="18720" spans="32:39">
      <c r="AF18720" s="25"/>
      <c r="AM18720" s="25"/>
    </row>
    <row r="18721" spans="32:39">
      <c r="AF18721" s="25"/>
      <c r="AM18721" s="25"/>
    </row>
    <row r="18722" spans="32:39">
      <c r="AF18722" s="25"/>
      <c r="AM18722" s="25"/>
    </row>
    <row r="18723" spans="32:39">
      <c r="AF18723" s="25"/>
      <c r="AM18723" s="25"/>
    </row>
    <row r="18724" spans="32:39">
      <c r="AF18724" s="25"/>
      <c r="AM18724" s="25"/>
    </row>
    <row r="18725" spans="32:39">
      <c r="AF18725" s="25"/>
      <c r="AM18725" s="25"/>
    </row>
    <row r="18726" spans="32:39">
      <c r="AF18726" s="25"/>
      <c r="AM18726" s="25"/>
    </row>
    <row r="18727" spans="32:39">
      <c r="AF18727" s="25"/>
      <c r="AM18727" s="25"/>
    </row>
    <row r="18728" spans="32:39">
      <c r="AF18728" s="25"/>
      <c r="AM18728" s="25"/>
    </row>
    <row r="18729" spans="32:39">
      <c r="AF18729" s="25"/>
      <c r="AM18729" s="25"/>
    </row>
    <row r="18730" spans="32:39">
      <c r="AF18730" s="25"/>
      <c r="AM18730" s="25"/>
    </row>
    <row r="18731" spans="32:39">
      <c r="AF18731" s="25"/>
      <c r="AM18731" s="25"/>
    </row>
    <row r="18732" spans="32:39">
      <c r="AF18732" s="25"/>
      <c r="AM18732" s="25"/>
    </row>
    <row r="18733" spans="32:39">
      <c r="AF18733" s="25"/>
      <c r="AM18733" s="25"/>
    </row>
    <row r="18734" spans="32:39">
      <c r="AF18734" s="25"/>
      <c r="AM18734" s="25"/>
    </row>
    <row r="18735" spans="32:39">
      <c r="AF18735" s="25"/>
      <c r="AM18735" s="25"/>
    </row>
    <row r="18736" spans="32:39">
      <c r="AF18736" s="25"/>
      <c r="AM18736" s="25"/>
    </row>
    <row r="18737" spans="32:39">
      <c r="AF18737" s="25"/>
      <c r="AM18737" s="25"/>
    </row>
    <row r="18738" spans="32:39">
      <c r="AF18738" s="25"/>
      <c r="AM18738" s="25"/>
    </row>
    <row r="18739" spans="32:39">
      <c r="AF18739" s="25"/>
      <c r="AM18739" s="25"/>
    </row>
    <row r="18740" spans="32:39">
      <c r="AF18740" s="25"/>
      <c r="AM18740" s="25"/>
    </row>
    <row r="18741" spans="32:39">
      <c r="AF18741" s="25"/>
      <c r="AM18741" s="25"/>
    </row>
    <row r="18742" spans="32:39">
      <c r="AF18742" s="25"/>
      <c r="AM18742" s="25"/>
    </row>
    <row r="18743" spans="32:39">
      <c r="AF18743" s="25"/>
      <c r="AM18743" s="25"/>
    </row>
    <row r="18744" spans="32:39">
      <c r="AF18744" s="25"/>
      <c r="AM18744" s="25"/>
    </row>
    <row r="18745" spans="32:39">
      <c r="AF18745" s="25"/>
      <c r="AM18745" s="25"/>
    </row>
    <row r="18746" spans="32:39">
      <c r="AF18746" s="25"/>
      <c r="AM18746" s="25"/>
    </row>
    <row r="18747" spans="32:39">
      <c r="AF18747" s="25"/>
      <c r="AM18747" s="25"/>
    </row>
    <row r="18748" spans="32:39">
      <c r="AF18748" s="25"/>
      <c r="AM18748" s="25"/>
    </row>
    <row r="18749" spans="32:39">
      <c r="AF18749" s="25"/>
      <c r="AM18749" s="25"/>
    </row>
    <row r="18750" spans="32:39">
      <c r="AF18750" s="25"/>
      <c r="AM18750" s="25"/>
    </row>
    <row r="18751" spans="32:39">
      <c r="AF18751" s="25"/>
      <c r="AM18751" s="25"/>
    </row>
    <row r="18752" spans="32:39">
      <c r="AF18752" s="25"/>
      <c r="AM18752" s="25"/>
    </row>
    <row r="18753" spans="32:39">
      <c r="AF18753" s="25"/>
      <c r="AM18753" s="25"/>
    </row>
    <row r="18754" spans="32:39">
      <c r="AF18754" s="25"/>
      <c r="AM18754" s="25"/>
    </row>
    <row r="18755" spans="32:39">
      <c r="AF18755" s="25"/>
      <c r="AM18755" s="25"/>
    </row>
    <row r="18756" spans="32:39">
      <c r="AF18756" s="25"/>
      <c r="AM18756" s="25"/>
    </row>
    <row r="18757" spans="32:39">
      <c r="AF18757" s="25"/>
      <c r="AM18757" s="25"/>
    </row>
    <row r="18758" spans="32:39">
      <c r="AF18758" s="25"/>
      <c r="AM18758" s="25"/>
    </row>
    <row r="18759" spans="32:39">
      <c r="AF18759" s="25"/>
      <c r="AM18759" s="25"/>
    </row>
    <row r="18760" spans="32:39">
      <c r="AF18760" s="25"/>
      <c r="AM18760" s="25"/>
    </row>
    <row r="18761" spans="32:39">
      <c r="AF18761" s="25"/>
      <c r="AM18761" s="25"/>
    </row>
    <row r="18762" spans="32:39">
      <c r="AF18762" s="25"/>
      <c r="AM18762" s="25"/>
    </row>
    <row r="18763" spans="32:39">
      <c r="AF18763" s="25"/>
      <c r="AM18763" s="25"/>
    </row>
    <row r="18764" spans="32:39">
      <c r="AF18764" s="25"/>
      <c r="AM18764" s="25"/>
    </row>
    <row r="18765" spans="32:39">
      <c r="AF18765" s="25"/>
      <c r="AM18765" s="25"/>
    </row>
    <row r="18766" spans="32:39">
      <c r="AF18766" s="25"/>
      <c r="AM18766" s="25"/>
    </row>
    <row r="18767" spans="32:39">
      <c r="AF18767" s="25"/>
      <c r="AM18767" s="25"/>
    </row>
    <row r="18768" spans="32:39">
      <c r="AF18768" s="25"/>
      <c r="AM18768" s="25"/>
    </row>
    <row r="18769" spans="32:39">
      <c r="AF18769" s="25"/>
      <c r="AM18769" s="25"/>
    </row>
    <row r="18770" spans="32:39">
      <c r="AF18770" s="25"/>
      <c r="AM18770" s="25"/>
    </row>
    <row r="18771" spans="32:39">
      <c r="AF18771" s="25"/>
      <c r="AM18771" s="25"/>
    </row>
    <row r="18772" spans="32:39">
      <c r="AF18772" s="25"/>
      <c r="AM18772" s="25"/>
    </row>
    <row r="18773" spans="32:39">
      <c r="AF18773" s="25"/>
      <c r="AM18773" s="25"/>
    </row>
    <row r="18774" spans="32:39">
      <c r="AF18774" s="25"/>
      <c r="AM18774" s="25"/>
    </row>
    <row r="18775" spans="32:39">
      <c r="AF18775" s="25"/>
      <c r="AM18775" s="25"/>
    </row>
    <row r="18776" spans="32:39">
      <c r="AF18776" s="25"/>
      <c r="AM18776" s="25"/>
    </row>
    <row r="18777" spans="32:39">
      <c r="AF18777" s="25"/>
      <c r="AM18777" s="25"/>
    </row>
    <row r="18778" spans="32:39">
      <c r="AF18778" s="25"/>
      <c r="AM18778" s="25"/>
    </row>
    <row r="18779" spans="32:39">
      <c r="AF18779" s="25"/>
      <c r="AM18779" s="25"/>
    </row>
    <row r="18780" spans="32:39">
      <c r="AF18780" s="25"/>
      <c r="AM18780" s="25"/>
    </row>
    <row r="18781" spans="32:39">
      <c r="AF18781" s="25"/>
      <c r="AM18781" s="25"/>
    </row>
    <row r="18782" spans="32:39">
      <c r="AF18782" s="25"/>
      <c r="AM18782" s="25"/>
    </row>
    <row r="18783" spans="32:39">
      <c r="AF18783" s="25"/>
      <c r="AM18783" s="25"/>
    </row>
    <row r="18784" spans="32:39">
      <c r="AF18784" s="25"/>
      <c r="AM18784" s="25"/>
    </row>
    <row r="18785" spans="32:39">
      <c r="AF18785" s="25"/>
      <c r="AM18785" s="25"/>
    </row>
    <row r="18786" spans="32:39">
      <c r="AF18786" s="25"/>
      <c r="AM18786" s="25"/>
    </row>
    <row r="18787" spans="32:39">
      <c r="AF18787" s="25"/>
      <c r="AM18787" s="25"/>
    </row>
    <row r="18788" spans="32:39">
      <c r="AF18788" s="25"/>
      <c r="AM18788" s="25"/>
    </row>
    <row r="18789" spans="32:39">
      <c r="AF18789" s="25"/>
      <c r="AM18789" s="25"/>
    </row>
    <row r="18790" spans="32:39">
      <c r="AF18790" s="25"/>
      <c r="AM18790" s="25"/>
    </row>
    <row r="18791" spans="32:39">
      <c r="AF18791" s="25"/>
      <c r="AM18791" s="25"/>
    </row>
    <row r="18792" spans="32:39">
      <c r="AF18792" s="25"/>
      <c r="AM18792" s="25"/>
    </row>
    <row r="18793" spans="32:39">
      <c r="AF18793" s="25"/>
      <c r="AM18793" s="25"/>
    </row>
    <row r="18794" spans="32:39">
      <c r="AF18794" s="25"/>
      <c r="AM18794" s="25"/>
    </row>
    <row r="18795" spans="32:39">
      <c r="AF18795" s="25"/>
      <c r="AM18795" s="25"/>
    </row>
    <row r="18796" spans="32:39">
      <c r="AF18796" s="25"/>
      <c r="AM18796" s="25"/>
    </row>
    <row r="18797" spans="32:39">
      <c r="AF18797" s="25"/>
      <c r="AM18797" s="25"/>
    </row>
    <row r="18798" spans="32:39">
      <c r="AF18798" s="25"/>
      <c r="AM18798" s="25"/>
    </row>
    <row r="18799" spans="32:39">
      <c r="AF18799" s="25"/>
      <c r="AM18799" s="25"/>
    </row>
    <row r="18800" spans="32:39">
      <c r="AF18800" s="25"/>
      <c r="AM18800" s="25"/>
    </row>
    <row r="18801" spans="32:39">
      <c r="AF18801" s="25"/>
      <c r="AM18801" s="25"/>
    </row>
    <row r="18802" spans="32:39">
      <c r="AF18802" s="25"/>
      <c r="AM18802" s="25"/>
    </row>
    <row r="18803" spans="32:39">
      <c r="AF18803" s="25"/>
      <c r="AM18803" s="25"/>
    </row>
    <row r="18804" spans="32:39">
      <c r="AF18804" s="25"/>
      <c r="AM18804" s="25"/>
    </row>
    <row r="18805" spans="32:39">
      <c r="AF18805" s="25"/>
      <c r="AM18805" s="25"/>
    </row>
    <row r="18806" spans="32:39">
      <c r="AF18806" s="25"/>
      <c r="AM18806" s="25"/>
    </row>
    <row r="18807" spans="32:39">
      <c r="AF18807" s="25"/>
      <c r="AM18807" s="25"/>
    </row>
    <row r="18808" spans="32:39">
      <c r="AF18808" s="25"/>
      <c r="AM18808" s="25"/>
    </row>
    <row r="18809" spans="32:39">
      <c r="AF18809" s="25"/>
      <c r="AM18809" s="25"/>
    </row>
    <row r="18810" spans="32:39">
      <c r="AF18810" s="25"/>
      <c r="AM18810" s="25"/>
    </row>
    <row r="18811" spans="32:39">
      <c r="AF18811" s="25"/>
      <c r="AM18811" s="25"/>
    </row>
    <row r="18812" spans="32:39">
      <c r="AF18812" s="25"/>
      <c r="AM18812" s="25"/>
    </row>
    <row r="18813" spans="32:39">
      <c r="AF18813" s="25"/>
      <c r="AM18813" s="25"/>
    </row>
    <row r="18814" spans="32:39">
      <c r="AF18814" s="25"/>
      <c r="AM18814" s="25"/>
    </row>
    <row r="18815" spans="32:39">
      <c r="AF18815" s="25"/>
      <c r="AM18815" s="25"/>
    </row>
    <row r="18816" spans="32:39">
      <c r="AF18816" s="25"/>
      <c r="AM18816" s="25"/>
    </row>
    <row r="18817" spans="32:39">
      <c r="AF18817" s="25"/>
      <c r="AM18817" s="25"/>
    </row>
    <row r="18818" spans="32:39">
      <c r="AF18818" s="25"/>
      <c r="AM18818" s="25"/>
    </row>
    <row r="18819" spans="32:39">
      <c r="AF18819" s="25"/>
      <c r="AM18819" s="25"/>
    </row>
    <row r="18820" spans="32:39">
      <c r="AF18820" s="25"/>
      <c r="AM18820" s="25"/>
    </row>
    <row r="18821" spans="32:39">
      <c r="AF18821" s="25"/>
      <c r="AM18821" s="25"/>
    </row>
    <row r="18822" spans="32:39">
      <c r="AF18822" s="25"/>
      <c r="AM18822" s="25"/>
    </row>
    <row r="18823" spans="32:39">
      <c r="AF18823" s="25"/>
      <c r="AM18823" s="25"/>
    </row>
    <row r="18824" spans="32:39">
      <c r="AF18824" s="25"/>
      <c r="AM18824" s="25"/>
    </row>
    <row r="18825" spans="32:39">
      <c r="AF18825" s="25"/>
      <c r="AM18825" s="25"/>
    </row>
    <row r="18826" spans="32:39">
      <c r="AF18826" s="25"/>
      <c r="AM18826" s="25"/>
    </row>
    <row r="18827" spans="32:39">
      <c r="AF18827" s="25"/>
      <c r="AM18827" s="25"/>
    </row>
    <row r="18828" spans="32:39">
      <c r="AF18828" s="25"/>
      <c r="AM18828" s="25"/>
    </row>
    <row r="18829" spans="32:39">
      <c r="AF18829" s="25"/>
      <c r="AM18829" s="25"/>
    </row>
    <row r="18830" spans="32:39">
      <c r="AF18830" s="25"/>
      <c r="AM18830" s="25"/>
    </row>
    <row r="18831" spans="32:39">
      <c r="AF18831" s="25"/>
      <c r="AM18831" s="25"/>
    </row>
    <row r="18832" spans="32:39">
      <c r="AF18832" s="25"/>
      <c r="AM18832" s="25"/>
    </row>
    <row r="18833" spans="32:39">
      <c r="AF18833" s="25"/>
      <c r="AM18833" s="25"/>
    </row>
    <row r="18834" spans="32:39">
      <c r="AF18834" s="25"/>
      <c r="AM18834" s="25"/>
    </row>
    <row r="18835" spans="32:39">
      <c r="AF18835" s="25"/>
      <c r="AM18835" s="25"/>
    </row>
    <row r="18836" spans="32:39">
      <c r="AF18836" s="25"/>
      <c r="AM18836" s="25"/>
    </row>
    <row r="18837" spans="32:39">
      <c r="AF18837" s="25"/>
      <c r="AM18837" s="25"/>
    </row>
    <row r="18838" spans="32:39">
      <c r="AF18838" s="25"/>
      <c r="AM18838" s="25"/>
    </row>
    <row r="18839" spans="32:39">
      <c r="AF18839" s="25"/>
      <c r="AM18839" s="25"/>
    </row>
    <row r="18840" spans="32:39">
      <c r="AF18840" s="25"/>
      <c r="AM18840" s="25"/>
    </row>
    <row r="18841" spans="32:39">
      <c r="AF18841" s="25"/>
      <c r="AM18841" s="25"/>
    </row>
    <row r="18842" spans="32:39">
      <c r="AF18842" s="25"/>
      <c r="AM18842" s="25"/>
    </row>
    <row r="18843" spans="32:39">
      <c r="AF18843" s="25"/>
      <c r="AM18843" s="25"/>
    </row>
    <row r="18844" spans="32:39">
      <c r="AF18844" s="25"/>
      <c r="AM18844" s="25"/>
    </row>
    <row r="18845" spans="32:39">
      <c r="AF18845" s="25"/>
      <c r="AM18845" s="25"/>
    </row>
    <row r="18846" spans="32:39">
      <c r="AF18846" s="25"/>
      <c r="AM18846" s="25"/>
    </row>
    <row r="18847" spans="32:39">
      <c r="AF18847" s="25"/>
      <c r="AM18847" s="25"/>
    </row>
    <row r="18848" spans="32:39">
      <c r="AF18848" s="25"/>
      <c r="AM18848" s="25"/>
    </row>
    <row r="18849" spans="32:39">
      <c r="AF18849" s="25"/>
      <c r="AM18849" s="25"/>
    </row>
    <row r="18850" spans="32:39">
      <c r="AF18850" s="25"/>
      <c r="AM18850" s="25"/>
    </row>
    <row r="18851" spans="32:39">
      <c r="AF18851" s="25"/>
      <c r="AM18851" s="25"/>
    </row>
    <row r="18852" spans="32:39">
      <c r="AF18852" s="25"/>
      <c r="AM18852" s="25"/>
    </row>
    <row r="18853" spans="32:39">
      <c r="AF18853" s="25"/>
      <c r="AM18853" s="25"/>
    </row>
    <row r="18854" spans="32:39">
      <c r="AF18854" s="25"/>
      <c r="AM18854" s="25"/>
    </row>
    <row r="18855" spans="32:39">
      <c r="AF18855" s="25"/>
      <c r="AM18855" s="25"/>
    </row>
    <row r="18856" spans="32:39">
      <c r="AF18856" s="25"/>
      <c r="AM18856" s="25"/>
    </row>
    <row r="18857" spans="32:39">
      <c r="AF18857" s="25"/>
      <c r="AM18857" s="25"/>
    </row>
    <row r="18858" spans="32:39">
      <c r="AF18858" s="25"/>
      <c r="AM18858" s="25"/>
    </row>
    <row r="18859" spans="32:39">
      <c r="AF18859" s="25"/>
      <c r="AM18859" s="25"/>
    </row>
    <row r="18860" spans="32:39">
      <c r="AF18860" s="25"/>
      <c r="AM18860" s="25"/>
    </row>
    <row r="18861" spans="32:39">
      <c r="AF18861" s="25"/>
      <c r="AM18861" s="25"/>
    </row>
    <row r="18862" spans="32:39">
      <c r="AF18862" s="25"/>
      <c r="AM18862" s="25"/>
    </row>
    <row r="18863" spans="32:39">
      <c r="AF18863" s="25"/>
      <c r="AM18863" s="25"/>
    </row>
    <row r="18864" spans="32:39">
      <c r="AF18864" s="25"/>
      <c r="AM18864" s="25"/>
    </row>
    <row r="18865" spans="32:39">
      <c r="AF18865" s="25"/>
      <c r="AM18865" s="25"/>
    </row>
    <row r="18866" spans="32:39">
      <c r="AF18866" s="25"/>
      <c r="AM18866" s="25"/>
    </row>
    <row r="18867" spans="32:39">
      <c r="AF18867" s="25"/>
      <c r="AM18867" s="25"/>
    </row>
    <row r="18868" spans="32:39">
      <c r="AF18868" s="25"/>
      <c r="AM18868" s="25"/>
    </row>
    <row r="18869" spans="32:39">
      <c r="AF18869" s="25"/>
      <c r="AM18869" s="25"/>
    </row>
    <row r="18870" spans="32:39">
      <c r="AF18870" s="25"/>
      <c r="AM18870" s="25"/>
    </row>
    <row r="18871" spans="32:39">
      <c r="AF18871" s="25"/>
      <c r="AM18871" s="25"/>
    </row>
    <row r="18872" spans="32:39">
      <c r="AF18872" s="25"/>
      <c r="AM18872" s="25"/>
    </row>
    <row r="18873" spans="32:39">
      <c r="AF18873" s="25"/>
      <c r="AM18873" s="25"/>
    </row>
    <row r="18874" spans="32:39">
      <c r="AF18874" s="25"/>
      <c r="AM18874" s="25"/>
    </row>
    <row r="18875" spans="32:39">
      <c r="AF18875" s="25"/>
      <c r="AM18875" s="25"/>
    </row>
    <row r="18876" spans="32:39">
      <c r="AF18876" s="25"/>
      <c r="AM18876" s="25"/>
    </row>
    <row r="18877" spans="32:39">
      <c r="AF18877" s="25"/>
      <c r="AM18877" s="25"/>
    </row>
    <row r="18878" spans="32:39">
      <c r="AF18878" s="25"/>
      <c r="AM18878" s="25"/>
    </row>
    <row r="18879" spans="32:39">
      <c r="AF18879" s="25"/>
      <c r="AM18879" s="25"/>
    </row>
    <row r="18880" spans="32:39">
      <c r="AF18880" s="25"/>
      <c r="AM18880" s="25"/>
    </row>
    <row r="18881" spans="32:39">
      <c r="AF18881" s="25"/>
      <c r="AM18881" s="25"/>
    </row>
    <row r="18882" spans="32:39">
      <c r="AF18882" s="25"/>
      <c r="AM18882" s="25"/>
    </row>
    <row r="18883" spans="32:39">
      <c r="AF18883" s="25"/>
      <c r="AM18883" s="25"/>
    </row>
    <row r="18884" spans="32:39">
      <c r="AF18884" s="25"/>
      <c r="AM18884" s="25"/>
    </row>
    <row r="18885" spans="32:39">
      <c r="AF18885" s="25"/>
      <c r="AM18885" s="25"/>
    </row>
    <row r="18886" spans="32:39">
      <c r="AF18886" s="25"/>
      <c r="AM18886" s="25"/>
    </row>
    <row r="18887" spans="32:39">
      <c r="AF18887" s="25"/>
      <c r="AM18887" s="25"/>
    </row>
    <row r="18888" spans="32:39">
      <c r="AF18888" s="25"/>
      <c r="AM18888" s="25"/>
    </row>
    <row r="18889" spans="32:39">
      <c r="AF18889" s="25"/>
      <c r="AM18889" s="25"/>
    </row>
    <row r="18890" spans="32:39">
      <c r="AF18890" s="25"/>
      <c r="AM18890" s="25"/>
    </row>
    <row r="18891" spans="32:39">
      <c r="AF18891" s="25"/>
      <c r="AM18891" s="25"/>
    </row>
    <row r="18892" spans="32:39">
      <c r="AF18892" s="25"/>
      <c r="AM18892" s="25"/>
    </row>
    <row r="18893" spans="32:39">
      <c r="AF18893" s="25"/>
      <c r="AM18893" s="25"/>
    </row>
    <row r="18894" spans="32:39">
      <c r="AF18894" s="25"/>
      <c r="AM18894" s="25"/>
    </row>
    <row r="18895" spans="32:39">
      <c r="AF18895" s="25"/>
      <c r="AM18895" s="25"/>
    </row>
    <row r="18896" spans="32:39">
      <c r="AF18896" s="25"/>
      <c r="AM18896" s="25"/>
    </row>
    <row r="18897" spans="32:39">
      <c r="AF18897" s="25"/>
      <c r="AM18897" s="25"/>
    </row>
    <row r="18898" spans="32:39">
      <c r="AF18898" s="25"/>
      <c r="AM18898" s="25"/>
    </row>
    <row r="18899" spans="32:39">
      <c r="AF18899" s="25"/>
      <c r="AM18899" s="25"/>
    </row>
    <row r="18900" spans="32:39">
      <c r="AF18900" s="25"/>
      <c r="AM18900" s="25"/>
    </row>
    <row r="18901" spans="32:39">
      <c r="AF18901" s="25"/>
      <c r="AM18901" s="25"/>
    </row>
    <row r="18902" spans="32:39">
      <c r="AF18902" s="25"/>
      <c r="AM18902" s="25"/>
    </row>
    <row r="18903" spans="32:39">
      <c r="AF18903" s="25"/>
      <c r="AM18903" s="25"/>
    </row>
    <row r="18904" spans="32:39">
      <c r="AF18904" s="25"/>
      <c r="AM18904" s="25"/>
    </row>
    <row r="18905" spans="32:39">
      <c r="AF18905" s="25"/>
      <c r="AM18905" s="25"/>
    </row>
    <row r="18906" spans="32:39">
      <c r="AF18906" s="25"/>
      <c r="AM18906" s="25"/>
    </row>
    <row r="18907" spans="32:39">
      <c r="AF18907" s="25"/>
      <c r="AM18907" s="25"/>
    </row>
    <row r="18908" spans="32:39">
      <c r="AF18908" s="25"/>
      <c r="AM18908" s="25"/>
    </row>
    <row r="18909" spans="32:39">
      <c r="AF18909" s="25"/>
      <c r="AM18909" s="25"/>
    </row>
    <row r="18910" spans="32:39">
      <c r="AF18910" s="25"/>
      <c r="AM18910" s="25"/>
    </row>
    <row r="18911" spans="32:39">
      <c r="AF18911" s="25"/>
      <c r="AM18911" s="25"/>
    </row>
    <row r="18912" spans="32:39">
      <c r="AF18912" s="25"/>
      <c r="AM18912" s="25"/>
    </row>
    <row r="18913" spans="32:39">
      <c r="AF18913" s="25"/>
      <c r="AM18913" s="25"/>
    </row>
    <row r="18914" spans="32:39">
      <c r="AF18914" s="25"/>
      <c r="AM18914" s="25"/>
    </row>
    <row r="18915" spans="32:39">
      <c r="AF18915" s="25"/>
      <c r="AM18915" s="25"/>
    </row>
    <row r="18916" spans="32:39">
      <c r="AF18916" s="25"/>
      <c r="AM18916" s="25"/>
    </row>
    <row r="18917" spans="32:39">
      <c r="AF18917" s="25"/>
      <c r="AM18917" s="25"/>
    </row>
    <row r="18918" spans="32:39">
      <c r="AF18918" s="25"/>
      <c r="AM18918" s="25"/>
    </row>
    <row r="18919" spans="32:39">
      <c r="AF18919" s="25"/>
      <c r="AM18919" s="25"/>
    </row>
    <row r="18920" spans="32:39">
      <c r="AF18920" s="25"/>
      <c r="AM18920" s="25"/>
    </row>
    <row r="18921" spans="32:39">
      <c r="AF18921" s="25"/>
      <c r="AM18921" s="25"/>
    </row>
    <row r="18922" spans="32:39">
      <c r="AF18922" s="25"/>
      <c r="AM18922" s="25"/>
    </row>
    <row r="18923" spans="32:39">
      <c r="AF18923" s="25"/>
      <c r="AM18923" s="25"/>
    </row>
    <row r="18924" spans="32:39">
      <c r="AF18924" s="25"/>
      <c r="AM18924" s="25"/>
    </row>
    <row r="18925" spans="32:39">
      <c r="AF18925" s="25"/>
      <c r="AM18925" s="25"/>
    </row>
    <row r="18926" spans="32:39">
      <c r="AF18926" s="25"/>
      <c r="AM18926" s="25"/>
    </row>
    <row r="18927" spans="32:39">
      <c r="AF18927" s="25"/>
      <c r="AM18927" s="25"/>
    </row>
    <row r="18928" spans="32:39">
      <c r="AF18928" s="25"/>
      <c r="AM18928" s="25"/>
    </row>
    <row r="18929" spans="32:39">
      <c r="AF18929" s="25"/>
      <c r="AM18929" s="25"/>
    </row>
    <row r="18930" spans="32:39">
      <c r="AF18930" s="25"/>
      <c r="AM18930" s="25"/>
    </row>
    <row r="18931" spans="32:39">
      <c r="AF18931" s="25"/>
      <c r="AM18931" s="25"/>
    </row>
    <row r="18932" spans="32:39">
      <c r="AF18932" s="25"/>
      <c r="AM18932" s="25"/>
    </row>
    <row r="18933" spans="32:39">
      <c r="AF18933" s="25"/>
      <c r="AM18933" s="25"/>
    </row>
    <row r="18934" spans="32:39">
      <c r="AF18934" s="25"/>
      <c r="AM18934" s="25"/>
    </row>
    <row r="18935" spans="32:39">
      <c r="AF18935" s="25"/>
      <c r="AM18935" s="25"/>
    </row>
    <row r="18936" spans="32:39">
      <c r="AF18936" s="25"/>
      <c r="AM18936" s="25"/>
    </row>
    <row r="18937" spans="32:39">
      <c r="AF18937" s="25"/>
      <c r="AM18937" s="25"/>
    </row>
    <row r="18938" spans="32:39">
      <c r="AF18938" s="25"/>
      <c r="AM18938" s="25"/>
    </row>
    <row r="18939" spans="32:39">
      <c r="AF18939" s="25"/>
      <c r="AM18939" s="25"/>
    </row>
    <row r="18940" spans="32:39">
      <c r="AF18940" s="25"/>
      <c r="AM18940" s="25"/>
    </row>
    <row r="18941" spans="32:39">
      <c r="AF18941" s="25"/>
      <c r="AM18941" s="25"/>
    </row>
    <row r="18942" spans="32:39">
      <c r="AF18942" s="25"/>
      <c r="AM18942" s="25"/>
    </row>
    <row r="18943" spans="32:39">
      <c r="AF18943" s="25"/>
      <c r="AM18943" s="25"/>
    </row>
    <row r="18944" spans="32:39">
      <c r="AF18944" s="25"/>
      <c r="AM18944" s="25"/>
    </row>
    <row r="18945" spans="32:39">
      <c r="AF18945" s="25"/>
      <c r="AM18945" s="25"/>
    </row>
    <row r="18946" spans="32:39">
      <c r="AF18946" s="25"/>
      <c r="AM18946" s="25"/>
    </row>
    <row r="18947" spans="32:39">
      <c r="AF18947" s="25"/>
      <c r="AM18947" s="25"/>
    </row>
    <row r="18948" spans="32:39">
      <c r="AF18948" s="25"/>
      <c r="AM18948" s="25"/>
    </row>
    <row r="18949" spans="32:39">
      <c r="AF18949" s="25"/>
      <c r="AM18949" s="25"/>
    </row>
    <row r="18950" spans="32:39">
      <c r="AF18950" s="25"/>
      <c r="AM18950" s="25"/>
    </row>
    <row r="18951" spans="32:39">
      <c r="AF18951" s="25"/>
      <c r="AM18951" s="25"/>
    </row>
    <row r="18952" spans="32:39">
      <c r="AF18952" s="25"/>
      <c r="AM18952" s="25"/>
    </row>
    <row r="18953" spans="32:39">
      <c r="AF18953" s="25"/>
      <c r="AM18953" s="25"/>
    </row>
    <row r="18954" spans="32:39">
      <c r="AF18954" s="25"/>
      <c r="AM18954" s="25"/>
    </row>
    <row r="18955" spans="32:39">
      <c r="AF18955" s="25"/>
      <c r="AM18955" s="25"/>
    </row>
    <row r="18956" spans="32:39">
      <c r="AF18956" s="25"/>
      <c r="AM18956" s="25"/>
    </row>
    <row r="18957" spans="32:39">
      <c r="AF18957" s="25"/>
      <c r="AM18957" s="25"/>
    </row>
    <row r="18958" spans="32:39">
      <c r="AF18958" s="25"/>
      <c r="AM18958" s="25"/>
    </row>
    <row r="18959" spans="32:39">
      <c r="AF18959" s="25"/>
      <c r="AM18959" s="25"/>
    </row>
    <row r="18960" spans="32:39">
      <c r="AF18960" s="25"/>
      <c r="AM18960" s="25"/>
    </row>
    <row r="18961" spans="32:39">
      <c r="AF18961" s="25"/>
      <c r="AM18961" s="25"/>
    </row>
    <row r="18962" spans="32:39">
      <c r="AF18962" s="25"/>
      <c r="AM18962" s="25"/>
    </row>
    <row r="18963" spans="32:39">
      <c r="AF18963" s="25"/>
      <c r="AM18963" s="25"/>
    </row>
    <row r="18964" spans="32:39">
      <c r="AF18964" s="25"/>
      <c r="AM18964" s="25"/>
    </row>
    <row r="18965" spans="32:39">
      <c r="AF18965" s="25"/>
      <c r="AM18965" s="25"/>
    </row>
    <row r="18966" spans="32:39">
      <c r="AF18966" s="25"/>
      <c r="AM18966" s="25"/>
    </row>
    <row r="18967" spans="32:39">
      <c r="AF18967" s="25"/>
      <c r="AM18967" s="25"/>
    </row>
    <row r="18968" spans="32:39">
      <c r="AF18968" s="25"/>
      <c r="AM18968" s="25"/>
    </row>
    <row r="18969" spans="32:39">
      <c r="AF18969" s="25"/>
      <c r="AM18969" s="25"/>
    </row>
    <row r="18970" spans="32:39">
      <c r="AF18970" s="25"/>
      <c r="AM18970" s="25"/>
    </row>
    <row r="18971" spans="32:39">
      <c r="AF18971" s="25"/>
      <c r="AM18971" s="25"/>
    </row>
    <row r="18972" spans="32:39">
      <c r="AF18972" s="25"/>
      <c r="AM18972" s="25"/>
    </row>
    <row r="18973" spans="32:39">
      <c r="AF18973" s="25"/>
      <c r="AM18973" s="25"/>
    </row>
    <row r="18974" spans="32:39">
      <c r="AF18974" s="25"/>
      <c r="AM18974" s="25"/>
    </row>
    <row r="18975" spans="32:39">
      <c r="AF18975" s="25"/>
      <c r="AM18975" s="25"/>
    </row>
    <row r="18976" spans="32:39">
      <c r="AF18976" s="25"/>
      <c r="AM18976" s="25"/>
    </row>
    <row r="18977" spans="32:39">
      <c r="AF18977" s="25"/>
      <c r="AM18977" s="25"/>
    </row>
    <row r="18978" spans="32:39">
      <c r="AF18978" s="25"/>
      <c r="AM18978" s="25"/>
    </row>
    <row r="18979" spans="32:39">
      <c r="AF18979" s="25"/>
      <c r="AM18979" s="25"/>
    </row>
    <row r="18980" spans="32:39">
      <c r="AF18980" s="25"/>
      <c r="AM18980" s="25"/>
    </row>
    <row r="18981" spans="32:39">
      <c r="AF18981" s="25"/>
      <c r="AM18981" s="25"/>
    </row>
    <row r="18982" spans="32:39">
      <c r="AF18982" s="25"/>
      <c r="AM18982" s="25"/>
    </row>
    <row r="18983" spans="32:39">
      <c r="AF18983" s="25"/>
      <c r="AM18983" s="25"/>
    </row>
    <row r="18984" spans="32:39">
      <c r="AF18984" s="25"/>
      <c r="AM18984" s="25"/>
    </row>
    <row r="18985" spans="32:39">
      <c r="AF18985" s="25"/>
      <c r="AM18985" s="25"/>
    </row>
    <row r="18986" spans="32:39">
      <c r="AF18986" s="25"/>
      <c r="AM18986" s="25"/>
    </row>
    <row r="18987" spans="32:39">
      <c r="AF18987" s="25"/>
      <c r="AM18987" s="25"/>
    </row>
    <row r="18988" spans="32:39">
      <c r="AF18988" s="25"/>
      <c r="AM18988" s="25"/>
    </row>
    <row r="18989" spans="32:39">
      <c r="AF18989" s="25"/>
      <c r="AM18989" s="25"/>
    </row>
    <row r="18990" spans="32:39">
      <c r="AF18990" s="25"/>
      <c r="AM18990" s="25"/>
    </row>
    <row r="18991" spans="32:39">
      <c r="AF18991" s="25"/>
      <c r="AM18991" s="25"/>
    </row>
    <row r="18992" spans="32:39">
      <c r="AF18992" s="25"/>
      <c r="AM18992" s="25"/>
    </row>
    <row r="18993" spans="32:39">
      <c r="AF18993" s="25"/>
      <c r="AM18993" s="25"/>
    </row>
    <row r="18994" spans="32:39">
      <c r="AF18994" s="25"/>
      <c r="AM18994" s="25"/>
    </row>
    <row r="18995" spans="32:39">
      <c r="AF18995" s="25"/>
      <c r="AM18995" s="25"/>
    </row>
    <row r="18996" spans="32:39">
      <c r="AF18996" s="25"/>
      <c r="AM18996" s="25"/>
    </row>
    <row r="18997" spans="32:39">
      <c r="AF18997" s="25"/>
      <c r="AM18997" s="25"/>
    </row>
    <row r="18998" spans="32:39">
      <c r="AF18998" s="25"/>
      <c r="AM18998" s="25"/>
    </row>
    <row r="18999" spans="32:39">
      <c r="AF18999" s="25"/>
      <c r="AM18999" s="25"/>
    </row>
    <row r="19000" spans="32:39">
      <c r="AF19000" s="25"/>
      <c r="AM19000" s="25"/>
    </row>
    <row r="19001" spans="32:39">
      <c r="AF19001" s="25"/>
      <c r="AM19001" s="25"/>
    </row>
    <row r="19002" spans="32:39">
      <c r="AF19002" s="25"/>
      <c r="AM19002" s="25"/>
    </row>
    <row r="19003" spans="32:39">
      <c r="AF19003" s="25"/>
      <c r="AM19003" s="25"/>
    </row>
    <row r="19004" spans="32:39">
      <c r="AF19004" s="25"/>
      <c r="AM19004" s="25"/>
    </row>
    <row r="19005" spans="32:39">
      <c r="AF19005" s="25"/>
      <c r="AM19005" s="25"/>
    </row>
    <row r="19006" spans="32:39">
      <c r="AF19006" s="25"/>
      <c r="AM19006" s="25"/>
    </row>
    <row r="19007" spans="32:39">
      <c r="AF19007" s="25"/>
      <c r="AM19007" s="25"/>
    </row>
    <row r="19008" spans="32:39">
      <c r="AF19008" s="25"/>
      <c r="AM19008" s="25"/>
    </row>
    <row r="19009" spans="32:39">
      <c r="AF19009" s="25"/>
      <c r="AM19009" s="25"/>
    </row>
    <row r="19010" spans="32:39">
      <c r="AF19010" s="25"/>
      <c r="AM19010" s="25"/>
    </row>
    <row r="19011" spans="32:39">
      <c r="AF19011" s="25"/>
      <c r="AM19011" s="25"/>
    </row>
    <row r="19012" spans="32:39">
      <c r="AF19012" s="25"/>
      <c r="AM19012" s="25"/>
    </row>
    <row r="19013" spans="32:39">
      <c r="AF19013" s="25"/>
      <c r="AM19013" s="25"/>
    </row>
    <row r="19014" spans="32:39">
      <c r="AF19014" s="25"/>
      <c r="AM19014" s="25"/>
    </row>
    <row r="19015" spans="32:39">
      <c r="AF19015" s="25"/>
      <c r="AM19015" s="25"/>
    </row>
    <row r="19016" spans="32:39">
      <c r="AF19016" s="25"/>
      <c r="AM19016" s="25"/>
    </row>
    <row r="19017" spans="32:39">
      <c r="AF19017" s="25"/>
      <c r="AM19017" s="25"/>
    </row>
    <row r="19018" spans="32:39">
      <c r="AF19018" s="25"/>
      <c r="AM19018" s="25"/>
    </row>
    <row r="19019" spans="32:39">
      <c r="AF19019" s="25"/>
      <c r="AM19019" s="25"/>
    </row>
    <row r="19020" spans="32:39">
      <c r="AF19020" s="25"/>
      <c r="AM19020" s="25"/>
    </row>
    <row r="19021" spans="32:39">
      <c r="AF19021" s="25"/>
      <c r="AM19021" s="25"/>
    </row>
    <row r="19022" spans="32:39">
      <c r="AF19022" s="25"/>
      <c r="AM19022" s="25"/>
    </row>
    <row r="19023" spans="32:39">
      <c r="AF19023" s="25"/>
      <c r="AM19023" s="25"/>
    </row>
    <row r="19024" spans="32:39">
      <c r="AF19024" s="25"/>
      <c r="AM19024" s="25"/>
    </row>
    <row r="19025" spans="32:39">
      <c r="AF19025" s="25"/>
      <c r="AM19025" s="25"/>
    </row>
    <row r="19026" spans="32:39">
      <c r="AF19026" s="25"/>
      <c r="AM19026" s="25"/>
    </row>
    <row r="19027" spans="32:39">
      <c r="AF19027" s="25"/>
      <c r="AM19027" s="25"/>
    </row>
    <row r="19028" spans="32:39">
      <c r="AF19028" s="25"/>
      <c r="AM19028" s="25"/>
    </row>
    <row r="19029" spans="32:39">
      <c r="AF19029" s="25"/>
      <c r="AM19029" s="25"/>
    </row>
    <row r="19030" spans="32:39">
      <c r="AF19030" s="25"/>
      <c r="AM19030" s="25"/>
    </row>
    <row r="19031" spans="32:39">
      <c r="AF19031" s="25"/>
      <c r="AM19031" s="25"/>
    </row>
    <row r="19032" spans="32:39">
      <c r="AF19032" s="25"/>
      <c r="AM19032" s="25"/>
    </row>
    <row r="19033" spans="32:39">
      <c r="AF19033" s="25"/>
      <c r="AM19033" s="25"/>
    </row>
    <row r="19034" spans="32:39">
      <c r="AF19034" s="25"/>
      <c r="AM19034" s="25"/>
    </row>
    <row r="19035" spans="32:39">
      <c r="AF19035" s="25"/>
      <c r="AM19035" s="25"/>
    </row>
    <row r="19036" spans="32:39">
      <c r="AF19036" s="25"/>
      <c r="AM19036" s="25"/>
    </row>
    <row r="19037" spans="32:39">
      <c r="AF19037" s="25"/>
      <c r="AM19037" s="25"/>
    </row>
    <row r="19038" spans="32:39">
      <c r="AF19038" s="25"/>
      <c r="AM19038" s="25"/>
    </row>
    <row r="19039" spans="32:39">
      <c r="AF19039" s="25"/>
      <c r="AM19039" s="25"/>
    </row>
    <row r="19040" spans="32:39">
      <c r="AF19040" s="25"/>
      <c r="AM19040" s="25"/>
    </row>
    <row r="19041" spans="32:39">
      <c r="AF19041" s="25"/>
      <c r="AM19041" s="25"/>
    </row>
    <row r="19042" spans="32:39">
      <c r="AF19042" s="25"/>
      <c r="AM19042" s="25"/>
    </row>
    <row r="19043" spans="32:39">
      <c r="AF19043" s="25"/>
      <c r="AM19043" s="25"/>
    </row>
    <row r="19044" spans="32:39">
      <c r="AF19044" s="25"/>
      <c r="AM19044" s="25"/>
    </row>
    <row r="19045" spans="32:39">
      <c r="AF19045" s="25"/>
      <c r="AM19045" s="25"/>
    </row>
    <row r="19046" spans="32:39">
      <c r="AF19046" s="25"/>
      <c r="AM19046" s="25"/>
    </row>
    <row r="19047" spans="32:39">
      <c r="AF19047" s="25"/>
      <c r="AM19047" s="25"/>
    </row>
    <row r="19048" spans="32:39">
      <c r="AF19048" s="25"/>
      <c r="AM19048" s="25"/>
    </row>
    <row r="19049" spans="32:39">
      <c r="AF19049" s="25"/>
      <c r="AM19049" s="25"/>
    </row>
    <row r="19050" spans="32:39">
      <c r="AF19050" s="25"/>
      <c r="AM19050" s="25"/>
    </row>
    <row r="19051" spans="32:39">
      <c r="AF19051" s="25"/>
      <c r="AM19051" s="25"/>
    </row>
    <row r="19052" spans="32:39">
      <c r="AF19052" s="25"/>
      <c r="AM19052" s="25"/>
    </row>
    <row r="19053" spans="32:39">
      <c r="AF19053" s="25"/>
      <c r="AM19053" s="25"/>
    </row>
    <row r="19054" spans="32:39">
      <c r="AF19054" s="25"/>
      <c r="AM19054" s="25"/>
    </row>
    <row r="19055" spans="32:39">
      <c r="AF19055" s="25"/>
      <c r="AM19055" s="25"/>
    </row>
    <row r="19056" spans="32:39">
      <c r="AF19056" s="25"/>
      <c r="AM19056" s="25"/>
    </row>
    <row r="19057" spans="32:39">
      <c r="AF19057" s="25"/>
      <c r="AM19057" s="25"/>
    </row>
    <row r="19058" spans="32:39">
      <c r="AF19058" s="25"/>
      <c r="AM19058" s="25"/>
    </row>
    <row r="19059" spans="32:39">
      <c r="AF19059" s="25"/>
      <c r="AM19059" s="25"/>
    </row>
    <row r="19060" spans="32:39">
      <c r="AF19060" s="25"/>
      <c r="AM19060" s="25"/>
    </row>
    <row r="19061" spans="32:39">
      <c r="AF19061" s="25"/>
      <c r="AM19061" s="25"/>
    </row>
    <row r="19062" spans="32:39">
      <c r="AF19062" s="25"/>
      <c r="AM19062" s="25"/>
    </row>
    <row r="19063" spans="32:39">
      <c r="AF19063" s="25"/>
      <c r="AM19063" s="25"/>
    </row>
    <row r="19064" spans="32:39">
      <c r="AF19064" s="25"/>
      <c r="AM19064" s="25"/>
    </row>
    <row r="19065" spans="32:39">
      <c r="AF19065" s="25"/>
      <c r="AM19065" s="25"/>
    </row>
    <row r="19066" spans="32:39">
      <c r="AF19066" s="25"/>
      <c r="AM19066" s="25"/>
    </row>
    <row r="19067" spans="32:39">
      <c r="AF19067" s="25"/>
      <c r="AM19067" s="25"/>
    </row>
    <row r="19068" spans="32:39">
      <c r="AF19068" s="25"/>
      <c r="AM19068" s="25"/>
    </row>
    <row r="19069" spans="32:39">
      <c r="AF19069" s="25"/>
      <c r="AM19069" s="25"/>
    </row>
    <row r="19070" spans="32:39">
      <c r="AF19070" s="25"/>
      <c r="AM19070" s="25"/>
    </row>
    <row r="19071" spans="32:39">
      <c r="AF19071" s="25"/>
      <c r="AM19071" s="25"/>
    </row>
    <row r="19072" spans="32:39">
      <c r="AF19072" s="25"/>
      <c r="AM19072" s="25"/>
    </row>
    <row r="19073" spans="32:39">
      <c r="AF19073" s="25"/>
      <c r="AM19073" s="25"/>
    </row>
    <row r="19074" spans="32:39">
      <c r="AF19074" s="25"/>
      <c r="AM19074" s="25"/>
    </row>
    <row r="19075" spans="32:39">
      <c r="AF19075" s="25"/>
      <c r="AM19075" s="25"/>
    </row>
    <row r="19076" spans="32:39">
      <c r="AF19076" s="25"/>
      <c r="AM19076" s="25"/>
    </row>
    <row r="19077" spans="32:39">
      <c r="AF19077" s="25"/>
      <c r="AM19077" s="25"/>
    </row>
    <row r="19078" spans="32:39">
      <c r="AF19078" s="25"/>
      <c r="AM19078" s="25"/>
    </row>
    <row r="19079" spans="32:39">
      <c r="AF19079" s="25"/>
      <c r="AM19079" s="25"/>
    </row>
    <row r="19080" spans="32:39">
      <c r="AF19080" s="25"/>
      <c r="AM19080" s="25"/>
    </row>
    <row r="19081" spans="32:39">
      <c r="AF19081" s="25"/>
      <c r="AM19081" s="25"/>
    </row>
    <row r="19082" spans="32:39">
      <c r="AF19082" s="25"/>
      <c r="AM19082" s="25"/>
    </row>
    <row r="19083" spans="32:39">
      <c r="AF19083" s="25"/>
      <c r="AM19083" s="25"/>
    </row>
    <row r="19084" spans="32:39">
      <c r="AF19084" s="25"/>
      <c r="AM19084" s="25"/>
    </row>
    <row r="19085" spans="32:39">
      <c r="AF19085" s="25"/>
      <c r="AM19085" s="25"/>
    </row>
    <row r="19086" spans="32:39">
      <c r="AF19086" s="25"/>
      <c r="AM19086" s="25"/>
    </row>
    <row r="19087" spans="32:39">
      <c r="AF19087" s="25"/>
      <c r="AM19087" s="25"/>
    </row>
    <row r="19088" spans="32:39">
      <c r="AF19088" s="25"/>
      <c r="AM19088" s="25"/>
    </row>
    <row r="19089" spans="32:39">
      <c r="AF19089" s="25"/>
      <c r="AM19089" s="25"/>
    </row>
    <row r="19090" spans="32:39">
      <c r="AF19090" s="25"/>
      <c r="AM19090" s="25"/>
    </row>
    <row r="19091" spans="32:39">
      <c r="AF19091" s="25"/>
      <c r="AM19091" s="25"/>
    </row>
    <row r="19092" spans="32:39">
      <c r="AF19092" s="25"/>
      <c r="AM19092" s="25"/>
    </row>
    <row r="19093" spans="32:39">
      <c r="AF19093" s="25"/>
      <c r="AM19093" s="25"/>
    </row>
    <row r="19094" spans="32:39">
      <c r="AF19094" s="25"/>
      <c r="AM19094" s="25"/>
    </row>
    <row r="19095" spans="32:39">
      <c r="AF19095" s="25"/>
      <c r="AM19095" s="25"/>
    </row>
    <row r="19096" spans="32:39">
      <c r="AF19096" s="25"/>
      <c r="AM19096" s="25"/>
    </row>
    <row r="19097" spans="32:39">
      <c r="AF19097" s="25"/>
      <c r="AM19097" s="25"/>
    </row>
    <row r="19098" spans="32:39">
      <c r="AF19098" s="25"/>
      <c r="AM19098" s="25"/>
    </row>
    <row r="19099" spans="32:39">
      <c r="AF19099" s="25"/>
      <c r="AM19099" s="25"/>
    </row>
    <row r="19100" spans="32:39">
      <c r="AF19100" s="25"/>
      <c r="AM19100" s="25"/>
    </row>
    <row r="19101" spans="32:39">
      <c r="AF19101" s="25"/>
      <c r="AM19101" s="25"/>
    </row>
    <row r="19102" spans="32:39">
      <c r="AF19102" s="25"/>
      <c r="AM19102" s="25"/>
    </row>
    <row r="19103" spans="32:39">
      <c r="AF19103" s="25"/>
      <c r="AM19103" s="25"/>
    </row>
    <row r="19104" spans="32:39">
      <c r="AF19104" s="25"/>
      <c r="AM19104" s="25"/>
    </row>
    <row r="19105" spans="32:39">
      <c r="AF19105" s="25"/>
      <c r="AM19105" s="25"/>
    </row>
    <row r="19106" spans="32:39">
      <c r="AF19106" s="25"/>
      <c r="AM19106" s="25"/>
    </row>
    <row r="19107" spans="32:39">
      <c r="AF19107" s="25"/>
      <c r="AM19107" s="25"/>
    </row>
    <row r="19108" spans="32:39">
      <c r="AF19108" s="25"/>
      <c r="AM19108" s="25"/>
    </row>
    <row r="19109" spans="32:39">
      <c r="AF19109" s="25"/>
      <c r="AM19109" s="25"/>
    </row>
    <row r="19110" spans="32:39">
      <c r="AF19110" s="25"/>
      <c r="AM19110" s="25"/>
    </row>
    <row r="19111" spans="32:39">
      <c r="AF19111" s="25"/>
      <c r="AM19111" s="25"/>
    </row>
    <row r="19112" spans="32:39">
      <c r="AF19112" s="25"/>
      <c r="AM19112" s="25"/>
    </row>
    <row r="19113" spans="32:39">
      <c r="AF19113" s="25"/>
      <c r="AM19113" s="25"/>
    </row>
    <row r="19114" spans="32:39">
      <c r="AF19114" s="25"/>
      <c r="AM19114" s="25"/>
    </row>
    <row r="19115" spans="32:39">
      <c r="AF19115" s="25"/>
      <c r="AM19115" s="25"/>
    </row>
    <row r="19116" spans="32:39">
      <c r="AF19116" s="25"/>
      <c r="AM19116" s="25"/>
    </row>
    <row r="19117" spans="32:39">
      <c r="AF19117" s="25"/>
      <c r="AM19117" s="25"/>
    </row>
    <row r="19118" spans="32:39">
      <c r="AF19118" s="25"/>
      <c r="AM19118" s="25"/>
    </row>
    <row r="19119" spans="32:39">
      <c r="AF19119" s="25"/>
      <c r="AM19119" s="25"/>
    </row>
    <row r="19120" spans="32:39">
      <c r="AF19120" s="25"/>
      <c r="AM19120" s="25"/>
    </row>
    <row r="19121" spans="32:39">
      <c r="AF19121" s="25"/>
      <c r="AM19121" s="25"/>
    </row>
    <row r="19122" spans="32:39">
      <c r="AF19122" s="25"/>
      <c r="AM19122" s="25"/>
    </row>
    <row r="19123" spans="32:39">
      <c r="AF19123" s="25"/>
      <c r="AM19123" s="25"/>
    </row>
    <row r="19124" spans="32:39">
      <c r="AF19124" s="25"/>
      <c r="AM19124" s="25"/>
    </row>
    <row r="19125" spans="32:39">
      <c r="AF19125" s="25"/>
      <c r="AM19125" s="25"/>
    </row>
    <row r="19126" spans="32:39">
      <c r="AF19126" s="25"/>
      <c r="AM19126" s="25"/>
    </row>
    <row r="19127" spans="32:39">
      <c r="AF19127" s="25"/>
      <c r="AM19127" s="25"/>
    </row>
    <row r="19128" spans="32:39">
      <c r="AF19128" s="25"/>
      <c r="AM19128" s="25"/>
    </row>
    <row r="19129" spans="32:39">
      <c r="AF19129" s="25"/>
      <c r="AM19129" s="25"/>
    </row>
    <row r="19130" spans="32:39">
      <c r="AF19130" s="25"/>
      <c r="AM19130" s="25"/>
    </row>
    <row r="19131" spans="32:39">
      <c r="AF19131" s="25"/>
      <c r="AM19131" s="25"/>
    </row>
    <row r="19132" spans="32:39">
      <c r="AF19132" s="25"/>
      <c r="AM19132" s="25"/>
    </row>
    <row r="19133" spans="32:39">
      <c r="AF19133" s="25"/>
      <c r="AM19133" s="25"/>
    </row>
    <row r="19134" spans="32:39">
      <c r="AF19134" s="25"/>
      <c r="AM19134" s="25"/>
    </row>
    <row r="19135" spans="32:39">
      <c r="AF19135" s="25"/>
      <c r="AM19135" s="25"/>
    </row>
    <row r="19136" spans="32:39">
      <c r="AF19136" s="25"/>
      <c r="AM19136" s="25"/>
    </row>
    <row r="19137" spans="32:39">
      <c r="AF19137" s="25"/>
      <c r="AM19137" s="25"/>
    </row>
    <row r="19138" spans="32:39">
      <c r="AF19138" s="25"/>
      <c r="AM19138" s="25"/>
    </row>
    <row r="19139" spans="32:39">
      <c r="AF19139" s="25"/>
      <c r="AM19139" s="25"/>
    </row>
    <row r="19140" spans="32:39">
      <c r="AF19140" s="25"/>
      <c r="AM19140" s="25"/>
    </row>
    <row r="19141" spans="32:39">
      <c r="AF19141" s="25"/>
      <c r="AM19141" s="25"/>
    </row>
    <row r="19142" spans="32:39">
      <c r="AF19142" s="25"/>
      <c r="AM19142" s="25"/>
    </row>
    <row r="19143" spans="32:39">
      <c r="AF19143" s="25"/>
      <c r="AM19143" s="25"/>
    </row>
    <row r="19144" spans="32:39">
      <c r="AF19144" s="25"/>
      <c r="AM19144" s="25"/>
    </row>
    <row r="19145" spans="32:39">
      <c r="AF19145" s="25"/>
      <c r="AM19145" s="25"/>
    </row>
    <row r="19146" spans="32:39">
      <c r="AF19146" s="25"/>
      <c r="AM19146" s="25"/>
    </row>
    <row r="19147" spans="32:39">
      <c r="AF19147" s="25"/>
      <c r="AM19147" s="25"/>
    </row>
    <row r="19148" spans="32:39">
      <c r="AF19148" s="25"/>
      <c r="AM19148" s="25"/>
    </row>
    <row r="19149" spans="32:39">
      <c r="AF19149" s="25"/>
      <c r="AM19149" s="25"/>
    </row>
    <row r="19150" spans="32:39">
      <c r="AF19150" s="25"/>
      <c r="AM19150" s="25"/>
    </row>
    <row r="19151" spans="32:39">
      <c r="AF19151" s="25"/>
      <c r="AM19151" s="25"/>
    </row>
    <row r="19152" spans="32:39">
      <c r="AF19152" s="25"/>
      <c r="AM19152" s="25"/>
    </row>
    <row r="19153" spans="32:39">
      <c r="AF19153" s="25"/>
      <c r="AM19153" s="25"/>
    </row>
    <row r="19154" spans="32:39">
      <c r="AF19154" s="25"/>
      <c r="AM19154" s="25"/>
    </row>
    <row r="19155" spans="32:39">
      <c r="AF19155" s="25"/>
      <c r="AM19155" s="25"/>
    </row>
    <row r="19156" spans="32:39">
      <c r="AF19156" s="25"/>
      <c r="AM19156" s="25"/>
    </row>
    <row r="19157" spans="32:39">
      <c r="AF19157" s="25"/>
      <c r="AM19157" s="25"/>
    </row>
    <row r="19158" spans="32:39">
      <c r="AF19158" s="25"/>
      <c r="AM19158" s="25"/>
    </row>
    <row r="19159" spans="32:39">
      <c r="AF19159" s="25"/>
      <c r="AM19159" s="25"/>
    </row>
    <row r="19160" spans="32:39">
      <c r="AF19160" s="25"/>
      <c r="AM19160" s="25"/>
    </row>
    <row r="19161" spans="32:39">
      <c r="AF19161" s="25"/>
      <c r="AM19161" s="25"/>
    </row>
    <row r="19162" spans="32:39">
      <c r="AF19162" s="25"/>
      <c r="AM19162" s="25"/>
    </row>
    <row r="19163" spans="32:39">
      <c r="AF19163" s="25"/>
      <c r="AM19163" s="25"/>
    </row>
    <row r="19164" spans="32:39">
      <c r="AF19164" s="25"/>
      <c r="AM19164" s="25"/>
    </row>
    <row r="19165" spans="32:39">
      <c r="AF19165" s="25"/>
      <c r="AM19165" s="25"/>
    </row>
    <row r="19166" spans="32:39">
      <c r="AF19166" s="25"/>
      <c r="AM19166" s="25"/>
    </row>
    <row r="19167" spans="32:39">
      <c r="AF19167" s="25"/>
      <c r="AM19167" s="25"/>
    </row>
    <row r="19168" spans="32:39">
      <c r="AF19168" s="25"/>
      <c r="AM19168" s="25"/>
    </row>
    <row r="19169" spans="32:39">
      <c r="AF19169" s="25"/>
      <c r="AM19169" s="25"/>
    </row>
    <row r="19170" spans="32:39">
      <c r="AF19170" s="25"/>
      <c r="AM19170" s="25"/>
    </row>
    <row r="19171" spans="32:39">
      <c r="AF19171" s="25"/>
      <c r="AM19171" s="25"/>
    </row>
    <row r="19172" spans="32:39">
      <c r="AF19172" s="25"/>
      <c r="AM19172" s="25"/>
    </row>
    <row r="19173" spans="32:39">
      <c r="AF19173" s="25"/>
      <c r="AM19173" s="25"/>
    </row>
    <row r="19174" spans="32:39">
      <c r="AF19174" s="25"/>
      <c r="AM19174" s="25"/>
    </row>
    <row r="19175" spans="32:39">
      <c r="AF19175" s="25"/>
      <c r="AM19175" s="25"/>
    </row>
    <row r="19176" spans="32:39">
      <c r="AF19176" s="25"/>
      <c r="AM19176" s="25"/>
    </row>
    <row r="19177" spans="32:39">
      <c r="AF19177" s="25"/>
      <c r="AM19177" s="25"/>
    </row>
    <row r="19178" spans="32:39">
      <c r="AF19178" s="25"/>
      <c r="AM19178" s="25"/>
    </row>
    <row r="19179" spans="32:39">
      <c r="AF19179" s="25"/>
      <c r="AM19179" s="25"/>
    </row>
    <row r="19180" spans="32:39">
      <c r="AF19180" s="25"/>
      <c r="AM19180" s="25"/>
    </row>
    <row r="19181" spans="32:39">
      <c r="AF19181" s="25"/>
      <c r="AM19181" s="25"/>
    </row>
    <row r="19182" spans="32:39">
      <c r="AF19182" s="25"/>
      <c r="AM19182" s="25"/>
    </row>
    <row r="19183" spans="32:39">
      <c r="AF19183" s="25"/>
      <c r="AM19183" s="25"/>
    </row>
    <row r="19184" spans="32:39">
      <c r="AF19184" s="25"/>
      <c r="AM19184" s="25"/>
    </row>
    <row r="19185" spans="32:39">
      <c r="AF19185" s="25"/>
      <c r="AM19185" s="25"/>
    </row>
    <row r="19186" spans="32:39">
      <c r="AF19186" s="25"/>
      <c r="AM19186" s="25"/>
    </row>
    <row r="19187" spans="32:39">
      <c r="AF19187" s="25"/>
      <c r="AM19187" s="25"/>
    </row>
    <row r="19188" spans="32:39">
      <c r="AF19188" s="25"/>
      <c r="AM19188" s="25"/>
    </row>
    <row r="19189" spans="32:39">
      <c r="AF19189" s="25"/>
      <c r="AM19189" s="25"/>
    </row>
    <row r="19190" spans="32:39">
      <c r="AF19190" s="25"/>
      <c r="AM19190" s="25"/>
    </row>
    <row r="19191" spans="32:39">
      <c r="AF19191" s="25"/>
      <c r="AM19191" s="25"/>
    </row>
    <row r="19192" spans="32:39">
      <c r="AF19192" s="25"/>
      <c r="AM19192" s="25"/>
    </row>
    <row r="19193" spans="32:39">
      <c r="AF19193" s="25"/>
      <c r="AM19193" s="25"/>
    </row>
    <row r="19194" spans="32:39">
      <c r="AF19194" s="25"/>
      <c r="AM19194" s="25"/>
    </row>
    <row r="19195" spans="32:39">
      <c r="AF19195" s="25"/>
      <c r="AM19195" s="25"/>
    </row>
    <row r="19196" spans="32:39">
      <c r="AF19196" s="25"/>
      <c r="AM19196" s="25"/>
    </row>
    <row r="19197" spans="32:39">
      <c r="AF19197" s="25"/>
      <c r="AM19197" s="25"/>
    </row>
    <row r="19198" spans="32:39">
      <c r="AF19198" s="25"/>
      <c r="AM19198" s="25"/>
    </row>
    <row r="19199" spans="32:39">
      <c r="AF19199" s="25"/>
      <c r="AM19199" s="25"/>
    </row>
    <row r="19200" spans="32:39">
      <c r="AF19200" s="25"/>
      <c r="AM19200" s="25"/>
    </row>
    <row r="19201" spans="32:39">
      <c r="AF19201" s="25"/>
      <c r="AM19201" s="25"/>
    </row>
    <row r="19202" spans="32:39">
      <c r="AF19202" s="25"/>
      <c r="AM19202" s="25"/>
    </row>
    <row r="19203" spans="32:39">
      <c r="AF19203" s="25"/>
      <c r="AM19203" s="25"/>
    </row>
    <row r="19204" spans="32:39">
      <c r="AF19204" s="25"/>
      <c r="AM19204" s="25"/>
    </row>
    <row r="19205" spans="32:39">
      <c r="AF19205" s="25"/>
      <c r="AM19205" s="25"/>
    </row>
    <row r="19206" spans="32:39">
      <c r="AF19206" s="25"/>
      <c r="AM19206" s="25"/>
    </row>
    <row r="19207" spans="32:39">
      <c r="AF19207" s="25"/>
      <c r="AM19207" s="25"/>
    </row>
    <row r="19208" spans="32:39">
      <c r="AF19208" s="25"/>
      <c r="AM19208" s="25"/>
    </row>
    <row r="19209" spans="32:39">
      <c r="AF19209" s="25"/>
      <c r="AM19209" s="25"/>
    </row>
    <row r="19210" spans="32:39">
      <c r="AF19210" s="25"/>
      <c r="AM19210" s="25"/>
    </row>
    <row r="19211" spans="32:39">
      <c r="AF19211" s="25"/>
      <c r="AM19211" s="25"/>
    </row>
    <row r="19212" spans="32:39">
      <c r="AF19212" s="25"/>
      <c r="AM19212" s="25"/>
    </row>
    <row r="19213" spans="32:39">
      <c r="AF19213" s="25"/>
      <c r="AM19213" s="25"/>
    </row>
    <row r="19214" spans="32:39">
      <c r="AF19214" s="25"/>
      <c r="AM19214" s="25"/>
    </row>
    <row r="19215" spans="32:39">
      <c r="AF19215" s="25"/>
      <c r="AM19215" s="25"/>
    </row>
    <row r="19216" spans="32:39">
      <c r="AF19216" s="25"/>
      <c r="AM19216" s="25"/>
    </row>
    <row r="19217" spans="32:39">
      <c r="AF19217" s="25"/>
      <c r="AM19217" s="25"/>
    </row>
    <row r="19218" spans="32:39">
      <c r="AF19218" s="25"/>
      <c r="AM19218" s="25"/>
    </row>
    <row r="19219" spans="32:39">
      <c r="AF19219" s="25"/>
      <c r="AM19219" s="25"/>
    </row>
    <row r="19220" spans="32:39">
      <c r="AF19220" s="25"/>
      <c r="AM19220" s="25"/>
    </row>
    <row r="19221" spans="32:39">
      <c r="AF19221" s="25"/>
      <c r="AM19221" s="25"/>
    </row>
    <row r="19222" spans="32:39">
      <c r="AF19222" s="25"/>
      <c r="AM19222" s="25"/>
    </row>
    <row r="19223" spans="32:39">
      <c r="AF19223" s="25"/>
      <c r="AM19223" s="25"/>
    </row>
    <row r="19224" spans="32:39">
      <c r="AF19224" s="25"/>
      <c r="AM19224" s="25"/>
    </row>
    <row r="19225" spans="32:39">
      <c r="AF19225" s="25"/>
      <c r="AM19225" s="25"/>
    </row>
    <row r="19226" spans="32:39">
      <c r="AF19226" s="25"/>
      <c r="AM19226" s="25"/>
    </row>
    <row r="19227" spans="32:39">
      <c r="AF19227" s="25"/>
      <c r="AM19227" s="25"/>
    </row>
    <row r="19228" spans="32:39">
      <c r="AF19228" s="25"/>
      <c r="AM19228" s="25"/>
    </row>
    <row r="19229" spans="32:39">
      <c r="AF19229" s="25"/>
      <c r="AM19229" s="25"/>
    </row>
    <row r="19230" spans="32:39">
      <c r="AF19230" s="25"/>
      <c r="AM19230" s="25"/>
    </row>
    <row r="19231" spans="32:39">
      <c r="AF19231" s="25"/>
      <c r="AM19231" s="25"/>
    </row>
    <row r="19232" spans="32:39">
      <c r="AF19232" s="25"/>
      <c r="AM19232" s="25"/>
    </row>
    <row r="19233" spans="32:39">
      <c r="AF19233" s="25"/>
      <c r="AM19233" s="25"/>
    </row>
    <row r="19234" spans="32:39">
      <c r="AF19234" s="25"/>
      <c r="AM19234" s="25"/>
    </row>
    <row r="19235" spans="32:39">
      <c r="AF19235" s="25"/>
      <c r="AM19235" s="25"/>
    </row>
    <row r="19236" spans="32:39">
      <c r="AF19236" s="25"/>
      <c r="AM19236" s="25"/>
    </row>
    <row r="19237" spans="32:39">
      <c r="AF19237" s="25"/>
      <c r="AM19237" s="25"/>
    </row>
    <row r="19238" spans="32:39">
      <c r="AF19238" s="25"/>
      <c r="AM19238" s="25"/>
    </row>
    <row r="19239" spans="32:39">
      <c r="AF19239" s="25"/>
      <c r="AM19239" s="25"/>
    </row>
    <row r="19240" spans="32:39">
      <c r="AF19240" s="25"/>
      <c r="AM19240" s="25"/>
    </row>
    <row r="19241" spans="32:39">
      <c r="AF19241" s="25"/>
      <c r="AM19241" s="25"/>
    </row>
    <row r="19242" spans="32:39">
      <c r="AF19242" s="25"/>
      <c r="AM19242" s="25"/>
    </row>
    <row r="19243" spans="32:39">
      <c r="AF19243" s="25"/>
      <c r="AM19243" s="25"/>
    </row>
    <row r="19244" spans="32:39">
      <c r="AF19244" s="25"/>
      <c r="AM19244" s="25"/>
    </row>
    <row r="19245" spans="32:39">
      <c r="AF19245" s="25"/>
      <c r="AM19245" s="25"/>
    </row>
    <row r="19246" spans="32:39">
      <c r="AF19246" s="25"/>
      <c r="AM19246" s="25"/>
    </row>
    <row r="19247" spans="32:39">
      <c r="AF19247" s="25"/>
      <c r="AM19247" s="25"/>
    </row>
    <row r="19248" spans="32:39">
      <c r="AF19248" s="25"/>
      <c r="AM19248" s="25"/>
    </row>
    <row r="19249" spans="32:39">
      <c r="AF19249" s="25"/>
      <c r="AM19249" s="25"/>
    </row>
    <row r="19250" spans="32:39">
      <c r="AF19250" s="25"/>
      <c r="AM19250" s="25"/>
    </row>
    <row r="19251" spans="32:39">
      <c r="AF19251" s="25"/>
      <c r="AM19251" s="25"/>
    </row>
    <row r="19252" spans="32:39">
      <c r="AF19252" s="25"/>
      <c r="AM19252" s="25"/>
    </row>
    <row r="19253" spans="32:39">
      <c r="AF19253" s="25"/>
      <c r="AM19253" s="25"/>
    </row>
    <row r="19254" spans="32:39">
      <c r="AF19254" s="25"/>
      <c r="AM19254" s="25"/>
    </row>
    <row r="19255" spans="32:39">
      <c r="AF19255" s="25"/>
      <c r="AM19255" s="25"/>
    </row>
    <row r="19256" spans="32:39">
      <c r="AF19256" s="25"/>
      <c r="AM19256" s="25"/>
    </row>
    <row r="19257" spans="32:39">
      <c r="AF19257" s="25"/>
      <c r="AM19257" s="25"/>
    </row>
    <row r="19258" spans="32:39">
      <c r="AF19258" s="25"/>
      <c r="AM19258" s="25"/>
    </row>
    <row r="19259" spans="32:39">
      <c r="AF19259" s="25"/>
      <c r="AM19259" s="25"/>
    </row>
    <row r="19260" spans="32:39">
      <c r="AF19260" s="25"/>
      <c r="AM19260" s="25"/>
    </row>
    <row r="19261" spans="32:39">
      <c r="AF19261" s="25"/>
      <c r="AM19261" s="25"/>
    </row>
    <row r="19262" spans="32:39">
      <c r="AF19262" s="25"/>
      <c r="AM19262" s="25"/>
    </row>
    <row r="19263" spans="32:39">
      <c r="AF19263" s="25"/>
      <c r="AM19263" s="25"/>
    </row>
    <row r="19264" spans="32:39">
      <c r="AF19264" s="25"/>
      <c r="AM19264" s="25"/>
    </row>
    <row r="19265" spans="32:39">
      <c r="AF19265" s="25"/>
      <c r="AM19265" s="25"/>
    </row>
    <row r="19266" spans="32:39">
      <c r="AF19266" s="25"/>
      <c r="AM19266" s="25"/>
    </row>
    <row r="19267" spans="32:39">
      <c r="AF19267" s="25"/>
      <c r="AM19267" s="25"/>
    </row>
    <row r="19268" spans="32:39">
      <c r="AF19268" s="25"/>
      <c r="AM19268" s="25"/>
    </row>
    <row r="19269" spans="32:39">
      <c r="AF19269" s="25"/>
      <c r="AM19269" s="25"/>
    </row>
    <row r="19270" spans="32:39">
      <c r="AF19270" s="25"/>
      <c r="AM19270" s="25"/>
    </row>
    <row r="19271" spans="32:39">
      <c r="AF19271" s="25"/>
      <c r="AM19271" s="25"/>
    </row>
    <row r="19272" spans="32:39">
      <c r="AF19272" s="25"/>
      <c r="AM19272" s="25"/>
    </row>
    <row r="19273" spans="32:39">
      <c r="AF19273" s="25"/>
      <c r="AM19273" s="25"/>
    </row>
    <row r="19274" spans="32:39">
      <c r="AF19274" s="25"/>
      <c r="AM19274" s="25"/>
    </row>
    <row r="19275" spans="32:39">
      <c r="AF19275" s="25"/>
      <c r="AM19275" s="25"/>
    </row>
    <row r="19276" spans="32:39">
      <c r="AF19276" s="25"/>
      <c r="AM19276" s="25"/>
    </row>
    <row r="19277" spans="32:39">
      <c r="AF19277" s="25"/>
      <c r="AM19277" s="25"/>
    </row>
    <row r="19278" spans="32:39">
      <c r="AF19278" s="25"/>
      <c r="AM19278" s="25"/>
    </row>
    <row r="19279" spans="32:39">
      <c r="AF19279" s="25"/>
      <c r="AM19279" s="25"/>
    </row>
    <row r="19280" spans="32:39">
      <c r="AF19280" s="25"/>
      <c r="AM19280" s="25"/>
    </row>
    <row r="19281" spans="32:39">
      <c r="AF19281" s="25"/>
      <c r="AM19281" s="25"/>
    </row>
    <row r="19282" spans="32:39">
      <c r="AF19282" s="25"/>
      <c r="AM19282" s="25"/>
    </row>
    <row r="19283" spans="32:39">
      <c r="AF19283" s="25"/>
      <c r="AM19283" s="25"/>
    </row>
    <row r="19284" spans="32:39">
      <c r="AF19284" s="25"/>
      <c r="AM19284" s="25"/>
    </row>
    <row r="19285" spans="32:39">
      <c r="AF19285" s="25"/>
      <c r="AM19285" s="25"/>
    </row>
    <row r="19286" spans="32:39">
      <c r="AF19286" s="25"/>
      <c r="AM19286" s="25"/>
    </row>
    <row r="19287" spans="32:39">
      <c r="AF19287" s="25"/>
      <c r="AM19287" s="25"/>
    </row>
    <row r="19288" spans="32:39">
      <c r="AF19288" s="25"/>
      <c r="AM19288" s="25"/>
    </row>
    <row r="19289" spans="32:39">
      <c r="AF19289" s="25"/>
      <c r="AM19289" s="25"/>
    </row>
    <row r="19290" spans="32:39">
      <c r="AF19290" s="25"/>
      <c r="AM19290" s="25"/>
    </row>
    <row r="19291" spans="32:39">
      <c r="AF19291" s="25"/>
      <c r="AM19291" s="25"/>
    </row>
    <row r="19292" spans="32:39">
      <c r="AF19292" s="25"/>
      <c r="AM19292" s="25"/>
    </row>
    <row r="19293" spans="32:39">
      <c r="AF19293" s="25"/>
      <c r="AM19293" s="25"/>
    </row>
    <row r="19294" spans="32:39">
      <c r="AF19294" s="25"/>
      <c r="AM19294" s="25"/>
    </row>
    <row r="19295" spans="32:39">
      <c r="AF19295" s="25"/>
      <c r="AM19295" s="25"/>
    </row>
    <row r="19296" spans="32:39">
      <c r="AF19296" s="25"/>
      <c r="AM19296" s="25"/>
    </row>
    <row r="19297" spans="32:39">
      <c r="AF19297" s="25"/>
      <c r="AM19297" s="25"/>
    </row>
    <row r="19298" spans="32:39">
      <c r="AF19298" s="25"/>
      <c r="AM19298" s="25"/>
    </row>
    <row r="19299" spans="32:39">
      <c r="AF19299" s="25"/>
      <c r="AM19299" s="25"/>
    </row>
    <row r="19300" spans="32:39">
      <c r="AF19300" s="25"/>
      <c r="AM19300" s="25"/>
    </row>
    <row r="19301" spans="32:39">
      <c r="AF19301" s="25"/>
      <c r="AM19301" s="25"/>
    </row>
    <row r="19302" spans="32:39">
      <c r="AF19302" s="25"/>
      <c r="AM19302" s="25"/>
    </row>
    <row r="19303" spans="32:39">
      <c r="AF19303" s="25"/>
      <c r="AM19303" s="25"/>
    </row>
    <row r="19304" spans="32:39">
      <c r="AF19304" s="25"/>
      <c r="AM19304" s="25"/>
    </row>
    <row r="19305" spans="32:39">
      <c r="AF19305" s="25"/>
      <c r="AM19305" s="25"/>
    </row>
    <row r="19306" spans="32:39">
      <c r="AF19306" s="25"/>
      <c r="AM19306" s="25"/>
    </row>
    <row r="19307" spans="32:39">
      <c r="AF19307" s="25"/>
      <c r="AM19307" s="25"/>
    </row>
    <row r="19308" spans="32:39">
      <c r="AF19308" s="25"/>
      <c r="AM19308" s="25"/>
    </row>
    <row r="19309" spans="32:39">
      <c r="AF19309" s="25"/>
      <c r="AM19309" s="25"/>
    </row>
    <row r="19310" spans="32:39">
      <c r="AF19310" s="25"/>
      <c r="AM19310" s="25"/>
    </row>
    <row r="19311" spans="32:39">
      <c r="AF19311" s="25"/>
      <c r="AM19311" s="25"/>
    </row>
    <row r="19312" spans="32:39">
      <c r="AF19312" s="25"/>
      <c r="AM19312" s="25"/>
    </row>
    <row r="19313" spans="32:39">
      <c r="AF19313" s="25"/>
      <c r="AM19313" s="25"/>
    </row>
    <row r="19314" spans="32:39">
      <c r="AF19314" s="25"/>
      <c r="AM19314" s="25"/>
    </row>
    <row r="19315" spans="32:39">
      <c r="AF19315" s="25"/>
      <c r="AM19315" s="25"/>
    </row>
    <row r="19316" spans="32:39">
      <c r="AF19316" s="25"/>
      <c r="AM19316" s="25"/>
    </row>
    <row r="19317" spans="32:39">
      <c r="AF19317" s="25"/>
      <c r="AM19317" s="25"/>
    </row>
    <row r="19318" spans="32:39">
      <c r="AF19318" s="25"/>
      <c r="AM19318" s="25"/>
    </row>
    <row r="19319" spans="32:39">
      <c r="AF19319" s="25"/>
      <c r="AM19319" s="25"/>
    </row>
    <row r="19320" spans="32:39">
      <c r="AF19320" s="25"/>
      <c r="AM19320" s="25"/>
    </row>
    <row r="19321" spans="32:39">
      <c r="AF19321" s="25"/>
      <c r="AM19321" s="25"/>
    </row>
    <row r="19322" spans="32:39">
      <c r="AF19322" s="25"/>
      <c r="AM19322" s="25"/>
    </row>
    <row r="19323" spans="32:39">
      <c r="AF19323" s="25"/>
      <c r="AM19323" s="25"/>
    </row>
    <row r="19324" spans="32:39">
      <c r="AF19324" s="25"/>
      <c r="AM19324" s="25"/>
    </row>
    <row r="19325" spans="32:39">
      <c r="AF19325" s="25"/>
      <c r="AM19325" s="25"/>
    </row>
    <row r="19326" spans="32:39">
      <c r="AF19326" s="25"/>
      <c r="AM19326" s="25"/>
    </row>
    <row r="19327" spans="32:39">
      <c r="AF19327" s="25"/>
      <c r="AM19327" s="25"/>
    </row>
    <row r="19328" spans="32:39">
      <c r="AF19328" s="25"/>
      <c r="AM19328" s="25"/>
    </row>
    <row r="19329" spans="32:39">
      <c r="AF19329" s="25"/>
      <c r="AM19329" s="25"/>
    </row>
    <row r="19330" spans="32:39">
      <c r="AF19330" s="25"/>
      <c r="AM19330" s="25"/>
    </row>
    <row r="19331" spans="32:39">
      <c r="AF19331" s="25"/>
      <c r="AM19331" s="25"/>
    </row>
    <row r="19332" spans="32:39">
      <c r="AF19332" s="25"/>
      <c r="AM19332" s="25"/>
    </row>
    <row r="19333" spans="32:39">
      <c r="AF19333" s="25"/>
      <c r="AM19333" s="25"/>
    </row>
    <row r="19334" spans="32:39">
      <c r="AF19334" s="25"/>
      <c r="AM19334" s="25"/>
    </row>
    <row r="19335" spans="32:39">
      <c r="AF19335" s="25"/>
      <c r="AM19335" s="25"/>
    </row>
    <row r="19336" spans="32:39">
      <c r="AF19336" s="25"/>
      <c r="AM19336" s="25"/>
    </row>
    <row r="19337" spans="32:39">
      <c r="AF19337" s="25"/>
      <c r="AM19337" s="25"/>
    </row>
    <row r="19338" spans="32:39">
      <c r="AF19338" s="25"/>
      <c r="AM19338" s="25"/>
    </row>
    <row r="19339" spans="32:39">
      <c r="AF19339" s="25"/>
      <c r="AM19339" s="25"/>
    </row>
    <row r="19340" spans="32:39">
      <c r="AF19340" s="25"/>
      <c r="AM19340" s="25"/>
    </row>
    <row r="19341" spans="32:39">
      <c r="AF19341" s="25"/>
      <c r="AM19341" s="25"/>
    </row>
    <row r="19342" spans="32:39">
      <c r="AF19342" s="25"/>
      <c r="AM19342" s="25"/>
    </row>
    <row r="19343" spans="32:39">
      <c r="AF19343" s="25"/>
      <c r="AM19343" s="25"/>
    </row>
    <row r="19344" spans="32:39">
      <c r="AF19344" s="25"/>
      <c r="AM19344" s="25"/>
    </row>
    <row r="19345" spans="32:39">
      <c r="AF19345" s="25"/>
      <c r="AM19345" s="25"/>
    </row>
    <row r="19346" spans="32:39">
      <c r="AF19346" s="25"/>
      <c r="AM19346" s="25"/>
    </row>
    <row r="19347" spans="32:39">
      <c r="AF19347" s="25"/>
      <c r="AM19347" s="25"/>
    </row>
    <row r="19348" spans="32:39">
      <c r="AF19348" s="25"/>
      <c r="AM19348" s="25"/>
    </row>
    <row r="19349" spans="32:39">
      <c r="AF19349" s="25"/>
      <c r="AM19349" s="25"/>
    </row>
    <row r="19350" spans="32:39">
      <c r="AF19350" s="25"/>
      <c r="AM19350" s="25"/>
    </row>
    <row r="19351" spans="32:39">
      <c r="AF19351" s="25"/>
      <c r="AM19351" s="25"/>
    </row>
    <row r="19352" spans="32:39">
      <c r="AF19352" s="25"/>
      <c r="AM19352" s="25"/>
    </row>
    <row r="19353" spans="32:39">
      <c r="AF19353" s="25"/>
      <c r="AM19353" s="25"/>
    </row>
    <row r="19354" spans="32:39">
      <c r="AF19354" s="25"/>
      <c r="AM19354" s="25"/>
    </row>
    <row r="19355" spans="32:39">
      <c r="AF19355" s="25"/>
      <c r="AM19355" s="25"/>
    </row>
    <row r="19356" spans="32:39">
      <c r="AF19356" s="25"/>
      <c r="AM19356" s="25"/>
    </row>
    <row r="19357" spans="32:39">
      <c r="AF19357" s="25"/>
      <c r="AM19357" s="25"/>
    </row>
    <row r="19358" spans="32:39">
      <c r="AF19358" s="25"/>
      <c r="AM19358" s="25"/>
    </row>
    <row r="19359" spans="32:39">
      <c r="AF19359" s="25"/>
      <c r="AM19359" s="25"/>
    </row>
    <row r="19360" spans="32:39">
      <c r="AF19360" s="25"/>
      <c r="AM19360" s="25"/>
    </row>
    <row r="19361" spans="32:39">
      <c r="AF19361" s="25"/>
      <c r="AM19361" s="25"/>
    </row>
    <row r="19362" spans="32:39">
      <c r="AF19362" s="25"/>
      <c r="AM19362" s="25"/>
    </row>
    <row r="19363" spans="32:39">
      <c r="AF19363" s="25"/>
      <c r="AM19363" s="25"/>
    </row>
    <row r="19364" spans="32:39">
      <c r="AF19364" s="25"/>
      <c r="AM19364" s="25"/>
    </row>
    <row r="19365" spans="32:39">
      <c r="AF19365" s="25"/>
      <c r="AM19365" s="25"/>
    </row>
    <row r="19366" spans="32:39">
      <c r="AF19366" s="25"/>
      <c r="AM19366" s="25"/>
    </row>
    <row r="19367" spans="32:39">
      <c r="AF19367" s="25"/>
      <c r="AM19367" s="25"/>
    </row>
    <row r="19368" spans="32:39">
      <c r="AF19368" s="25"/>
      <c r="AM19368" s="25"/>
    </row>
    <row r="19369" spans="32:39">
      <c r="AF19369" s="25"/>
      <c r="AM19369" s="25"/>
    </row>
    <row r="19370" spans="32:39">
      <c r="AF19370" s="25"/>
      <c r="AM19370" s="25"/>
    </row>
    <row r="19371" spans="32:39">
      <c r="AF19371" s="25"/>
      <c r="AM19371" s="25"/>
    </row>
    <row r="19372" spans="32:39">
      <c r="AF19372" s="25"/>
      <c r="AM19372" s="25"/>
    </row>
    <row r="19373" spans="32:39">
      <c r="AF19373" s="25"/>
      <c r="AM19373" s="25"/>
    </row>
    <row r="19374" spans="32:39">
      <c r="AF19374" s="25"/>
      <c r="AM19374" s="25"/>
    </row>
    <row r="19375" spans="32:39">
      <c r="AF19375" s="25"/>
      <c r="AM19375" s="25"/>
    </row>
    <row r="19376" spans="32:39">
      <c r="AF19376" s="25"/>
      <c r="AM19376" s="25"/>
    </row>
    <row r="19377" spans="32:39">
      <c r="AF19377" s="25"/>
      <c r="AM19377" s="25"/>
    </row>
    <row r="19378" spans="32:39">
      <c r="AF19378" s="25"/>
      <c r="AM19378" s="25"/>
    </row>
    <row r="19379" spans="32:39">
      <c r="AF19379" s="25"/>
      <c r="AM19379" s="25"/>
    </row>
    <row r="19380" spans="32:39">
      <c r="AF19380" s="25"/>
      <c r="AM19380" s="25"/>
    </row>
    <row r="19381" spans="32:39">
      <c r="AF19381" s="25"/>
      <c r="AM19381" s="25"/>
    </row>
    <row r="19382" spans="32:39">
      <c r="AF19382" s="25"/>
      <c r="AM19382" s="25"/>
    </row>
    <row r="19383" spans="32:39">
      <c r="AF19383" s="25"/>
      <c r="AM19383" s="25"/>
    </row>
    <row r="19384" spans="32:39">
      <c r="AF19384" s="25"/>
      <c r="AM19384" s="25"/>
    </row>
    <row r="19385" spans="32:39">
      <c r="AF19385" s="25"/>
      <c r="AM19385" s="25"/>
    </row>
    <row r="19386" spans="32:39">
      <c r="AF19386" s="25"/>
      <c r="AM19386" s="25"/>
    </row>
    <row r="19387" spans="32:39">
      <c r="AF19387" s="25"/>
      <c r="AM19387" s="25"/>
    </row>
    <row r="19388" spans="32:39">
      <c r="AF19388" s="25"/>
      <c r="AM19388" s="25"/>
    </row>
    <row r="19389" spans="32:39">
      <c r="AF19389" s="25"/>
      <c r="AM19389" s="25"/>
    </row>
    <row r="19390" spans="32:39">
      <c r="AF19390" s="25"/>
      <c r="AM19390" s="25"/>
    </row>
    <row r="19391" spans="32:39">
      <c r="AF19391" s="25"/>
      <c r="AM19391" s="25"/>
    </row>
    <row r="19392" spans="32:39">
      <c r="AF19392" s="25"/>
      <c r="AM19392" s="25"/>
    </row>
    <row r="19393" spans="32:39">
      <c r="AF19393" s="25"/>
      <c r="AM19393" s="25"/>
    </row>
    <row r="19394" spans="32:39">
      <c r="AF19394" s="25"/>
      <c r="AM19394" s="25"/>
    </row>
    <row r="19395" spans="32:39">
      <c r="AF19395" s="25"/>
      <c r="AM19395" s="25"/>
    </row>
    <row r="19396" spans="32:39">
      <c r="AF19396" s="25"/>
      <c r="AM19396" s="25"/>
    </row>
    <row r="19397" spans="32:39">
      <c r="AF19397" s="25"/>
      <c r="AM19397" s="25"/>
    </row>
    <row r="19398" spans="32:39">
      <c r="AF19398" s="25"/>
      <c r="AM19398" s="25"/>
    </row>
    <row r="19399" spans="32:39">
      <c r="AF19399" s="25"/>
      <c r="AM19399" s="25"/>
    </row>
    <row r="19400" spans="32:39">
      <c r="AF19400" s="25"/>
      <c r="AM19400" s="25"/>
    </row>
    <row r="19401" spans="32:39">
      <c r="AF19401" s="25"/>
      <c r="AM19401" s="25"/>
    </row>
    <row r="19402" spans="32:39">
      <c r="AF19402" s="25"/>
      <c r="AM19402" s="25"/>
    </row>
    <row r="19403" spans="32:39">
      <c r="AF19403" s="25"/>
      <c r="AM19403" s="25"/>
    </row>
    <row r="19404" spans="32:39">
      <c r="AF19404" s="25"/>
      <c r="AM19404" s="25"/>
    </row>
    <row r="19405" spans="32:39">
      <c r="AF19405" s="25"/>
      <c r="AM19405" s="25"/>
    </row>
    <row r="19406" spans="32:39">
      <c r="AF19406" s="25"/>
      <c r="AM19406" s="25"/>
    </row>
    <row r="19407" spans="32:39">
      <c r="AF19407" s="25"/>
      <c r="AM19407" s="25"/>
    </row>
    <row r="19408" spans="32:39">
      <c r="AF19408" s="25"/>
      <c r="AM19408" s="25"/>
    </row>
    <row r="19409" spans="32:39">
      <c r="AF19409" s="25"/>
      <c r="AM19409" s="25"/>
    </row>
    <row r="19410" spans="32:39">
      <c r="AF19410" s="25"/>
      <c r="AM19410" s="25"/>
    </row>
    <row r="19411" spans="32:39">
      <c r="AF19411" s="25"/>
      <c r="AM19411" s="25"/>
    </row>
    <row r="19412" spans="32:39">
      <c r="AF19412" s="25"/>
      <c r="AM19412" s="25"/>
    </row>
    <row r="19413" spans="32:39">
      <c r="AF19413" s="25"/>
      <c r="AM19413" s="25"/>
    </row>
    <row r="19414" spans="32:39">
      <c r="AF19414" s="25"/>
      <c r="AM19414" s="25"/>
    </row>
    <row r="19415" spans="32:39">
      <c r="AF19415" s="25"/>
      <c r="AM19415" s="25"/>
    </row>
    <row r="19416" spans="32:39">
      <c r="AF19416" s="25"/>
      <c r="AM19416" s="25"/>
    </row>
    <row r="19417" spans="32:39">
      <c r="AF19417" s="25"/>
      <c r="AM19417" s="25"/>
    </row>
    <row r="19418" spans="32:39">
      <c r="AF19418" s="25"/>
      <c r="AM19418" s="25"/>
    </row>
    <row r="19419" spans="32:39">
      <c r="AF19419" s="25"/>
      <c r="AM19419" s="25"/>
    </row>
    <row r="19420" spans="32:39">
      <c r="AF19420" s="25"/>
      <c r="AM19420" s="25"/>
    </row>
    <row r="19421" spans="32:39">
      <c r="AF19421" s="25"/>
      <c r="AM19421" s="25"/>
    </row>
    <row r="19422" spans="32:39">
      <c r="AF19422" s="25"/>
      <c r="AM19422" s="25"/>
    </row>
    <row r="19423" spans="32:39">
      <c r="AF19423" s="25"/>
      <c r="AM19423" s="25"/>
    </row>
    <row r="19424" spans="32:39">
      <c r="AF19424" s="25"/>
      <c r="AM19424" s="25"/>
    </row>
    <row r="19425" spans="32:39">
      <c r="AF19425" s="25"/>
      <c r="AM19425" s="25"/>
    </row>
    <row r="19426" spans="32:39">
      <c r="AF19426" s="25"/>
      <c r="AM19426" s="25"/>
    </row>
    <row r="19427" spans="32:39">
      <c r="AF19427" s="25"/>
      <c r="AM19427" s="25"/>
    </row>
    <row r="19428" spans="32:39">
      <c r="AF19428" s="25"/>
      <c r="AM19428" s="25"/>
    </row>
    <row r="19429" spans="32:39">
      <c r="AF19429" s="25"/>
      <c r="AM19429" s="25"/>
    </row>
    <row r="19430" spans="32:39">
      <c r="AF19430" s="25"/>
      <c r="AM19430" s="25"/>
    </row>
    <row r="19431" spans="32:39">
      <c r="AF19431" s="25"/>
      <c r="AM19431" s="25"/>
    </row>
    <row r="19432" spans="32:39">
      <c r="AF19432" s="25"/>
      <c r="AM19432" s="25"/>
    </row>
    <row r="19433" spans="32:39">
      <c r="AF19433" s="25"/>
      <c r="AM19433" s="25"/>
    </row>
    <row r="19434" spans="32:39">
      <c r="AF19434" s="25"/>
      <c r="AM19434" s="25"/>
    </row>
    <row r="19435" spans="32:39">
      <c r="AF19435" s="25"/>
      <c r="AM19435" s="25"/>
    </row>
    <row r="19436" spans="32:39">
      <c r="AF19436" s="25"/>
      <c r="AM19436" s="25"/>
    </row>
    <row r="19437" spans="32:39">
      <c r="AF19437" s="25"/>
      <c r="AM19437" s="25"/>
    </row>
    <row r="19438" spans="32:39">
      <c r="AF19438" s="25"/>
      <c r="AM19438" s="25"/>
    </row>
    <row r="19439" spans="32:39">
      <c r="AF19439" s="25"/>
      <c r="AM19439" s="25"/>
    </row>
    <row r="19440" spans="32:39">
      <c r="AF19440" s="25"/>
      <c r="AM19440" s="25"/>
    </row>
    <row r="19441" spans="32:39">
      <c r="AF19441" s="25"/>
      <c r="AM19441" s="25"/>
    </row>
    <row r="19442" spans="32:39">
      <c r="AF19442" s="25"/>
      <c r="AM19442" s="25"/>
    </row>
    <row r="19443" spans="32:39">
      <c r="AF19443" s="25"/>
      <c r="AM19443" s="25"/>
    </row>
    <row r="19444" spans="32:39">
      <c r="AF19444" s="25"/>
      <c r="AM19444" s="25"/>
    </row>
    <row r="19445" spans="32:39">
      <c r="AF19445" s="25"/>
      <c r="AM19445" s="25"/>
    </row>
    <row r="19446" spans="32:39">
      <c r="AF19446" s="25"/>
      <c r="AM19446" s="25"/>
    </row>
    <row r="19447" spans="32:39">
      <c r="AF19447" s="25"/>
      <c r="AM19447" s="25"/>
    </row>
    <row r="19448" spans="32:39">
      <c r="AF19448" s="25"/>
      <c r="AM19448" s="25"/>
    </row>
    <row r="19449" spans="32:39">
      <c r="AF19449" s="25"/>
      <c r="AM19449" s="25"/>
    </row>
    <row r="19450" spans="32:39">
      <c r="AF19450" s="25"/>
      <c r="AM19450" s="25"/>
    </row>
    <row r="19451" spans="32:39">
      <c r="AF19451" s="25"/>
      <c r="AM19451" s="25"/>
    </row>
    <row r="19452" spans="32:39">
      <c r="AF19452" s="25"/>
      <c r="AM19452" s="25"/>
    </row>
    <row r="19453" spans="32:39">
      <c r="AF19453" s="25"/>
      <c r="AM19453" s="25"/>
    </row>
    <row r="19454" spans="32:39">
      <c r="AF19454" s="25"/>
      <c r="AM19454" s="25"/>
    </row>
    <row r="19455" spans="32:39">
      <c r="AF19455" s="25"/>
      <c r="AM19455" s="25"/>
    </row>
    <row r="19456" spans="32:39">
      <c r="AF19456" s="25"/>
      <c r="AM19456" s="25"/>
    </row>
    <row r="19457" spans="32:39">
      <c r="AF19457" s="25"/>
      <c r="AM19457" s="25"/>
    </row>
    <row r="19458" spans="32:39">
      <c r="AF19458" s="25"/>
      <c r="AM19458" s="25"/>
    </row>
    <row r="19459" spans="32:39">
      <c r="AF19459" s="25"/>
      <c r="AM19459" s="25"/>
    </row>
    <row r="19460" spans="32:39">
      <c r="AF19460" s="25"/>
      <c r="AM19460" s="25"/>
    </row>
    <row r="19461" spans="32:39">
      <c r="AF19461" s="25"/>
      <c r="AM19461" s="25"/>
    </row>
    <row r="19462" spans="32:39">
      <c r="AF19462" s="25"/>
      <c r="AM19462" s="25"/>
    </row>
    <row r="19463" spans="32:39">
      <c r="AF19463" s="25"/>
      <c r="AM19463" s="25"/>
    </row>
    <row r="19464" spans="32:39">
      <c r="AF19464" s="25"/>
      <c r="AM19464" s="25"/>
    </row>
    <row r="19465" spans="32:39">
      <c r="AF19465" s="25"/>
      <c r="AM19465" s="25"/>
    </row>
    <row r="19466" spans="32:39">
      <c r="AF19466" s="25"/>
      <c r="AM19466" s="25"/>
    </row>
    <row r="19467" spans="32:39">
      <c r="AF19467" s="25"/>
      <c r="AM19467" s="25"/>
    </row>
    <row r="19468" spans="32:39">
      <c r="AF19468" s="25"/>
      <c r="AM19468" s="25"/>
    </row>
    <row r="19469" spans="32:39">
      <c r="AF19469" s="25"/>
      <c r="AM19469" s="25"/>
    </row>
    <row r="19470" spans="32:39">
      <c r="AF19470" s="25"/>
      <c r="AM19470" s="25"/>
    </row>
    <row r="19471" spans="32:39">
      <c r="AF19471" s="25"/>
      <c r="AM19471" s="25"/>
    </row>
    <row r="19472" spans="32:39">
      <c r="AF19472" s="25"/>
      <c r="AM19472" s="25"/>
    </row>
    <row r="19473" spans="32:39">
      <c r="AF19473" s="25"/>
      <c r="AM19473" s="25"/>
    </row>
    <row r="19474" spans="32:39">
      <c r="AF19474" s="25"/>
      <c r="AM19474" s="25"/>
    </row>
    <row r="19475" spans="32:39">
      <c r="AF19475" s="25"/>
      <c r="AM19475" s="25"/>
    </row>
    <row r="19476" spans="32:39">
      <c r="AF19476" s="25"/>
      <c r="AM19476" s="25"/>
    </row>
    <row r="19477" spans="32:39">
      <c r="AF19477" s="25"/>
      <c r="AM19477" s="25"/>
    </row>
    <row r="19478" spans="32:39">
      <c r="AF19478" s="25"/>
      <c r="AM19478" s="25"/>
    </row>
    <row r="19479" spans="32:39">
      <c r="AF19479" s="25"/>
      <c r="AM19479" s="25"/>
    </row>
    <row r="19480" spans="32:39">
      <c r="AF19480" s="25"/>
      <c r="AM19480" s="25"/>
    </row>
    <row r="19481" spans="32:39">
      <c r="AF19481" s="25"/>
      <c r="AM19481" s="25"/>
    </row>
    <row r="19482" spans="32:39">
      <c r="AF19482" s="25"/>
      <c r="AM19482" s="25"/>
    </row>
    <row r="19483" spans="32:39">
      <c r="AF19483" s="25"/>
      <c r="AM19483" s="25"/>
    </row>
    <row r="19484" spans="32:39">
      <c r="AF19484" s="25"/>
      <c r="AM19484" s="25"/>
    </row>
    <row r="19485" spans="32:39">
      <c r="AF19485" s="25"/>
      <c r="AM19485" s="25"/>
    </row>
    <row r="19486" spans="32:39">
      <c r="AF19486" s="25"/>
      <c r="AM19486" s="25"/>
    </row>
    <row r="19487" spans="32:39">
      <c r="AF19487" s="25"/>
      <c r="AM19487" s="25"/>
    </row>
    <row r="19488" spans="32:39">
      <c r="AF19488" s="25"/>
      <c r="AM19488" s="25"/>
    </row>
    <row r="19489" spans="32:39">
      <c r="AF19489" s="25"/>
      <c r="AM19489" s="25"/>
    </row>
    <row r="19490" spans="32:39">
      <c r="AF19490" s="25"/>
      <c r="AM19490" s="25"/>
    </row>
    <row r="19491" spans="32:39">
      <c r="AF19491" s="25"/>
      <c r="AM19491" s="25"/>
    </row>
    <row r="19492" spans="32:39">
      <c r="AF19492" s="25"/>
      <c r="AM19492" s="25"/>
    </row>
    <row r="19493" spans="32:39">
      <c r="AF19493" s="25"/>
      <c r="AM19493" s="25"/>
    </row>
    <row r="19494" spans="32:39">
      <c r="AF19494" s="25"/>
      <c r="AM19494" s="25"/>
    </row>
    <row r="19495" spans="32:39">
      <c r="AF19495" s="25"/>
      <c r="AM19495" s="25"/>
    </row>
    <row r="19496" spans="32:39">
      <c r="AF19496" s="25"/>
      <c r="AM19496" s="25"/>
    </row>
    <row r="19497" spans="32:39">
      <c r="AF19497" s="25"/>
      <c r="AM19497" s="25"/>
    </row>
    <row r="19498" spans="32:39">
      <c r="AF19498" s="25"/>
      <c r="AM19498" s="25"/>
    </row>
    <row r="19499" spans="32:39">
      <c r="AF19499" s="25"/>
      <c r="AM19499" s="25"/>
    </row>
    <row r="19500" spans="32:39">
      <c r="AF19500" s="25"/>
      <c r="AM19500" s="25"/>
    </row>
    <row r="19501" spans="32:39">
      <c r="AF19501" s="25"/>
      <c r="AM19501" s="25"/>
    </row>
    <row r="19502" spans="32:39">
      <c r="AF19502" s="25"/>
      <c r="AM19502" s="25"/>
    </row>
    <row r="19503" spans="32:39">
      <c r="AF19503" s="25"/>
      <c r="AM19503" s="25"/>
    </row>
    <row r="19504" spans="32:39">
      <c r="AF19504" s="25"/>
      <c r="AM19504" s="25"/>
    </row>
    <row r="19505" spans="32:39">
      <c r="AF19505" s="25"/>
      <c r="AM19505" s="25"/>
    </row>
    <row r="19506" spans="32:39">
      <c r="AF19506" s="25"/>
      <c r="AM19506" s="25"/>
    </row>
    <row r="19507" spans="32:39">
      <c r="AF19507" s="25"/>
      <c r="AM19507" s="25"/>
    </row>
    <row r="19508" spans="32:39">
      <c r="AF19508" s="25"/>
      <c r="AM19508" s="25"/>
    </row>
    <row r="19509" spans="32:39">
      <c r="AF19509" s="25"/>
      <c r="AM19509" s="25"/>
    </row>
    <row r="19510" spans="32:39">
      <c r="AF19510" s="25"/>
      <c r="AM19510" s="25"/>
    </row>
    <row r="19511" spans="32:39">
      <c r="AF19511" s="25"/>
      <c r="AM19511" s="25"/>
    </row>
    <row r="19512" spans="32:39">
      <c r="AF19512" s="25"/>
      <c r="AM19512" s="25"/>
    </row>
    <row r="19513" spans="32:39">
      <c r="AF19513" s="25"/>
      <c r="AM19513" s="25"/>
    </row>
    <row r="19514" spans="32:39">
      <c r="AF19514" s="25"/>
      <c r="AM19514" s="25"/>
    </row>
    <row r="19515" spans="32:39">
      <c r="AF19515" s="25"/>
      <c r="AM19515" s="25"/>
    </row>
    <row r="19516" spans="32:39">
      <c r="AF19516" s="25"/>
      <c r="AM19516" s="25"/>
    </row>
    <row r="19517" spans="32:39">
      <c r="AF19517" s="25"/>
      <c r="AM19517" s="25"/>
    </row>
    <row r="19518" spans="32:39">
      <c r="AF19518" s="25"/>
      <c r="AM19518" s="25"/>
    </row>
    <row r="19519" spans="32:39">
      <c r="AF19519" s="25"/>
      <c r="AM19519" s="25"/>
    </row>
    <row r="19520" spans="32:39">
      <c r="AF19520" s="25"/>
      <c r="AM19520" s="25"/>
    </row>
    <row r="19521" spans="32:39">
      <c r="AF19521" s="25"/>
      <c r="AM19521" s="25"/>
    </row>
    <row r="19522" spans="32:39">
      <c r="AF19522" s="25"/>
      <c r="AM19522" s="25"/>
    </row>
    <row r="19523" spans="32:39">
      <c r="AF19523" s="25"/>
      <c r="AM19523" s="25"/>
    </row>
    <row r="19524" spans="32:39">
      <c r="AF19524" s="25"/>
      <c r="AM19524" s="25"/>
    </row>
    <row r="19525" spans="32:39">
      <c r="AF19525" s="25"/>
      <c r="AM19525" s="25"/>
    </row>
    <row r="19526" spans="32:39">
      <c r="AF19526" s="25"/>
      <c r="AM19526" s="25"/>
    </row>
    <row r="19527" spans="32:39">
      <c r="AF19527" s="25"/>
      <c r="AM19527" s="25"/>
    </row>
    <row r="19528" spans="32:39">
      <c r="AF19528" s="25"/>
      <c r="AM19528" s="25"/>
    </row>
    <row r="19529" spans="32:39">
      <c r="AF19529" s="25"/>
      <c r="AM19529" s="25"/>
    </row>
    <row r="19530" spans="32:39">
      <c r="AF19530" s="25"/>
      <c r="AM19530" s="25"/>
    </row>
    <row r="19531" spans="32:39">
      <c r="AF19531" s="25"/>
      <c r="AM19531" s="25"/>
    </row>
    <row r="19532" spans="32:39">
      <c r="AF19532" s="25"/>
      <c r="AM19532" s="25"/>
    </row>
    <row r="19533" spans="32:39">
      <c r="AF19533" s="25"/>
      <c r="AM19533" s="25"/>
    </row>
    <row r="19534" spans="32:39">
      <c r="AF19534" s="25"/>
      <c r="AM19534" s="25"/>
    </row>
    <row r="19535" spans="32:39">
      <c r="AF19535" s="25"/>
      <c r="AM19535" s="25"/>
    </row>
    <row r="19536" spans="32:39">
      <c r="AF19536" s="25"/>
      <c r="AM19536" s="25"/>
    </row>
    <row r="19537" spans="32:39">
      <c r="AF19537" s="25"/>
      <c r="AM19537" s="25"/>
    </row>
    <row r="19538" spans="32:39">
      <c r="AF19538" s="25"/>
      <c r="AM19538" s="25"/>
    </row>
    <row r="19539" spans="32:39">
      <c r="AF19539" s="25"/>
      <c r="AM19539" s="25"/>
    </row>
    <row r="19540" spans="32:39">
      <c r="AF19540" s="25"/>
      <c r="AM19540" s="25"/>
    </row>
    <row r="19541" spans="32:39">
      <c r="AF19541" s="25"/>
      <c r="AM19541" s="25"/>
    </row>
    <row r="19542" spans="32:39">
      <c r="AF19542" s="25"/>
      <c r="AM19542" s="25"/>
    </row>
    <row r="19543" spans="32:39">
      <c r="AF19543" s="25"/>
      <c r="AM19543" s="25"/>
    </row>
    <row r="19544" spans="32:39">
      <c r="AF19544" s="25"/>
      <c r="AM19544" s="25"/>
    </row>
    <row r="19545" spans="32:39">
      <c r="AF19545" s="25"/>
      <c r="AM19545" s="25"/>
    </row>
    <row r="19546" spans="32:39">
      <c r="AF19546" s="25"/>
      <c r="AM19546" s="25"/>
    </row>
    <row r="19547" spans="32:39">
      <c r="AF19547" s="25"/>
      <c r="AM19547" s="25"/>
    </row>
    <row r="19548" spans="32:39">
      <c r="AF19548" s="25"/>
      <c r="AM19548" s="25"/>
    </row>
    <row r="19549" spans="32:39">
      <c r="AF19549" s="25"/>
      <c r="AM19549" s="25"/>
    </row>
    <row r="19550" spans="32:39">
      <c r="AF19550" s="25"/>
      <c r="AM19550" s="25"/>
    </row>
    <row r="19551" spans="32:39">
      <c r="AF19551" s="25"/>
      <c r="AM19551" s="25"/>
    </row>
    <row r="19552" spans="32:39">
      <c r="AF19552" s="25"/>
      <c r="AM19552" s="25"/>
    </row>
    <row r="19553" spans="32:39">
      <c r="AF19553" s="25"/>
      <c r="AM19553" s="25"/>
    </row>
    <row r="19554" spans="32:39">
      <c r="AF19554" s="25"/>
      <c r="AM19554" s="25"/>
    </row>
    <row r="19555" spans="32:39">
      <c r="AF19555" s="25"/>
      <c r="AM19555" s="25"/>
    </row>
    <row r="19556" spans="32:39">
      <c r="AF19556" s="25"/>
      <c r="AM19556" s="25"/>
    </row>
    <row r="19557" spans="32:39">
      <c r="AF19557" s="25"/>
      <c r="AM19557" s="25"/>
    </row>
    <row r="19558" spans="32:39">
      <c r="AF19558" s="25"/>
      <c r="AM19558" s="25"/>
    </row>
    <row r="19559" spans="32:39">
      <c r="AF19559" s="25"/>
      <c r="AM19559" s="25"/>
    </row>
    <row r="19560" spans="32:39">
      <c r="AF19560" s="25"/>
      <c r="AM19560" s="25"/>
    </row>
    <row r="19561" spans="32:39">
      <c r="AF19561" s="25"/>
      <c r="AM19561" s="25"/>
    </row>
    <row r="19562" spans="32:39">
      <c r="AF19562" s="25"/>
      <c r="AM19562" s="25"/>
    </row>
    <row r="19563" spans="32:39">
      <c r="AF19563" s="25"/>
      <c r="AM19563" s="25"/>
    </row>
    <row r="19564" spans="32:39">
      <c r="AF19564" s="25"/>
      <c r="AM19564" s="25"/>
    </row>
    <row r="19565" spans="32:39">
      <c r="AF19565" s="25"/>
      <c r="AM19565" s="25"/>
    </row>
    <row r="19566" spans="32:39">
      <c r="AF19566" s="25"/>
      <c r="AM19566" s="25"/>
    </row>
    <row r="19567" spans="32:39">
      <c r="AF19567" s="25"/>
      <c r="AM19567" s="25"/>
    </row>
    <row r="19568" spans="32:39">
      <c r="AF19568" s="25"/>
      <c r="AM19568" s="25"/>
    </row>
    <row r="19569" spans="32:39">
      <c r="AF19569" s="25"/>
      <c r="AM19569" s="25"/>
    </row>
    <row r="19570" spans="32:39">
      <c r="AF19570" s="25"/>
      <c r="AM19570" s="25"/>
    </row>
    <row r="19571" spans="32:39">
      <c r="AF19571" s="25"/>
      <c r="AM19571" s="25"/>
    </row>
    <row r="19572" spans="32:39">
      <c r="AF19572" s="25"/>
      <c r="AM19572" s="25"/>
    </row>
    <row r="19573" spans="32:39">
      <c r="AF19573" s="25"/>
      <c r="AM19573" s="25"/>
    </row>
    <row r="19574" spans="32:39">
      <c r="AF19574" s="25"/>
      <c r="AM19574" s="25"/>
    </row>
    <row r="19575" spans="32:39">
      <c r="AF19575" s="25"/>
      <c r="AM19575" s="25"/>
    </row>
    <row r="19576" spans="32:39">
      <c r="AF19576" s="25"/>
      <c r="AM19576" s="25"/>
    </row>
    <row r="19577" spans="32:39">
      <c r="AF19577" s="25"/>
      <c r="AM19577" s="25"/>
    </row>
    <row r="19578" spans="32:39">
      <c r="AF19578" s="25"/>
      <c r="AM19578" s="25"/>
    </row>
    <row r="19579" spans="32:39">
      <c r="AF19579" s="25"/>
      <c r="AM19579" s="25"/>
    </row>
    <row r="19580" spans="32:39">
      <c r="AF19580" s="25"/>
      <c r="AM19580" s="25"/>
    </row>
    <row r="19581" spans="32:39">
      <c r="AF19581" s="25"/>
      <c r="AM19581" s="25"/>
    </row>
    <row r="19582" spans="32:39">
      <c r="AF19582" s="25"/>
      <c r="AM19582" s="25"/>
    </row>
    <row r="19583" spans="32:39">
      <c r="AF19583" s="25"/>
      <c r="AM19583" s="25"/>
    </row>
    <row r="19584" spans="32:39">
      <c r="AF19584" s="25"/>
      <c r="AM19584" s="25"/>
    </row>
    <row r="19585" spans="32:39">
      <c r="AF19585" s="25"/>
      <c r="AM19585" s="25"/>
    </row>
    <row r="19586" spans="32:39">
      <c r="AF19586" s="25"/>
      <c r="AM19586" s="25"/>
    </row>
    <row r="19587" spans="32:39">
      <c r="AF19587" s="25"/>
      <c r="AM19587" s="25"/>
    </row>
    <row r="19588" spans="32:39">
      <c r="AF19588" s="25"/>
      <c r="AM19588" s="25"/>
    </row>
    <row r="19589" spans="32:39">
      <c r="AF19589" s="25"/>
      <c r="AM19589" s="25"/>
    </row>
    <row r="19590" spans="32:39">
      <c r="AF19590" s="25"/>
      <c r="AM19590" s="25"/>
    </row>
    <row r="19591" spans="32:39">
      <c r="AF19591" s="25"/>
      <c r="AM19591" s="25"/>
    </row>
    <row r="19592" spans="32:39">
      <c r="AF19592" s="25"/>
      <c r="AM19592" s="25"/>
    </row>
    <row r="19593" spans="32:39">
      <c r="AF19593" s="25"/>
      <c r="AM19593" s="25"/>
    </row>
    <row r="19594" spans="32:39">
      <c r="AF19594" s="25"/>
      <c r="AM19594" s="25"/>
    </row>
    <row r="19595" spans="32:39">
      <c r="AF19595" s="25"/>
      <c r="AM19595" s="25"/>
    </row>
    <row r="19596" spans="32:39">
      <c r="AF19596" s="25"/>
      <c r="AM19596" s="25"/>
    </row>
    <row r="19597" spans="32:39">
      <c r="AF19597" s="25"/>
      <c r="AM19597" s="25"/>
    </row>
    <row r="19598" spans="32:39">
      <c r="AF19598" s="25"/>
      <c r="AM19598" s="25"/>
    </row>
    <row r="19599" spans="32:39">
      <c r="AF19599" s="25"/>
      <c r="AM19599" s="25"/>
    </row>
    <row r="19600" spans="32:39">
      <c r="AF19600" s="25"/>
      <c r="AM19600" s="25"/>
    </row>
    <row r="19601" spans="32:39">
      <c r="AF19601" s="25"/>
      <c r="AM19601" s="25"/>
    </row>
    <row r="19602" spans="32:39">
      <c r="AF19602" s="25"/>
      <c r="AM19602" s="25"/>
    </row>
    <row r="19603" spans="32:39">
      <c r="AF19603" s="25"/>
      <c r="AM19603" s="25"/>
    </row>
    <row r="19604" spans="32:39">
      <c r="AF19604" s="25"/>
      <c r="AM19604" s="25"/>
    </row>
    <row r="19605" spans="32:39">
      <c r="AF19605" s="25"/>
      <c r="AM19605" s="25"/>
    </row>
    <row r="19606" spans="32:39">
      <c r="AF19606" s="25"/>
      <c r="AM19606" s="25"/>
    </row>
    <row r="19607" spans="32:39">
      <c r="AF19607" s="25"/>
      <c r="AM19607" s="25"/>
    </row>
    <row r="19608" spans="32:39">
      <c r="AF19608" s="25"/>
      <c r="AM19608" s="25"/>
    </row>
    <row r="19609" spans="32:39">
      <c r="AF19609" s="25"/>
      <c r="AM19609" s="25"/>
    </row>
    <row r="19610" spans="32:39">
      <c r="AF19610" s="25"/>
      <c r="AM19610" s="25"/>
    </row>
    <row r="19611" spans="32:39">
      <c r="AF19611" s="25"/>
      <c r="AM19611" s="25"/>
    </row>
    <row r="19612" spans="32:39">
      <c r="AF19612" s="25"/>
      <c r="AM19612" s="25"/>
    </row>
    <row r="19613" spans="32:39">
      <c r="AF19613" s="25"/>
      <c r="AM19613" s="25"/>
    </row>
    <row r="19614" spans="32:39">
      <c r="AF19614" s="25"/>
      <c r="AM19614" s="25"/>
    </row>
    <row r="19615" spans="32:39">
      <c r="AF19615" s="25"/>
      <c r="AM19615" s="25"/>
    </row>
    <row r="19616" spans="32:39">
      <c r="AF19616" s="25"/>
      <c r="AM19616" s="25"/>
    </row>
    <row r="19617" spans="32:39">
      <c r="AF19617" s="25"/>
      <c r="AM19617" s="25"/>
    </row>
    <row r="19618" spans="32:39">
      <c r="AF19618" s="25"/>
      <c r="AM19618" s="25"/>
    </row>
    <row r="19619" spans="32:39">
      <c r="AF19619" s="25"/>
      <c r="AM19619" s="25"/>
    </row>
    <row r="19620" spans="32:39">
      <c r="AF19620" s="25"/>
      <c r="AM19620" s="25"/>
    </row>
    <row r="19621" spans="32:39">
      <c r="AF19621" s="25"/>
      <c r="AM19621" s="25"/>
    </row>
    <row r="19622" spans="32:39">
      <c r="AF19622" s="25"/>
      <c r="AM19622" s="25"/>
    </row>
    <row r="19623" spans="32:39">
      <c r="AF19623" s="25"/>
      <c r="AM19623" s="25"/>
    </row>
    <row r="19624" spans="32:39">
      <c r="AF19624" s="25"/>
      <c r="AM19624" s="25"/>
    </row>
    <row r="19625" spans="32:39">
      <c r="AF19625" s="25"/>
      <c r="AM19625" s="25"/>
    </row>
    <row r="19626" spans="32:39">
      <c r="AF19626" s="25"/>
      <c r="AM19626" s="25"/>
    </row>
    <row r="19627" spans="32:39">
      <c r="AF19627" s="25"/>
      <c r="AM19627" s="25"/>
    </row>
    <row r="19628" spans="32:39">
      <c r="AF19628" s="25"/>
      <c r="AM19628" s="25"/>
    </row>
    <row r="19629" spans="32:39">
      <c r="AF19629" s="25"/>
      <c r="AM19629" s="25"/>
    </row>
    <row r="19630" spans="32:39">
      <c r="AF19630" s="25"/>
      <c r="AM19630" s="25"/>
    </row>
    <row r="19631" spans="32:39">
      <c r="AF19631" s="25"/>
      <c r="AM19631" s="25"/>
    </row>
    <row r="19632" spans="32:39">
      <c r="AF19632" s="25"/>
      <c r="AM19632" s="25"/>
    </row>
    <row r="19633" spans="32:39">
      <c r="AF19633" s="25"/>
      <c r="AM19633" s="25"/>
    </row>
    <row r="19634" spans="32:39">
      <c r="AF19634" s="25"/>
      <c r="AM19634" s="25"/>
    </row>
    <row r="19635" spans="32:39">
      <c r="AF19635" s="25"/>
      <c r="AM19635" s="25"/>
    </row>
    <row r="19636" spans="32:39">
      <c r="AF19636" s="25"/>
      <c r="AM19636" s="25"/>
    </row>
    <row r="19637" spans="32:39">
      <c r="AF19637" s="25"/>
      <c r="AM19637" s="25"/>
    </row>
    <row r="19638" spans="32:39">
      <c r="AF19638" s="25"/>
      <c r="AM19638" s="25"/>
    </row>
    <row r="19639" spans="32:39">
      <c r="AF19639" s="25"/>
      <c r="AM19639" s="25"/>
    </row>
    <row r="19640" spans="32:39">
      <c r="AF19640" s="25"/>
      <c r="AM19640" s="25"/>
    </row>
    <row r="19641" spans="32:39">
      <c r="AF19641" s="25"/>
      <c r="AM19641" s="25"/>
    </row>
    <row r="19642" spans="32:39">
      <c r="AF19642" s="25"/>
      <c r="AM19642" s="25"/>
    </row>
    <row r="19643" spans="32:39">
      <c r="AF19643" s="25"/>
      <c r="AM19643" s="25"/>
    </row>
    <row r="19644" spans="32:39">
      <c r="AF19644" s="25"/>
      <c r="AM19644" s="25"/>
    </row>
    <row r="19645" spans="32:39">
      <c r="AF19645" s="25"/>
      <c r="AM19645" s="25"/>
    </row>
    <row r="19646" spans="32:39">
      <c r="AF19646" s="25"/>
      <c r="AM19646" s="25"/>
    </row>
    <row r="19647" spans="32:39">
      <c r="AF19647" s="25"/>
      <c r="AM19647" s="25"/>
    </row>
    <row r="19648" spans="32:39">
      <c r="AF19648" s="25"/>
      <c r="AM19648" s="25"/>
    </row>
    <row r="19649" spans="32:39">
      <c r="AF19649" s="25"/>
      <c r="AM19649" s="25"/>
    </row>
    <row r="19650" spans="32:39">
      <c r="AF19650" s="25"/>
      <c r="AM19650" s="25"/>
    </row>
    <row r="19651" spans="32:39">
      <c r="AF19651" s="25"/>
      <c r="AM19651" s="25"/>
    </row>
    <row r="19652" spans="32:39">
      <c r="AF19652" s="25"/>
      <c r="AM19652" s="25"/>
    </row>
    <row r="19653" spans="32:39">
      <c r="AF19653" s="25"/>
      <c r="AM19653" s="25"/>
    </row>
    <row r="19654" spans="32:39">
      <c r="AF19654" s="25"/>
      <c r="AM19654" s="25"/>
    </row>
    <row r="19655" spans="32:39">
      <c r="AF19655" s="25"/>
      <c r="AM19655" s="25"/>
    </row>
    <row r="19656" spans="32:39">
      <c r="AF19656" s="25"/>
      <c r="AM19656" s="25"/>
    </row>
    <row r="19657" spans="32:39">
      <c r="AF19657" s="25"/>
      <c r="AM19657" s="25"/>
    </row>
    <row r="19658" spans="32:39">
      <c r="AF19658" s="25"/>
      <c r="AM19658" s="25"/>
    </row>
    <row r="19659" spans="32:39">
      <c r="AF19659" s="25"/>
      <c r="AM19659" s="25"/>
    </row>
    <row r="19660" spans="32:39">
      <c r="AF19660" s="25"/>
      <c r="AM19660" s="25"/>
    </row>
    <row r="19661" spans="32:39">
      <c r="AF19661" s="25"/>
      <c r="AM19661" s="25"/>
    </row>
    <row r="19662" spans="32:39">
      <c r="AF19662" s="25"/>
      <c r="AM19662" s="25"/>
    </row>
    <row r="19663" spans="32:39">
      <c r="AF19663" s="25"/>
      <c r="AM19663" s="25"/>
    </row>
    <row r="19664" spans="32:39">
      <c r="AF19664" s="25"/>
      <c r="AM19664" s="25"/>
    </row>
    <row r="19665" spans="32:39">
      <c r="AF19665" s="25"/>
      <c r="AM19665" s="25"/>
    </row>
    <row r="19666" spans="32:39">
      <c r="AF19666" s="25"/>
      <c r="AM19666" s="25"/>
    </row>
    <row r="19667" spans="32:39">
      <c r="AF19667" s="25"/>
      <c r="AM19667" s="25"/>
    </row>
    <row r="19668" spans="32:39">
      <c r="AF19668" s="25"/>
      <c r="AM19668" s="25"/>
    </row>
    <row r="19669" spans="32:39">
      <c r="AF19669" s="25"/>
      <c r="AM19669" s="25"/>
    </row>
    <row r="19670" spans="32:39">
      <c r="AF19670" s="25"/>
      <c r="AM19670" s="25"/>
    </row>
    <row r="19671" spans="32:39">
      <c r="AF19671" s="25"/>
      <c r="AM19671" s="25"/>
    </row>
    <row r="19672" spans="32:39">
      <c r="AF19672" s="25"/>
      <c r="AM19672" s="25"/>
    </row>
    <row r="19673" spans="32:39">
      <c r="AF19673" s="25"/>
      <c r="AM19673" s="25"/>
    </row>
    <row r="19674" spans="32:39">
      <c r="AF19674" s="25"/>
      <c r="AM19674" s="25"/>
    </row>
    <row r="19675" spans="32:39">
      <c r="AF19675" s="25"/>
      <c r="AM19675" s="25"/>
    </row>
    <row r="19676" spans="32:39">
      <c r="AF19676" s="25"/>
      <c r="AM19676" s="25"/>
    </row>
    <row r="19677" spans="32:39">
      <c r="AF19677" s="25"/>
      <c r="AM19677" s="25"/>
    </row>
    <row r="19678" spans="32:39">
      <c r="AF19678" s="25"/>
      <c r="AM19678" s="25"/>
    </row>
    <row r="19679" spans="32:39">
      <c r="AF19679" s="25"/>
      <c r="AM19679" s="25"/>
    </row>
    <row r="19680" spans="32:39">
      <c r="AF19680" s="25"/>
      <c r="AM19680" s="25"/>
    </row>
    <row r="19681" spans="32:39">
      <c r="AF19681" s="25"/>
      <c r="AM19681" s="25"/>
    </row>
    <row r="19682" spans="32:39">
      <c r="AF19682" s="25"/>
      <c r="AM19682" s="25"/>
    </row>
    <row r="19683" spans="32:39">
      <c r="AF19683" s="25"/>
      <c r="AM19683" s="25"/>
    </row>
    <row r="19684" spans="32:39">
      <c r="AF19684" s="25"/>
      <c r="AM19684" s="25"/>
    </row>
    <row r="19685" spans="32:39">
      <c r="AF19685" s="25"/>
      <c r="AM19685" s="25"/>
    </row>
    <row r="19686" spans="32:39">
      <c r="AF19686" s="25"/>
      <c r="AM19686" s="25"/>
    </row>
    <row r="19687" spans="32:39">
      <c r="AF19687" s="25"/>
      <c r="AM19687" s="25"/>
    </row>
    <row r="19688" spans="32:39">
      <c r="AF19688" s="25"/>
      <c r="AM19688" s="25"/>
    </row>
    <row r="19689" spans="32:39">
      <c r="AF19689" s="25"/>
      <c r="AM19689" s="25"/>
    </row>
    <row r="19690" spans="32:39">
      <c r="AF19690" s="25"/>
      <c r="AM19690" s="25"/>
    </row>
    <row r="19691" spans="32:39">
      <c r="AF19691" s="25"/>
      <c r="AM19691" s="25"/>
    </row>
    <row r="19692" spans="32:39">
      <c r="AF19692" s="25"/>
      <c r="AM19692" s="25"/>
    </row>
    <row r="19693" spans="32:39">
      <c r="AF19693" s="25"/>
      <c r="AM19693" s="25"/>
    </row>
    <row r="19694" spans="32:39">
      <c r="AF19694" s="25"/>
      <c r="AM19694" s="25"/>
    </row>
    <row r="19695" spans="32:39">
      <c r="AF19695" s="25"/>
      <c r="AM19695" s="25"/>
    </row>
    <row r="19696" spans="32:39">
      <c r="AF19696" s="25"/>
      <c r="AM19696" s="25"/>
    </row>
    <row r="19697" spans="32:39">
      <c r="AF19697" s="25"/>
      <c r="AM19697" s="25"/>
    </row>
    <row r="19698" spans="32:39">
      <c r="AF19698" s="25"/>
      <c r="AM19698" s="25"/>
    </row>
    <row r="19699" spans="32:39">
      <c r="AF19699" s="25"/>
      <c r="AM19699" s="25"/>
    </row>
    <row r="19700" spans="32:39">
      <c r="AF19700" s="25"/>
      <c r="AM19700" s="25"/>
    </row>
    <row r="19701" spans="32:39">
      <c r="AF19701" s="25"/>
      <c r="AM19701" s="25"/>
    </row>
    <row r="19702" spans="32:39">
      <c r="AF19702" s="25"/>
      <c r="AM19702" s="25"/>
    </row>
    <row r="19703" spans="32:39">
      <c r="AF19703" s="25"/>
      <c r="AM19703" s="25"/>
    </row>
    <row r="19704" spans="32:39">
      <c r="AF19704" s="25"/>
      <c r="AM19704" s="25"/>
    </row>
    <row r="19705" spans="32:39">
      <c r="AF19705" s="25"/>
      <c r="AM19705" s="25"/>
    </row>
    <row r="19706" spans="32:39">
      <c r="AF19706" s="25"/>
      <c r="AM19706" s="25"/>
    </row>
    <row r="19707" spans="32:39">
      <c r="AF19707" s="25"/>
      <c r="AM19707" s="25"/>
    </row>
    <row r="19708" spans="32:39">
      <c r="AF19708" s="25"/>
      <c r="AM19708" s="25"/>
    </row>
    <row r="19709" spans="32:39">
      <c r="AF19709" s="25"/>
      <c r="AM19709" s="25"/>
    </row>
    <row r="19710" spans="32:39">
      <c r="AF19710" s="25"/>
      <c r="AM19710" s="25"/>
    </row>
    <row r="19711" spans="32:39">
      <c r="AF19711" s="25"/>
      <c r="AM19711" s="25"/>
    </row>
    <row r="19712" spans="32:39">
      <c r="AF19712" s="25"/>
      <c r="AM19712" s="25"/>
    </row>
    <row r="19713" spans="32:39">
      <c r="AF19713" s="25"/>
      <c r="AM19713" s="25"/>
    </row>
    <row r="19714" spans="32:39">
      <c r="AF19714" s="25"/>
      <c r="AM19714" s="25"/>
    </row>
    <row r="19715" spans="32:39">
      <c r="AF19715" s="25"/>
      <c r="AM19715" s="25"/>
    </row>
    <row r="19716" spans="32:39">
      <c r="AF19716" s="25"/>
      <c r="AM19716" s="25"/>
    </row>
    <row r="19717" spans="32:39">
      <c r="AF19717" s="25"/>
      <c r="AM19717" s="25"/>
    </row>
    <row r="19718" spans="32:39">
      <c r="AF19718" s="25"/>
      <c r="AM19718" s="25"/>
    </row>
    <row r="19719" spans="32:39">
      <c r="AF19719" s="25"/>
      <c r="AM19719" s="25"/>
    </row>
    <row r="19720" spans="32:39">
      <c r="AF19720" s="25"/>
      <c r="AM19720" s="25"/>
    </row>
    <row r="19721" spans="32:39">
      <c r="AF19721" s="25"/>
      <c r="AM19721" s="25"/>
    </row>
    <row r="19722" spans="32:39">
      <c r="AF19722" s="25"/>
      <c r="AM19722" s="25"/>
    </row>
    <row r="19723" spans="32:39">
      <c r="AF19723" s="25"/>
      <c r="AM19723" s="25"/>
    </row>
    <row r="19724" spans="32:39">
      <c r="AF19724" s="25"/>
      <c r="AM19724" s="25"/>
    </row>
    <row r="19725" spans="32:39">
      <c r="AF19725" s="25"/>
      <c r="AM19725" s="25"/>
    </row>
    <row r="19726" spans="32:39">
      <c r="AF19726" s="25"/>
      <c r="AM19726" s="25"/>
    </row>
    <row r="19727" spans="32:39">
      <c r="AF19727" s="25"/>
      <c r="AM19727" s="25"/>
    </row>
    <row r="19728" spans="32:39">
      <c r="AF19728" s="25"/>
      <c r="AM19728" s="25"/>
    </row>
    <row r="19729" spans="32:39">
      <c r="AF19729" s="25"/>
      <c r="AM19729" s="25"/>
    </row>
    <row r="19730" spans="32:39">
      <c r="AF19730" s="25"/>
      <c r="AM19730" s="25"/>
    </row>
    <row r="19731" spans="32:39">
      <c r="AF19731" s="25"/>
      <c r="AM19731" s="25"/>
    </row>
    <row r="19732" spans="32:39">
      <c r="AF19732" s="25"/>
      <c r="AM19732" s="25"/>
    </row>
    <row r="19733" spans="32:39">
      <c r="AF19733" s="25"/>
      <c r="AM19733" s="25"/>
    </row>
    <row r="19734" spans="32:39">
      <c r="AF19734" s="25"/>
      <c r="AM19734" s="25"/>
    </row>
    <row r="19735" spans="32:39">
      <c r="AF19735" s="25"/>
      <c r="AM19735" s="25"/>
    </row>
    <row r="19736" spans="32:39">
      <c r="AF19736" s="25"/>
      <c r="AM19736" s="25"/>
    </row>
    <row r="19737" spans="32:39">
      <c r="AF19737" s="25"/>
      <c r="AM19737" s="25"/>
    </row>
    <row r="19738" spans="32:39">
      <c r="AF19738" s="25"/>
      <c r="AM19738" s="25"/>
    </row>
    <row r="19739" spans="32:39">
      <c r="AF19739" s="25"/>
      <c r="AM19739" s="25"/>
    </row>
    <row r="19740" spans="32:39">
      <c r="AF19740" s="25"/>
      <c r="AM19740" s="25"/>
    </row>
    <row r="19741" spans="32:39">
      <c r="AF19741" s="25"/>
      <c r="AM19741" s="25"/>
    </row>
    <row r="19742" spans="32:39">
      <c r="AF19742" s="25"/>
      <c r="AM19742" s="25"/>
    </row>
    <row r="19743" spans="32:39">
      <c r="AF19743" s="25"/>
      <c r="AM19743" s="25"/>
    </row>
    <row r="19744" spans="32:39">
      <c r="AF19744" s="25"/>
      <c r="AM19744" s="25"/>
    </row>
    <row r="19745" spans="32:39">
      <c r="AF19745" s="25"/>
      <c r="AM19745" s="25"/>
    </row>
    <row r="19746" spans="32:39">
      <c r="AF19746" s="25"/>
      <c r="AM19746" s="25"/>
    </row>
    <row r="19747" spans="32:39">
      <c r="AF19747" s="25"/>
      <c r="AM19747" s="25"/>
    </row>
    <row r="19748" spans="32:39">
      <c r="AF19748" s="25"/>
      <c r="AM19748" s="25"/>
    </row>
    <row r="19749" spans="32:39">
      <c r="AF19749" s="25"/>
      <c r="AM19749" s="25"/>
    </row>
    <row r="19750" spans="32:39">
      <c r="AF19750" s="25"/>
      <c r="AM19750" s="25"/>
    </row>
    <row r="19751" spans="32:39">
      <c r="AF19751" s="25"/>
      <c r="AM19751" s="25"/>
    </row>
    <row r="19752" spans="32:39">
      <c r="AF19752" s="25"/>
      <c r="AM19752" s="25"/>
    </row>
    <row r="19753" spans="32:39">
      <c r="AF19753" s="25"/>
      <c r="AM19753" s="25"/>
    </row>
    <row r="19754" spans="32:39">
      <c r="AF19754" s="25"/>
      <c r="AM19754" s="25"/>
    </row>
    <row r="19755" spans="32:39">
      <c r="AF19755" s="25"/>
      <c r="AM19755" s="25"/>
    </row>
    <row r="19756" spans="32:39">
      <c r="AF19756" s="25"/>
      <c r="AM19756" s="25"/>
    </row>
    <row r="19757" spans="32:39">
      <c r="AF19757" s="25"/>
      <c r="AM19757" s="25"/>
    </row>
    <row r="19758" spans="32:39">
      <c r="AF19758" s="25"/>
      <c r="AM19758" s="25"/>
    </row>
    <row r="19759" spans="32:39">
      <c r="AF19759" s="25"/>
      <c r="AM19759" s="25"/>
    </row>
    <row r="19760" spans="32:39">
      <c r="AF19760" s="25"/>
      <c r="AM19760" s="25"/>
    </row>
    <row r="19761" spans="32:39">
      <c r="AF19761" s="25"/>
      <c r="AM19761" s="25"/>
    </row>
    <row r="19762" spans="32:39">
      <c r="AF19762" s="25"/>
      <c r="AM19762" s="25"/>
    </row>
    <row r="19763" spans="32:39">
      <c r="AF19763" s="25"/>
      <c r="AM19763" s="25"/>
    </row>
    <row r="19764" spans="32:39">
      <c r="AF19764" s="25"/>
      <c r="AM19764" s="25"/>
    </row>
    <row r="19765" spans="32:39">
      <c r="AF19765" s="25"/>
      <c r="AM19765" s="25"/>
    </row>
    <row r="19766" spans="32:39">
      <c r="AF19766" s="25"/>
      <c r="AM19766" s="25"/>
    </row>
    <row r="19767" spans="32:39">
      <c r="AF19767" s="25"/>
      <c r="AM19767" s="25"/>
    </row>
    <row r="19768" spans="32:39">
      <c r="AF19768" s="25"/>
      <c r="AM19768" s="25"/>
    </row>
    <row r="19769" spans="32:39">
      <c r="AF19769" s="25"/>
      <c r="AM19769" s="25"/>
    </row>
    <row r="19770" spans="32:39">
      <c r="AF19770" s="25"/>
      <c r="AM19770" s="25"/>
    </row>
    <row r="19771" spans="32:39">
      <c r="AF19771" s="25"/>
      <c r="AM19771" s="25"/>
    </row>
    <row r="19772" spans="32:39">
      <c r="AF19772" s="25"/>
      <c r="AM19772" s="25"/>
    </row>
    <row r="19773" spans="32:39">
      <c r="AF19773" s="25"/>
      <c r="AM19773" s="25"/>
    </row>
    <row r="19774" spans="32:39">
      <c r="AF19774" s="25"/>
      <c r="AM19774" s="25"/>
    </row>
    <row r="19775" spans="32:39">
      <c r="AF19775" s="25"/>
      <c r="AM19775" s="25"/>
    </row>
    <row r="19776" spans="32:39">
      <c r="AF19776" s="25"/>
      <c r="AM19776" s="25"/>
    </row>
    <row r="19777" spans="32:39">
      <c r="AF19777" s="25"/>
      <c r="AM19777" s="25"/>
    </row>
    <row r="19778" spans="32:39">
      <c r="AF19778" s="25"/>
      <c r="AM19778" s="25"/>
    </row>
    <row r="19779" spans="32:39">
      <c r="AF19779" s="25"/>
      <c r="AM19779" s="25"/>
    </row>
    <row r="19780" spans="32:39">
      <c r="AF19780" s="25"/>
      <c r="AM19780" s="25"/>
    </row>
    <row r="19781" spans="32:39">
      <c r="AF19781" s="25"/>
      <c r="AM19781" s="25"/>
    </row>
    <row r="19782" spans="32:39">
      <c r="AF19782" s="25"/>
      <c r="AM19782" s="25"/>
    </row>
    <row r="19783" spans="32:39">
      <c r="AF19783" s="25"/>
      <c r="AM19783" s="25"/>
    </row>
    <row r="19784" spans="32:39">
      <c r="AF19784" s="25"/>
      <c r="AM19784" s="25"/>
    </row>
    <row r="19785" spans="32:39">
      <c r="AF19785" s="25"/>
      <c r="AM19785" s="25"/>
    </row>
    <row r="19786" spans="32:39">
      <c r="AF19786" s="25"/>
      <c r="AM19786" s="25"/>
    </row>
    <row r="19787" spans="32:39">
      <c r="AF19787" s="25"/>
      <c r="AM19787" s="25"/>
    </row>
    <row r="19788" spans="32:39">
      <c r="AF19788" s="25"/>
      <c r="AM19788" s="25"/>
    </row>
    <row r="19789" spans="32:39">
      <c r="AF19789" s="25"/>
      <c r="AM19789" s="25"/>
    </row>
    <row r="19790" spans="32:39">
      <c r="AF19790" s="25"/>
      <c r="AM19790" s="25"/>
    </row>
    <row r="19791" spans="32:39">
      <c r="AF19791" s="25"/>
      <c r="AM19791" s="25"/>
    </row>
    <row r="19792" spans="32:39">
      <c r="AF19792" s="25"/>
      <c r="AM19792" s="25"/>
    </row>
    <row r="19793" spans="32:39">
      <c r="AF19793" s="25"/>
      <c r="AM19793" s="25"/>
    </row>
    <row r="19794" spans="32:39">
      <c r="AF19794" s="25"/>
      <c r="AM19794" s="25"/>
    </row>
    <row r="19795" spans="32:39">
      <c r="AF19795" s="25"/>
      <c r="AM19795" s="25"/>
    </row>
    <row r="19796" spans="32:39">
      <c r="AF19796" s="25"/>
      <c r="AM19796" s="25"/>
    </row>
    <row r="19797" spans="32:39">
      <c r="AF19797" s="25"/>
      <c r="AM19797" s="25"/>
    </row>
    <row r="19798" spans="32:39">
      <c r="AF19798" s="25"/>
      <c r="AM19798" s="25"/>
    </row>
    <row r="19799" spans="32:39">
      <c r="AF19799" s="25"/>
      <c r="AM19799" s="25"/>
    </row>
    <row r="19800" spans="32:39">
      <c r="AF19800" s="25"/>
      <c r="AM19800" s="25"/>
    </row>
    <row r="19801" spans="32:39">
      <c r="AF19801" s="25"/>
      <c r="AM19801" s="25"/>
    </row>
    <row r="19802" spans="32:39">
      <c r="AF19802" s="25"/>
      <c r="AM19802" s="25"/>
    </row>
    <row r="19803" spans="32:39">
      <c r="AF19803" s="25"/>
      <c r="AM19803" s="25"/>
    </row>
    <row r="19804" spans="32:39">
      <c r="AF19804" s="25"/>
      <c r="AM19804" s="25"/>
    </row>
    <row r="19805" spans="32:39">
      <c r="AF19805" s="25"/>
      <c r="AM19805" s="25"/>
    </row>
    <row r="19806" spans="32:39">
      <c r="AF19806" s="25"/>
      <c r="AM19806" s="25"/>
    </row>
    <row r="19807" spans="32:39">
      <c r="AF19807" s="25"/>
      <c r="AM19807" s="25"/>
    </row>
    <row r="19808" spans="32:39">
      <c r="AF19808" s="25"/>
      <c r="AM19808" s="25"/>
    </row>
    <row r="19809" spans="32:39">
      <c r="AF19809" s="25"/>
      <c r="AM19809" s="25"/>
    </row>
    <row r="19810" spans="32:39">
      <c r="AF19810" s="25"/>
      <c r="AM19810" s="25"/>
    </row>
    <row r="19811" spans="32:39">
      <c r="AF19811" s="25"/>
      <c r="AM19811" s="25"/>
    </row>
    <row r="19812" spans="32:39">
      <c r="AF19812" s="25"/>
      <c r="AM19812" s="25"/>
    </row>
    <row r="19813" spans="32:39">
      <c r="AF19813" s="25"/>
      <c r="AM19813" s="25"/>
    </row>
    <row r="19814" spans="32:39">
      <c r="AF19814" s="25"/>
      <c r="AM19814" s="25"/>
    </row>
    <row r="19815" spans="32:39">
      <c r="AF19815" s="25"/>
      <c r="AM19815" s="25"/>
    </row>
    <row r="19816" spans="32:39">
      <c r="AF19816" s="25"/>
      <c r="AM19816" s="25"/>
    </row>
    <row r="19817" spans="32:39">
      <c r="AF19817" s="25"/>
      <c r="AM19817" s="25"/>
    </row>
    <row r="19818" spans="32:39">
      <c r="AF19818" s="25"/>
      <c r="AM19818" s="25"/>
    </row>
    <row r="19819" spans="32:39">
      <c r="AF19819" s="25"/>
      <c r="AM19819" s="25"/>
    </row>
    <row r="19820" spans="32:39">
      <c r="AF19820" s="25"/>
      <c r="AM19820" s="25"/>
    </row>
    <row r="19821" spans="32:39">
      <c r="AF19821" s="25"/>
      <c r="AM19821" s="25"/>
    </row>
    <row r="19822" spans="32:39">
      <c r="AF19822" s="25"/>
      <c r="AM19822" s="25"/>
    </row>
    <row r="19823" spans="32:39">
      <c r="AF19823" s="25"/>
      <c r="AM19823" s="25"/>
    </row>
    <row r="19824" spans="32:39">
      <c r="AF19824" s="25"/>
      <c r="AM19824" s="25"/>
    </row>
    <row r="19825" spans="32:39">
      <c r="AF19825" s="25"/>
      <c r="AM19825" s="25"/>
    </row>
    <row r="19826" spans="32:39">
      <c r="AF19826" s="25"/>
      <c r="AM19826" s="25"/>
    </row>
    <row r="19827" spans="32:39">
      <c r="AF19827" s="25"/>
      <c r="AM19827" s="25"/>
    </row>
    <row r="19828" spans="32:39">
      <c r="AF19828" s="25"/>
      <c r="AM19828" s="25"/>
    </row>
    <row r="19829" spans="32:39">
      <c r="AF19829" s="25"/>
      <c r="AM19829" s="25"/>
    </row>
    <row r="19830" spans="32:39">
      <c r="AF19830" s="25"/>
      <c r="AM19830" s="25"/>
    </row>
    <row r="19831" spans="32:39">
      <c r="AF19831" s="25"/>
      <c r="AM19831" s="25"/>
    </row>
    <row r="19832" spans="32:39">
      <c r="AF19832" s="25"/>
      <c r="AM19832" s="25"/>
    </row>
    <row r="19833" spans="32:39">
      <c r="AF19833" s="25"/>
      <c r="AM19833" s="25"/>
    </row>
    <row r="19834" spans="32:39">
      <c r="AF19834" s="25"/>
      <c r="AM19834" s="25"/>
    </row>
    <row r="19835" spans="32:39">
      <c r="AF19835" s="25"/>
      <c r="AM19835" s="25"/>
    </row>
    <row r="19836" spans="32:39">
      <c r="AF19836" s="25"/>
      <c r="AM19836" s="25"/>
    </row>
    <row r="19837" spans="32:39">
      <c r="AF19837" s="25"/>
      <c r="AM19837" s="25"/>
    </row>
    <row r="19838" spans="32:39">
      <c r="AF19838" s="25"/>
      <c r="AM19838" s="25"/>
    </row>
    <row r="19839" spans="32:39">
      <c r="AF19839" s="25"/>
      <c r="AM19839" s="25"/>
    </row>
    <row r="19840" spans="32:39">
      <c r="AF19840" s="25"/>
      <c r="AM19840" s="25"/>
    </row>
    <row r="19841" spans="32:39">
      <c r="AF19841" s="25"/>
      <c r="AM19841" s="25"/>
    </row>
    <row r="19842" spans="32:39">
      <c r="AF19842" s="25"/>
      <c r="AM19842" s="25"/>
    </row>
    <row r="19843" spans="32:39">
      <c r="AF19843" s="25"/>
      <c r="AM19843" s="25"/>
    </row>
    <row r="19844" spans="32:39">
      <c r="AF19844" s="25"/>
      <c r="AM19844" s="25"/>
    </row>
    <row r="19845" spans="32:39">
      <c r="AF19845" s="25"/>
      <c r="AM19845" s="25"/>
    </row>
    <row r="19846" spans="32:39">
      <c r="AF19846" s="25"/>
      <c r="AM19846" s="25"/>
    </row>
    <row r="19847" spans="32:39">
      <c r="AF19847" s="25"/>
      <c r="AM19847" s="25"/>
    </row>
    <row r="19848" spans="32:39">
      <c r="AF19848" s="25"/>
      <c r="AM19848" s="25"/>
    </row>
    <row r="19849" spans="32:39">
      <c r="AF19849" s="25"/>
      <c r="AM19849" s="25"/>
    </row>
    <row r="19850" spans="32:39">
      <c r="AF19850" s="25"/>
      <c r="AM19850" s="25"/>
    </row>
    <row r="19851" spans="32:39">
      <c r="AF19851" s="25"/>
      <c r="AM19851" s="25"/>
    </row>
    <row r="19852" spans="32:39">
      <c r="AF19852" s="25"/>
      <c r="AM19852" s="25"/>
    </row>
    <row r="19853" spans="32:39">
      <c r="AF19853" s="25"/>
      <c r="AM19853" s="25"/>
    </row>
    <row r="19854" spans="32:39">
      <c r="AF19854" s="25"/>
      <c r="AM19854" s="25"/>
    </row>
    <row r="19855" spans="32:39">
      <c r="AF19855" s="25"/>
      <c r="AM19855" s="25"/>
    </row>
    <row r="19856" spans="32:39">
      <c r="AF19856" s="25"/>
      <c r="AM19856" s="25"/>
    </row>
    <row r="19857" spans="32:39">
      <c r="AF19857" s="25"/>
      <c r="AM19857" s="25"/>
    </row>
    <row r="19858" spans="32:39">
      <c r="AF19858" s="25"/>
      <c r="AM19858" s="25"/>
    </row>
    <row r="19859" spans="32:39">
      <c r="AF19859" s="25"/>
      <c r="AM19859" s="25"/>
    </row>
    <row r="19860" spans="32:39">
      <c r="AF19860" s="25"/>
      <c r="AM19860" s="25"/>
    </row>
    <row r="19861" spans="32:39">
      <c r="AF19861" s="25"/>
      <c r="AM19861" s="25"/>
    </row>
    <row r="19862" spans="32:39">
      <c r="AF19862" s="25"/>
      <c r="AM19862" s="25"/>
    </row>
    <row r="19863" spans="32:39">
      <c r="AF19863" s="25"/>
      <c r="AM19863" s="25"/>
    </row>
    <row r="19864" spans="32:39">
      <c r="AF19864" s="25"/>
      <c r="AM19864" s="25"/>
    </row>
    <row r="19865" spans="32:39">
      <c r="AF19865" s="25"/>
      <c r="AM19865" s="25"/>
    </row>
    <row r="19866" spans="32:39">
      <c r="AF19866" s="25"/>
      <c r="AM19866" s="25"/>
    </row>
    <row r="19867" spans="32:39">
      <c r="AF19867" s="25"/>
      <c r="AM19867" s="25"/>
    </row>
    <row r="19868" spans="32:39">
      <c r="AF19868" s="25"/>
      <c r="AM19868" s="25"/>
    </row>
    <row r="19869" spans="32:39">
      <c r="AF19869" s="25"/>
      <c r="AM19869" s="25"/>
    </row>
    <row r="19870" spans="32:39">
      <c r="AF19870" s="25"/>
      <c r="AM19870" s="25"/>
    </row>
    <row r="19871" spans="32:39">
      <c r="AF19871" s="25"/>
      <c r="AM19871" s="25"/>
    </row>
    <row r="19872" spans="32:39">
      <c r="AF19872" s="25"/>
      <c r="AM19872" s="25"/>
    </row>
    <row r="19873" spans="32:39">
      <c r="AF19873" s="25"/>
      <c r="AM19873" s="25"/>
    </row>
    <row r="19874" spans="32:39">
      <c r="AF19874" s="25"/>
      <c r="AM19874" s="25"/>
    </row>
    <row r="19875" spans="32:39">
      <c r="AF19875" s="25"/>
      <c r="AM19875" s="25"/>
    </row>
    <row r="19876" spans="32:39">
      <c r="AF19876" s="25"/>
      <c r="AM19876" s="25"/>
    </row>
    <row r="19877" spans="32:39">
      <c r="AF19877" s="25"/>
      <c r="AM19877" s="25"/>
    </row>
    <row r="19878" spans="32:39">
      <c r="AF19878" s="25"/>
      <c r="AM19878" s="25"/>
    </row>
    <row r="19879" spans="32:39">
      <c r="AF19879" s="25"/>
      <c r="AM19879" s="25"/>
    </row>
    <row r="19880" spans="32:39">
      <c r="AF19880" s="25"/>
      <c r="AM19880" s="25"/>
    </row>
    <row r="19881" spans="32:39">
      <c r="AF19881" s="25"/>
      <c r="AM19881" s="25"/>
    </row>
    <row r="19882" spans="32:39">
      <c r="AF19882" s="25"/>
      <c r="AM19882" s="25"/>
    </row>
    <row r="19883" spans="32:39">
      <c r="AF19883" s="25"/>
      <c r="AM19883" s="25"/>
    </row>
    <row r="19884" spans="32:39">
      <c r="AF19884" s="25"/>
      <c r="AM19884" s="25"/>
    </row>
    <row r="19885" spans="32:39">
      <c r="AF19885" s="25"/>
      <c r="AM19885" s="25"/>
    </row>
    <row r="19886" spans="32:39">
      <c r="AF19886" s="25"/>
      <c r="AM19886" s="25"/>
    </row>
    <row r="19887" spans="32:39">
      <c r="AF19887" s="25"/>
      <c r="AM19887" s="25"/>
    </row>
    <row r="19888" spans="32:39">
      <c r="AF19888" s="25"/>
      <c r="AM19888" s="25"/>
    </row>
    <row r="19889" spans="32:39">
      <c r="AF19889" s="25"/>
      <c r="AM19889" s="25"/>
    </row>
    <row r="19890" spans="32:39">
      <c r="AF19890" s="25"/>
      <c r="AM19890" s="25"/>
    </row>
    <row r="19891" spans="32:39">
      <c r="AF19891" s="25"/>
      <c r="AM19891" s="25"/>
    </row>
    <row r="19892" spans="32:39">
      <c r="AF19892" s="25"/>
      <c r="AM19892" s="25"/>
    </row>
    <row r="19893" spans="32:39">
      <c r="AF19893" s="25"/>
      <c r="AM19893" s="25"/>
    </row>
    <row r="19894" spans="32:39">
      <c r="AF19894" s="25"/>
      <c r="AM19894" s="25"/>
    </row>
    <row r="19895" spans="32:39">
      <c r="AF19895" s="25"/>
      <c r="AM19895" s="25"/>
    </row>
    <row r="19896" spans="32:39">
      <c r="AF19896" s="25"/>
      <c r="AM19896" s="25"/>
    </row>
    <row r="19897" spans="32:39">
      <c r="AF19897" s="25"/>
      <c r="AM19897" s="25"/>
    </row>
    <row r="19898" spans="32:39">
      <c r="AF19898" s="25"/>
      <c r="AM19898" s="25"/>
    </row>
    <row r="19899" spans="32:39">
      <c r="AF19899" s="25"/>
      <c r="AM19899" s="25"/>
    </row>
    <row r="19900" spans="32:39">
      <c r="AF19900" s="25"/>
      <c r="AM19900" s="25"/>
    </row>
    <row r="19901" spans="32:39">
      <c r="AF19901" s="25"/>
      <c r="AM19901" s="25"/>
    </row>
    <row r="19902" spans="32:39">
      <c r="AF19902" s="25"/>
      <c r="AM19902" s="25"/>
    </row>
    <row r="19903" spans="32:39">
      <c r="AF19903" s="25"/>
      <c r="AM19903" s="25"/>
    </row>
    <row r="19904" spans="32:39">
      <c r="AF19904" s="25"/>
      <c r="AM19904" s="25"/>
    </row>
    <row r="19905" spans="32:39">
      <c r="AF19905" s="25"/>
      <c r="AM19905" s="25"/>
    </row>
    <row r="19906" spans="32:39">
      <c r="AF19906" s="25"/>
      <c r="AM19906" s="25"/>
    </row>
    <row r="19907" spans="32:39">
      <c r="AF19907" s="25"/>
      <c r="AM19907" s="25"/>
    </row>
    <row r="19908" spans="32:39">
      <c r="AF19908" s="25"/>
      <c r="AM19908" s="25"/>
    </row>
    <row r="19909" spans="32:39">
      <c r="AF19909" s="25"/>
      <c r="AM19909" s="25"/>
    </row>
    <row r="19910" spans="32:39">
      <c r="AF19910" s="25"/>
      <c r="AM19910" s="25"/>
    </row>
    <row r="19911" spans="32:39">
      <c r="AF19911" s="25"/>
      <c r="AM19911" s="25"/>
    </row>
    <row r="19912" spans="32:39">
      <c r="AF19912" s="25"/>
      <c r="AM19912" s="25"/>
    </row>
    <row r="19913" spans="32:39">
      <c r="AF19913" s="25"/>
      <c r="AM19913" s="25"/>
    </row>
    <row r="19914" spans="32:39">
      <c r="AF19914" s="25"/>
      <c r="AM19914" s="25"/>
    </row>
    <row r="19915" spans="32:39">
      <c r="AF19915" s="25"/>
      <c r="AM19915" s="25"/>
    </row>
    <row r="19916" spans="32:39">
      <c r="AF19916" s="25"/>
      <c r="AM19916" s="25"/>
    </row>
    <row r="19917" spans="32:39">
      <c r="AF19917" s="25"/>
      <c r="AM19917" s="25"/>
    </row>
    <row r="19918" spans="32:39">
      <c r="AF19918" s="25"/>
      <c r="AM19918" s="25"/>
    </row>
    <row r="19919" spans="32:39">
      <c r="AF19919" s="25"/>
      <c r="AM19919" s="25"/>
    </row>
    <row r="19920" spans="32:39">
      <c r="AF19920" s="25"/>
      <c r="AM19920" s="25"/>
    </row>
    <row r="19921" spans="32:39">
      <c r="AF19921" s="25"/>
      <c r="AM19921" s="25"/>
    </row>
    <row r="19922" spans="32:39">
      <c r="AF19922" s="25"/>
      <c r="AM19922" s="25"/>
    </row>
    <row r="19923" spans="32:39">
      <c r="AF19923" s="25"/>
      <c r="AM19923" s="25"/>
    </row>
    <row r="19924" spans="32:39">
      <c r="AF19924" s="25"/>
      <c r="AM19924" s="25"/>
    </row>
    <row r="19925" spans="32:39">
      <c r="AF19925" s="25"/>
      <c r="AM19925" s="25"/>
    </row>
    <row r="19926" spans="32:39">
      <c r="AF19926" s="25"/>
      <c r="AM19926" s="25"/>
    </row>
    <row r="19927" spans="32:39">
      <c r="AF19927" s="25"/>
      <c r="AM19927" s="25"/>
    </row>
    <row r="19928" spans="32:39">
      <c r="AF19928" s="25"/>
      <c r="AM19928" s="25"/>
    </row>
    <row r="19929" spans="32:39">
      <c r="AF19929" s="25"/>
      <c r="AM19929" s="25"/>
    </row>
    <row r="19930" spans="32:39">
      <c r="AF19930" s="25"/>
      <c r="AM19930" s="25"/>
    </row>
    <row r="19931" spans="32:39">
      <c r="AF19931" s="25"/>
      <c r="AM19931" s="25"/>
    </row>
    <row r="19932" spans="32:39">
      <c r="AF19932" s="25"/>
      <c r="AM19932" s="25"/>
    </row>
    <row r="19933" spans="32:39">
      <c r="AF19933" s="25"/>
      <c r="AM19933" s="25"/>
    </row>
    <row r="19934" spans="32:39">
      <c r="AF19934" s="25"/>
      <c r="AM19934" s="25"/>
    </row>
    <row r="19935" spans="32:39">
      <c r="AF19935" s="25"/>
      <c r="AM19935" s="25"/>
    </row>
    <row r="19936" spans="32:39">
      <c r="AF19936" s="25"/>
      <c r="AM19936" s="25"/>
    </row>
    <row r="19937" spans="32:39">
      <c r="AF19937" s="25"/>
      <c r="AM19937" s="25"/>
    </row>
    <row r="19938" spans="32:39">
      <c r="AF19938" s="25"/>
      <c r="AM19938" s="25"/>
    </row>
    <row r="19939" spans="32:39">
      <c r="AF19939" s="25"/>
      <c r="AM19939" s="25"/>
    </row>
    <row r="19940" spans="32:39">
      <c r="AF19940" s="25"/>
      <c r="AM19940" s="25"/>
    </row>
    <row r="19941" spans="32:39">
      <c r="AF19941" s="25"/>
      <c r="AM19941" s="25"/>
    </row>
    <row r="19942" spans="32:39">
      <c r="AF19942" s="25"/>
      <c r="AM19942" s="25"/>
    </row>
    <row r="19943" spans="32:39">
      <c r="AF19943" s="25"/>
      <c r="AM19943" s="25"/>
    </row>
    <row r="19944" spans="32:39">
      <c r="AF19944" s="25"/>
      <c r="AM19944" s="25"/>
    </row>
    <row r="19945" spans="32:39">
      <c r="AF19945" s="25"/>
      <c r="AM19945" s="25"/>
    </row>
    <row r="19946" spans="32:39">
      <c r="AF19946" s="25"/>
      <c r="AM19946" s="25"/>
    </row>
    <row r="19947" spans="32:39">
      <c r="AF19947" s="25"/>
      <c r="AM19947" s="25"/>
    </row>
    <row r="19948" spans="32:39">
      <c r="AF19948" s="25"/>
      <c r="AM19948" s="25"/>
    </row>
    <row r="19949" spans="32:39">
      <c r="AF19949" s="25"/>
      <c r="AM19949" s="25"/>
    </row>
    <row r="19950" spans="32:39">
      <c r="AF19950" s="25"/>
      <c r="AM19950" s="25"/>
    </row>
    <row r="19951" spans="32:39">
      <c r="AF19951" s="25"/>
      <c r="AM19951" s="25"/>
    </row>
    <row r="19952" spans="32:39">
      <c r="AF19952" s="25"/>
      <c r="AM19952" s="25"/>
    </row>
    <row r="19953" spans="32:39">
      <c r="AF19953" s="25"/>
      <c r="AM19953" s="25"/>
    </row>
    <row r="19954" spans="32:39">
      <c r="AF19954" s="25"/>
      <c r="AM19954" s="25"/>
    </row>
    <row r="19955" spans="32:39">
      <c r="AF19955" s="25"/>
      <c r="AM19955" s="25"/>
    </row>
    <row r="19956" spans="32:39">
      <c r="AF19956" s="25"/>
      <c r="AM19956" s="25"/>
    </row>
    <row r="19957" spans="32:39">
      <c r="AF19957" s="25"/>
      <c r="AM19957" s="25"/>
    </row>
    <row r="19958" spans="32:39">
      <c r="AF19958" s="25"/>
      <c r="AM19958" s="25"/>
    </row>
    <row r="19959" spans="32:39">
      <c r="AF19959" s="25"/>
      <c r="AM19959" s="25"/>
    </row>
    <row r="19960" spans="32:39">
      <c r="AF19960" s="25"/>
      <c r="AM19960" s="25"/>
    </row>
    <row r="19961" spans="32:39">
      <c r="AF19961" s="25"/>
      <c r="AM19961" s="25"/>
    </row>
    <row r="19962" spans="32:39">
      <c r="AF19962" s="25"/>
      <c r="AM19962" s="25"/>
    </row>
    <row r="19963" spans="32:39">
      <c r="AF19963" s="25"/>
      <c r="AM19963" s="25"/>
    </row>
    <row r="19964" spans="32:39">
      <c r="AF19964" s="25"/>
      <c r="AM19964" s="25"/>
    </row>
    <row r="19965" spans="32:39">
      <c r="AF19965" s="25"/>
      <c r="AM19965" s="25"/>
    </row>
    <row r="19966" spans="32:39">
      <c r="AF19966" s="25"/>
      <c r="AM19966" s="25"/>
    </row>
    <row r="19967" spans="32:39">
      <c r="AF19967" s="25"/>
      <c r="AM19967" s="25"/>
    </row>
    <row r="19968" spans="32:39">
      <c r="AF19968" s="25"/>
      <c r="AM19968" s="25"/>
    </row>
    <row r="19969" spans="32:39">
      <c r="AF19969" s="25"/>
      <c r="AM19969" s="25"/>
    </row>
    <row r="19970" spans="32:39">
      <c r="AF19970" s="25"/>
      <c r="AM19970" s="25"/>
    </row>
    <row r="19971" spans="32:39">
      <c r="AF19971" s="25"/>
      <c r="AM19971" s="25"/>
    </row>
    <row r="19972" spans="32:39">
      <c r="AF19972" s="25"/>
      <c r="AM19972" s="25"/>
    </row>
    <row r="19973" spans="32:39">
      <c r="AF19973" s="25"/>
      <c r="AM19973" s="25"/>
    </row>
    <row r="19974" spans="32:39">
      <c r="AF19974" s="25"/>
      <c r="AM19974" s="25"/>
    </row>
    <row r="19975" spans="32:39">
      <c r="AF19975" s="25"/>
      <c r="AM19975" s="25"/>
    </row>
    <row r="19976" spans="32:39">
      <c r="AF19976" s="25"/>
      <c r="AM19976" s="25"/>
    </row>
    <row r="19977" spans="32:39">
      <c r="AF19977" s="25"/>
      <c r="AM19977" s="25"/>
    </row>
    <row r="19978" spans="32:39">
      <c r="AF19978" s="25"/>
      <c r="AM19978" s="25"/>
    </row>
    <row r="19979" spans="32:39">
      <c r="AF19979" s="25"/>
      <c r="AM19979" s="25"/>
    </row>
    <row r="19980" spans="32:39">
      <c r="AF19980" s="25"/>
      <c r="AM19980" s="25"/>
    </row>
    <row r="19981" spans="32:39">
      <c r="AF19981" s="25"/>
      <c r="AM19981" s="25"/>
    </row>
    <row r="19982" spans="32:39">
      <c r="AF19982" s="25"/>
      <c r="AM19982" s="25"/>
    </row>
    <row r="19983" spans="32:39">
      <c r="AF19983" s="25"/>
      <c r="AM19983" s="25"/>
    </row>
    <row r="19984" spans="32:39">
      <c r="AF19984" s="25"/>
      <c r="AM19984" s="25"/>
    </row>
    <row r="19985" spans="32:39">
      <c r="AF19985" s="25"/>
      <c r="AM19985" s="25"/>
    </row>
    <row r="19986" spans="32:39">
      <c r="AF19986" s="25"/>
      <c r="AM19986" s="25"/>
    </row>
    <row r="19987" spans="32:39">
      <c r="AF19987" s="25"/>
      <c r="AM19987" s="25"/>
    </row>
    <row r="19988" spans="32:39">
      <c r="AF19988" s="25"/>
      <c r="AM19988" s="25"/>
    </row>
    <row r="19989" spans="32:39">
      <c r="AF19989" s="25"/>
      <c r="AM19989" s="25"/>
    </row>
    <row r="19990" spans="32:39">
      <c r="AF19990" s="25"/>
      <c r="AM19990" s="25"/>
    </row>
    <row r="19991" spans="32:39">
      <c r="AF19991" s="25"/>
      <c r="AM19991" s="25"/>
    </row>
    <row r="19992" spans="32:39">
      <c r="AF19992" s="25"/>
      <c r="AM19992" s="25"/>
    </row>
    <row r="19993" spans="32:39">
      <c r="AF19993" s="25"/>
      <c r="AM19993" s="25"/>
    </row>
    <row r="19994" spans="32:39">
      <c r="AF19994" s="25"/>
      <c r="AM19994" s="25"/>
    </row>
    <row r="19995" spans="32:39">
      <c r="AF19995" s="25"/>
      <c r="AM19995" s="25"/>
    </row>
    <row r="19996" spans="32:39">
      <c r="AF19996" s="25"/>
      <c r="AM19996" s="25"/>
    </row>
    <row r="19997" spans="32:39">
      <c r="AF19997" s="25"/>
      <c r="AM19997" s="25"/>
    </row>
    <row r="19998" spans="32:39">
      <c r="AF19998" s="25"/>
      <c r="AM19998" s="25"/>
    </row>
    <row r="19999" spans="32:39">
      <c r="AF19999" s="25"/>
      <c r="AM19999" s="25"/>
    </row>
    <row r="20000" spans="32:39">
      <c r="AF20000" s="25"/>
      <c r="AM20000" s="25"/>
    </row>
    <row r="20001" spans="32:39">
      <c r="AF20001" s="25"/>
      <c r="AM20001" s="25"/>
    </row>
    <row r="20002" spans="32:39">
      <c r="AF20002" s="25"/>
      <c r="AM20002" s="25"/>
    </row>
    <row r="20003" spans="32:39">
      <c r="AF20003" s="25"/>
      <c r="AM20003" s="25"/>
    </row>
    <row r="20004" spans="32:39">
      <c r="AF20004" s="25"/>
      <c r="AM20004" s="25"/>
    </row>
    <row r="20005" spans="32:39">
      <c r="AF20005" s="25"/>
      <c r="AM20005" s="25"/>
    </row>
    <row r="20006" spans="32:39">
      <c r="AF20006" s="25"/>
      <c r="AM20006" s="25"/>
    </row>
    <row r="20007" spans="32:39">
      <c r="AF20007" s="25"/>
      <c r="AM20007" s="25"/>
    </row>
    <row r="20008" spans="32:39">
      <c r="AF20008" s="25"/>
      <c r="AM20008" s="25"/>
    </row>
    <row r="20009" spans="32:39">
      <c r="AF20009" s="25"/>
      <c r="AM20009" s="25"/>
    </row>
    <row r="20010" spans="32:39">
      <c r="AF20010" s="25"/>
      <c r="AM20010" s="25"/>
    </row>
    <row r="20011" spans="32:39">
      <c r="AF20011" s="25"/>
      <c r="AM20011" s="25"/>
    </row>
    <row r="20012" spans="32:39">
      <c r="AF20012" s="25"/>
      <c r="AM20012" s="25"/>
    </row>
    <row r="20013" spans="32:39">
      <c r="AF20013" s="25"/>
      <c r="AM20013" s="25"/>
    </row>
    <row r="20014" spans="32:39">
      <c r="AF20014" s="25"/>
      <c r="AM20014" s="25"/>
    </row>
    <row r="20015" spans="32:39">
      <c r="AF20015" s="25"/>
      <c r="AM20015" s="25"/>
    </row>
    <row r="20016" spans="32:39">
      <c r="AF20016" s="25"/>
      <c r="AM20016" s="25"/>
    </row>
    <row r="20017" spans="32:39">
      <c r="AF20017" s="25"/>
      <c r="AM20017" s="25"/>
    </row>
    <row r="20018" spans="32:39">
      <c r="AF20018" s="25"/>
      <c r="AM20018" s="25"/>
    </row>
    <row r="20019" spans="32:39">
      <c r="AF20019" s="25"/>
      <c r="AM20019" s="25"/>
    </row>
    <row r="20020" spans="32:39">
      <c r="AF20020" s="25"/>
      <c r="AM20020" s="25"/>
    </row>
    <row r="20021" spans="32:39">
      <c r="AF20021" s="25"/>
      <c r="AM20021" s="25"/>
    </row>
    <row r="20022" spans="32:39">
      <c r="AF20022" s="25"/>
      <c r="AM20022" s="25"/>
    </row>
    <row r="20023" spans="32:39">
      <c r="AF20023" s="25"/>
      <c r="AM20023" s="25"/>
    </row>
    <row r="20024" spans="32:39">
      <c r="AF20024" s="25"/>
      <c r="AM20024" s="25"/>
    </row>
    <row r="20025" spans="32:39">
      <c r="AF20025" s="25"/>
      <c r="AM20025" s="25"/>
    </row>
    <row r="20026" spans="32:39">
      <c r="AF20026" s="25"/>
      <c r="AM20026" s="25"/>
    </row>
    <row r="20027" spans="32:39">
      <c r="AF20027" s="25"/>
      <c r="AM20027" s="25"/>
    </row>
    <row r="20028" spans="32:39">
      <c r="AF20028" s="25"/>
      <c r="AM20028" s="25"/>
    </row>
    <row r="20029" spans="32:39">
      <c r="AF20029" s="25"/>
      <c r="AM20029" s="25"/>
    </row>
    <row r="20030" spans="32:39">
      <c r="AF20030" s="25"/>
      <c r="AM20030" s="25"/>
    </row>
    <row r="20031" spans="32:39">
      <c r="AF20031" s="25"/>
      <c r="AM20031" s="25"/>
    </row>
    <row r="20032" spans="32:39">
      <c r="AF20032" s="25"/>
      <c r="AM20032" s="25"/>
    </row>
    <row r="20033" spans="32:39">
      <c r="AF20033" s="25"/>
      <c r="AM20033" s="25"/>
    </row>
    <row r="20034" spans="32:39">
      <c r="AF20034" s="25"/>
      <c r="AM20034" s="25"/>
    </row>
    <row r="20035" spans="32:39">
      <c r="AF20035" s="25"/>
      <c r="AM20035" s="25"/>
    </row>
    <row r="20036" spans="32:39">
      <c r="AF20036" s="25"/>
      <c r="AM20036" s="25"/>
    </row>
    <row r="20037" spans="32:39">
      <c r="AF20037" s="25"/>
      <c r="AM20037" s="25"/>
    </row>
    <row r="20038" spans="32:39">
      <c r="AF20038" s="25"/>
      <c r="AM20038" s="25"/>
    </row>
    <row r="20039" spans="32:39">
      <c r="AF20039" s="25"/>
      <c r="AM20039" s="25"/>
    </row>
    <row r="20040" spans="32:39">
      <c r="AF20040" s="25"/>
      <c r="AM20040" s="25"/>
    </row>
    <row r="20041" spans="32:39">
      <c r="AF20041" s="25"/>
      <c r="AM20041" s="25"/>
    </row>
    <row r="20042" spans="32:39">
      <c r="AF20042" s="25"/>
      <c r="AM20042" s="25"/>
    </row>
    <row r="20043" spans="32:39">
      <c r="AF20043" s="25"/>
      <c r="AM20043" s="25"/>
    </row>
    <row r="20044" spans="32:39">
      <c r="AF20044" s="25"/>
      <c r="AM20044" s="25"/>
    </row>
    <row r="20045" spans="32:39">
      <c r="AF20045" s="25"/>
      <c r="AM20045" s="25"/>
    </row>
    <row r="20046" spans="32:39">
      <c r="AF20046" s="25"/>
      <c r="AM20046" s="25"/>
    </row>
    <row r="20047" spans="32:39">
      <c r="AF20047" s="25"/>
      <c r="AM20047" s="25"/>
    </row>
    <row r="20048" spans="32:39">
      <c r="AF20048" s="25"/>
      <c r="AM20048" s="25"/>
    </row>
    <row r="20049" spans="32:39">
      <c r="AF20049" s="25"/>
      <c r="AM20049" s="25"/>
    </row>
    <row r="20050" spans="32:39">
      <c r="AF20050" s="25"/>
      <c r="AM20050" s="25"/>
    </row>
    <row r="20051" spans="32:39">
      <c r="AF20051" s="25"/>
      <c r="AM20051" s="25"/>
    </row>
    <row r="20052" spans="32:39">
      <c r="AF20052" s="25"/>
      <c r="AM20052" s="25"/>
    </row>
    <row r="20053" spans="32:39">
      <c r="AF20053" s="25"/>
      <c r="AM20053" s="25"/>
    </row>
    <row r="20054" spans="32:39">
      <c r="AF20054" s="25"/>
      <c r="AM20054" s="25"/>
    </row>
    <row r="20055" spans="32:39">
      <c r="AF20055" s="25"/>
      <c r="AM20055" s="25"/>
    </row>
    <row r="20056" spans="32:39">
      <c r="AF20056" s="25"/>
      <c r="AM20056" s="25"/>
    </row>
    <row r="20057" spans="32:39">
      <c r="AF20057" s="25"/>
      <c r="AM20057" s="25"/>
    </row>
    <row r="20058" spans="32:39">
      <c r="AF20058" s="25"/>
      <c r="AM20058" s="25"/>
    </row>
    <row r="20059" spans="32:39">
      <c r="AF20059" s="25"/>
      <c r="AM20059" s="25"/>
    </row>
    <row r="20060" spans="32:39">
      <c r="AF20060" s="25"/>
      <c r="AM20060" s="25"/>
    </row>
    <row r="20061" spans="32:39">
      <c r="AF20061" s="25"/>
      <c r="AM20061" s="25"/>
    </row>
    <row r="20062" spans="32:39">
      <c r="AF20062" s="25"/>
      <c r="AM20062" s="25"/>
    </row>
    <row r="20063" spans="32:39">
      <c r="AF20063" s="25"/>
      <c r="AM20063" s="25"/>
    </row>
    <row r="20064" spans="32:39">
      <c r="AF20064" s="25"/>
      <c r="AM20064" s="25"/>
    </row>
    <row r="20065" spans="32:39">
      <c r="AF20065" s="25"/>
      <c r="AM20065" s="25"/>
    </row>
    <row r="20066" spans="32:39">
      <c r="AF20066" s="25"/>
      <c r="AM20066" s="25"/>
    </row>
    <row r="20067" spans="32:39">
      <c r="AF20067" s="25"/>
      <c r="AM20067" s="25"/>
    </row>
    <row r="20068" spans="32:39">
      <c r="AF20068" s="25"/>
      <c r="AM20068" s="25"/>
    </row>
    <row r="20069" spans="32:39">
      <c r="AF20069" s="25"/>
      <c r="AM20069" s="25"/>
    </row>
    <row r="20070" spans="32:39">
      <c r="AF20070" s="25"/>
      <c r="AM20070" s="25"/>
    </row>
    <row r="20071" spans="32:39">
      <c r="AF20071" s="25"/>
      <c r="AM20071" s="25"/>
    </row>
    <row r="20072" spans="32:39">
      <c r="AF20072" s="25"/>
      <c r="AM20072" s="25"/>
    </row>
    <row r="20073" spans="32:39">
      <c r="AF20073" s="25"/>
      <c r="AM20073" s="25"/>
    </row>
    <row r="20074" spans="32:39">
      <c r="AF20074" s="25"/>
      <c r="AM20074" s="25"/>
    </row>
    <row r="20075" spans="32:39">
      <c r="AF20075" s="25"/>
      <c r="AM20075" s="25"/>
    </row>
    <row r="20076" spans="32:39">
      <c r="AF20076" s="25"/>
      <c r="AM20076" s="25"/>
    </row>
    <row r="20077" spans="32:39">
      <c r="AF20077" s="25"/>
      <c r="AM20077" s="25"/>
    </row>
    <row r="20078" spans="32:39">
      <c r="AF20078" s="25"/>
      <c r="AM20078" s="25"/>
    </row>
    <row r="20079" spans="32:39">
      <c r="AF20079" s="25"/>
      <c r="AM20079" s="25"/>
    </row>
    <row r="20080" spans="32:39">
      <c r="AF20080" s="25"/>
      <c r="AM20080" s="25"/>
    </row>
    <row r="20081" spans="32:39">
      <c r="AF20081" s="25"/>
      <c r="AM20081" s="25"/>
    </row>
    <row r="20082" spans="32:39">
      <c r="AF20082" s="25"/>
      <c r="AM20082" s="25"/>
    </row>
    <row r="20083" spans="32:39">
      <c r="AF20083" s="25"/>
      <c r="AM20083" s="25"/>
    </row>
    <row r="20084" spans="32:39">
      <c r="AF20084" s="25"/>
      <c r="AM20084" s="25"/>
    </row>
    <row r="20085" spans="32:39">
      <c r="AF20085" s="25"/>
      <c r="AM20085" s="25"/>
    </row>
    <row r="20086" spans="32:39">
      <c r="AF20086" s="25"/>
      <c r="AM20086" s="25"/>
    </row>
    <row r="20087" spans="32:39">
      <c r="AF20087" s="25"/>
      <c r="AM20087" s="25"/>
    </row>
    <row r="20088" spans="32:39">
      <c r="AF20088" s="25"/>
      <c r="AM20088" s="25"/>
    </row>
    <row r="20089" spans="32:39">
      <c r="AF20089" s="25"/>
      <c r="AM20089" s="25"/>
    </row>
    <row r="20090" spans="32:39">
      <c r="AF20090" s="25"/>
      <c r="AM20090" s="25"/>
    </row>
    <row r="20091" spans="32:39">
      <c r="AF20091" s="25"/>
      <c r="AM20091" s="25"/>
    </row>
    <row r="20092" spans="32:39">
      <c r="AF20092" s="25"/>
      <c r="AM20092" s="25"/>
    </row>
    <row r="20093" spans="32:39">
      <c r="AF20093" s="25"/>
      <c r="AM20093" s="25"/>
    </row>
    <row r="20094" spans="32:39">
      <c r="AF20094" s="25"/>
      <c r="AM20094" s="25"/>
    </row>
    <row r="20095" spans="32:39">
      <c r="AF20095" s="25"/>
      <c r="AM20095" s="25"/>
    </row>
    <row r="20096" spans="32:39">
      <c r="AF20096" s="25"/>
      <c r="AM20096" s="25"/>
    </row>
    <row r="20097" spans="32:39">
      <c r="AF20097" s="25"/>
      <c r="AM20097" s="25"/>
    </row>
    <row r="20098" spans="32:39">
      <c r="AF20098" s="25"/>
      <c r="AM20098" s="25"/>
    </row>
    <row r="20099" spans="32:39">
      <c r="AF20099" s="25"/>
      <c r="AM20099" s="25"/>
    </row>
    <row r="20100" spans="32:39">
      <c r="AF20100" s="25"/>
      <c r="AM20100" s="25"/>
    </row>
    <row r="20101" spans="32:39">
      <c r="AF20101" s="25"/>
      <c r="AM20101" s="25"/>
    </row>
    <row r="20102" spans="32:39">
      <c r="AF20102" s="25"/>
      <c r="AM20102" s="25"/>
    </row>
    <row r="20103" spans="32:39">
      <c r="AF20103" s="25"/>
      <c r="AM20103" s="25"/>
    </row>
    <row r="20104" spans="32:39">
      <c r="AF20104" s="25"/>
      <c r="AM20104" s="25"/>
    </row>
    <row r="20105" spans="32:39">
      <c r="AF20105" s="25"/>
      <c r="AM20105" s="25"/>
    </row>
    <row r="20106" spans="32:39">
      <c r="AF20106" s="25"/>
      <c r="AM20106" s="25"/>
    </row>
    <row r="20107" spans="32:39">
      <c r="AF20107" s="25"/>
      <c r="AM20107" s="25"/>
    </row>
    <row r="20108" spans="32:39">
      <c r="AF20108" s="25"/>
      <c r="AM20108" s="25"/>
    </row>
    <row r="20109" spans="32:39">
      <c r="AF20109" s="25"/>
      <c r="AM20109" s="25"/>
    </row>
    <row r="20110" spans="32:39">
      <c r="AF20110" s="25"/>
      <c r="AM20110" s="25"/>
    </row>
    <row r="20111" spans="32:39">
      <c r="AF20111" s="25"/>
      <c r="AM20111" s="25"/>
    </row>
    <row r="20112" spans="32:39">
      <c r="AF20112" s="25"/>
      <c r="AM20112" s="25"/>
    </row>
    <row r="20113" spans="32:39">
      <c r="AF20113" s="25"/>
      <c r="AM20113" s="25"/>
    </row>
    <row r="20114" spans="32:39">
      <c r="AF20114" s="25"/>
      <c r="AM20114" s="25"/>
    </row>
    <row r="20115" spans="32:39">
      <c r="AF20115" s="25"/>
      <c r="AM20115" s="25"/>
    </row>
    <row r="20116" spans="32:39">
      <c r="AF20116" s="25"/>
      <c r="AM20116" s="25"/>
    </row>
    <row r="20117" spans="32:39">
      <c r="AF20117" s="25"/>
      <c r="AM20117" s="25"/>
    </row>
    <row r="20118" spans="32:39">
      <c r="AF20118" s="25"/>
      <c r="AM20118" s="25"/>
    </row>
    <row r="20119" spans="32:39">
      <c r="AF20119" s="25"/>
      <c r="AM20119" s="25"/>
    </row>
    <row r="20120" spans="32:39">
      <c r="AF20120" s="25"/>
      <c r="AM20120" s="25"/>
    </row>
    <row r="20121" spans="32:39">
      <c r="AF20121" s="25"/>
      <c r="AM20121" s="25"/>
    </row>
    <row r="20122" spans="32:39">
      <c r="AF20122" s="25"/>
      <c r="AM20122" s="25"/>
    </row>
    <row r="20123" spans="32:39">
      <c r="AF20123" s="25"/>
      <c r="AM20123" s="25"/>
    </row>
    <row r="20124" spans="32:39">
      <c r="AF20124" s="25"/>
      <c r="AM20124" s="25"/>
    </row>
    <row r="20125" spans="32:39">
      <c r="AF20125" s="25"/>
      <c r="AM20125" s="25"/>
    </row>
    <row r="20126" spans="32:39">
      <c r="AF20126" s="25"/>
      <c r="AM20126" s="25"/>
    </row>
    <row r="20127" spans="32:39">
      <c r="AF20127" s="25"/>
      <c r="AM20127" s="25"/>
    </row>
    <row r="20128" spans="32:39">
      <c r="AF20128" s="25"/>
      <c r="AM20128" s="25"/>
    </row>
    <row r="20129" spans="32:39">
      <c r="AF20129" s="25"/>
      <c r="AM20129" s="25"/>
    </row>
    <row r="20130" spans="32:39">
      <c r="AF20130" s="25"/>
      <c r="AM20130" s="25"/>
    </row>
    <row r="20131" spans="32:39">
      <c r="AF20131" s="25"/>
      <c r="AM20131" s="25"/>
    </row>
    <row r="20132" spans="32:39">
      <c r="AF20132" s="25"/>
      <c r="AM20132" s="25"/>
    </row>
    <row r="20133" spans="32:39">
      <c r="AF20133" s="25"/>
      <c r="AM20133" s="25"/>
    </row>
    <row r="20134" spans="32:39">
      <c r="AF20134" s="25"/>
      <c r="AM20134" s="25"/>
    </row>
    <row r="20135" spans="32:39">
      <c r="AF20135" s="25"/>
      <c r="AM20135" s="25"/>
    </row>
    <row r="20136" spans="32:39">
      <c r="AF20136" s="25"/>
      <c r="AM20136" s="25"/>
    </row>
    <row r="20137" spans="32:39">
      <c r="AF20137" s="25"/>
      <c r="AM20137" s="25"/>
    </row>
    <row r="20138" spans="32:39">
      <c r="AF20138" s="25"/>
      <c r="AM20138" s="25"/>
    </row>
    <row r="20139" spans="32:39">
      <c r="AF20139" s="25"/>
      <c r="AM20139" s="25"/>
    </row>
    <row r="20140" spans="32:39">
      <c r="AF20140" s="25"/>
      <c r="AM20140" s="25"/>
    </row>
    <row r="20141" spans="32:39">
      <c r="AF20141" s="25"/>
      <c r="AM20141" s="25"/>
    </row>
    <row r="20142" spans="32:39">
      <c r="AF20142" s="25"/>
      <c r="AM20142" s="25"/>
    </row>
    <row r="20143" spans="32:39">
      <c r="AF20143" s="25"/>
      <c r="AM20143" s="25"/>
    </row>
    <row r="20144" spans="32:39">
      <c r="AF20144" s="25"/>
      <c r="AM20144" s="25"/>
    </row>
    <row r="20145" spans="32:39">
      <c r="AF20145" s="25"/>
      <c r="AM20145" s="25"/>
    </row>
    <row r="20146" spans="32:39">
      <c r="AF20146" s="25"/>
      <c r="AM20146" s="25"/>
    </row>
    <row r="20147" spans="32:39">
      <c r="AF20147" s="25"/>
      <c r="AM20147" s="25"/>
    </row>
    <row r="20148" spans="32:39">
      <c r="AF20148" s="25"/>
      <c r="AM20148" s="25"/>
    </row>
    <row r="20149" spans="32:39">
      <c r="AF20149" s="25"/>
      <c r="AM20149" s="25"/>
    </row>
    <row r="20150" spans="32:39">
      <c r="AF20150" s="25"/>
      <c r="AM20150" s="25"/>
    </row>
    <row r="20151" spans="32:39">
      <c r="AF20151" s="25"/>
      <c r="AM20151" s="25"/>
    </row>
    <row r="20152" spans="32:39">
      <c r="AF20152" s="25"/>
      <c r="AM20152" s="25"/>
    </row>
    <row r="20153" spans="32:39">
      <c r="AF20153" s="25"/>
      <c r="AM20153" s="25"/>
    </row>
    <row r="20154" spans="32:39">
      <c r="AF20154" s="25"/>
      <c r="AM20154" s="25"/>
    </row>
    <row r="20155" spans="32:39">
      <c r="AF20155" s="25"/>
      <c r="AM20155" s="25"/>
    </row>
    <row r="20156" spans="32:39">
      <c r="AF20156" s="25"/>
      <c r="AM20156" s="25"/>
    </row>
    <row r="20157" spans="32:39">
      <c r="AF20157" s="25"/>
      <c r="AM20157" s="25"/>
    </row>
    <row r="20158" spans="32:39">
      <c r="AF20158" s="25"/>
      <c r="AM20158" s="25"/>
    </row>
    <row r="20159" spans="32:39">
      <c r="AF20159" s="25"/>
      <c r="AM20159" s="25"/>
    </row>
    <row r="20160" spans="32:39">
      <c r="AF20160" s="25"/>
      <c r="AM20160" s="25"/>
    </row>
    <row r="20161" spans="32:39">
      <c r="AF20161" s="25"/>
      <c r="AM20161" s="25"/>
    </row>
    <row r="20162" spans="32:39">
      <c r="AF20162" s="25"/>
      <c r="AM20162" s="25"/>
    </row>
    <row r="20163" spans="32:39">
      <c r="AF20163" s="25"/>
      <c r="AM20163" s="25"/>
    </row>
    <row r="20164" spans="32:39">
      <c r="AF20164" s="25"/>
      <c r="AM20164" s="25"/>
    </row>
    <row r="20165" spans="32:39">
      <c r="AF20165" s="25"/>
      <c r="AM20165" s="25"/>
    </row>
    <row r="20166" spans="32:39">
      <c r="AF20166" s="25"/>
      <c r="AM20166" s="25"/>
    </row>
    <row r="20167" spans="32:39">
      <c r="AF20167" s="25"/>
      <c r="AM20167" s="25"/>
    </row>
    <row r="20168" spans="32:39">
      <c r="AF20168" s="25"/>
      <c r="AM20168" s="25"/>
    </row>
    <row r="20169" spans="32:39">
      <c r="AF20169" s="25"/>
      <c r="AM20169" s="25"/>
    </row>
    <row r="20170" spans="32:39">
      <c r="AF20170" s="25"/>
      <c r="AM20170" s="25"/>
    </row>
    <row r="20171" spans="32:39">
      <c r="AF20171" s="25"/>
      <c r="AM20171" s="25"/>
    </row>
    <row r="20172" spans="32:39">
      <c r="AF20172" s="25"/>
      <c r="AM20172" s="25"/>
    </row>
    <row r="20173" spans="32:39">
      <c r="AF20173" s="25"/>
      <c r="AM20173" s="25"/>
    </row>
    <row r="20174" spans="32:39">
      <c r="AF20174" s="25"/>
      <c r="AM20174" s="25"/>
    </row>
    <row r="20175" spans="32:39">
      <c r="AF20175" s="25"/>
      <c r="AM20175" s="25"/>
    </row>
    <row r="20176" spans="32:39">
      <c r="AF20176" s="25"/>
      <c r="AM20176" s="25"/>
    </row>
    <row r="20177" spans="32:39">
      <c r="AF20177" s="25"/>
      <c r="AM20177" s="25"/>
    </row>
    <row r="20178" spans="32:39">
      <c r="AF20178" s="25"/>
      <c r="AM20178" s="25"/>
    </row>
    <row r="20179" spans="32:39">
      <c r="AF20179" s="25"/>
      <c r="AM20179" s="25"/>
    </row>
    <row r="20180" spans="32:39">
      <c r="AF20180" s="25"/>
      <c r="AM20180" s="25"/>
    </row>
    <row r="20181" spans="32:39">
      <c r="AF20181" s="25"/>
      <c r="AM20181" s="25"/>
    </row>
    <row r="20182" spans="32:39">
      <c r="AF20182" s="25"/>
      <c r="AM20182" s="25"/>
    </row>
    <row r="20183" spans="32:39">
      <c r="AF20183" s="25"/>
      <c r="AM20183" s="25"/>
    </row>
    <row r="20184" spans="32:39">
      <c r="AF20184" s="25"/>
      <c r="AM20184" s="25"/>
    </row>
    <row r="20185" spans="32:39">
      <c r="AF20185" s="25"/>
      <c r="AM20185" s="25"/>
    </row>
    <row r="20186" spans="32:39">
      <c r="AF20186" s="25"/>
      <c r="AM20186" s="25"/>
    </row>
    <row r="20187" spans="32:39">
      <c r="AF20187" s="25"/>
      <c r="AM20187" s="25"/>
    </row>
    <row r="20188" spans="32:39">
      <c r="AF20188" s="25"/>
      <c r="AM20188" s="25"/>
    </row>
    <row r="20189" spans="32:39">
      <c r="AF20189" s="25"/>
      <c r="AM20189" s="25"/>
    </row>
    <row r="20190" spans="32:39">
      <c r="AF20190" s="25"/>
      <c r="AM20190" s="25"/>
    </row>
    <row r="20191" spans="32:39">
      <c r="AF20191" s="25"/>
      <c r="AM20191" s="25"/>
    </row>
    <row r="20192" spans="32:39">
      <c r="AF20192" s="25"/>
      <c r="AM20192" s="25"/>
    </row>
    <row r="20193" spans="32:39">
      <c r="AF20193" s="25"/>
      <c r="AM20193" s="25"/>
    </row>
    <row r="20194" spans="32:39">
      <c r="AF20194" s="25"/>
      <c r="AM20194" s="25"/>
    </row>
    <row r="20195" spans="32:39">
      <c r="AF20195" s="25"/>
      <c r="AM20195" s="25"/>
    </row>
    <row r="20196" spans="32:39">
      <c r="AF20196" s="25"/>
      <c r="AM20196" s="25"/>
    </row>
    <row r="20197" spans="32:39">
      <c r="AF20197" s="25"/>
      <c r="AM20197" s="25"/>
    </row>
    <row r="20198" spans="32:39">
      <c r="AF20198" s="25"/>
      <c r="AM20198" s="25"/>
    </row>
    <row r="20199" spans="32:39">
      <c r="AF20199" s="25"/>
      <c r="AM20199" s="25"/>
    </row>
    <row r="20200" spans="32:39">
      <c r="AF20200" s="25"/>
      <c r="AM20200" s="25"/>
    </row>
    <row r="20201" spans="32:39">
      <c r="AF20201" s="25"/>
      <c r="AM20201" s="25"/>
    </row>
    <row r="20202" spans="32:39">
      <c r="AF20202" s="25"/>
      <c r="AM20202" s="25"/>
    </row>
    <row r="20203" spans="32:39">
      <c r="AF20203" s="25"/>
      <c r="AM20203" s="25"/>
    </row>
    <row r="20204" spans="32:39">
      <c r="AF20204" s="25"/>
      <c r="AM20204" s="25"/>
    </row>
    <row r="20205" spans="32:39">
      <c r="AF20205" s="25"/>
      <c r="AM20205" s="25"/>
    </row>
    <row r="20206" spans="32:39">
      <c r="AF20206" s="25"/>
      <c r="AM20206" s="25"/>
    </row>
    <row r="20207" spans="32:39">
      <c r="AF20207" s="25"/>
      <c r="AM20207" s="25"/>
    </row>
    <row r="20208" spans="32:39">
      <c r="AF20208" s="25"/>
      <c r="AM20208" s="25"/>
    </row>
    <row r="20209" spans="32:39">
      <c r="AF20209" s="25"/>
      <c r="AM20209" s="25"/>
    </row>
    <row r="20210" spans="32:39">
      <c r="AF20210" s="25"/>
      <c r="AM20210" s="25"/>
    </row>
    <row r="20211" spans="32:39">
      <c r="AF20211" s="25"/>
      <c r="AM20211" s="25"/>
    </row>
    <row r="20212" spans="32:39">
      <c r="AF20212" s="25"/>
      <c r="AM20212" s="25"/>
    </row>
    <row r="20213" spans="32:39">
      <c r="AF20213" s="25"/>
      <c r="AM20213" s="25"/>
    </row>
    <row r="20214" spans="32:39">
      <c r="AF20214" s="25"/>
      <c r="AM20214" s="25"/>
    </row>
    <row r="20215" spans="32:39">
      <c r="AF20215" s="25"/>
      <c r="AM20215" s="25"/>
    </row>
    <row r="20216" spans="32:39">
      <c r="AF20216" s="25"/>
      <c r="AM20216" s="25"/>
    </row>
    <row r="20217" spans="32:39">
      <c r="AF20217" s="25"/>
      <c r="AM20217" s="25"/>
    </row>
    <row r="20218" spans="32:39">
      <c r="AF20218" s="25"/>
      <c r="AM20218" s="25"/>
    </row>
    <row r="20219" spans="32:39">
      <c r="AF20219" s="25"/>
      <c r="AM20219" s="25"/>
    </row>
    <row r="20220" spans="32:39">
      <c r="AF20220" s="25"/>
      <c r="AM20220" s="25"/>
    </row>
    <row r="20221" spans="32:39">
      <c r="AF20221" s="25"/>
      <c r="AM20221" s="25"/>
    </row>
    <row r="20222" spans="32:39">
      <c r="AF20222" s="25"/>
      <c r="AM20222" s="25"/>
    </row>
    <row r="20223" spans="32:39">
      <c r="AF20223" s="25"/>
      <c r="AM20223" s="25"/>
    </row>
    <row r="20224" spans="32:39">
      <c r="AF20224" s="25"/>
      <c r="AM20224" s="25"/>
    </row>
    <row r="20225" spans="32:39">
      <c r="AF20225" s="25"/>
      <c r="AM20225" s="25"/>
    </row>
    <row r="20226" spans="32:39">
      <c r="AF20226" s="25"/>
      <c r="AM20226" s="25"/>
    </row>
    <row r="20227" spans="32:39">
      <c r="AF20227" s="25"/>
      <c r="AM20227" s="25"/>
    </row>
    <row r="20228" spans="32:39">
      <c r="AF20228" s="25"/>
      <c r="AM20228" s="25"/>
    </row>
    <row r="20229" spans="32:39">
      <c r="AF20229" s="25"/>
      <c r="AM20229" s="25"/>
    </row>
    <row r="20230" spans="32:39">
      <c r="AF20230" s="25"/>
      <c r="AM20230" s="25"/>
    </row>
    <row r="20231" spans="32:39">
      <c r="AF20231" s="25"/>
      <c r="AM20231" s="25"/>
    </row>
    <row r="20232" spans="32:39">
      <c r="AF20232" s="25"/>
      <c r="AM20232" s="25"/>
    </row>
    <row r="20233" spans="32:39">
      <c r="AF20233" s="25"/>
      <c r="AM20233" s="25"/>
    </row>
    <row r="20234" spans="32:39">
      <c r="AF20234" s="25"/>
      <c r="AM20234" s="25"/>
    </row>
    <row r="20235" spans="32:39">
      <c r="AF20235" s="25"/>
      <c r="AM20235" s="25"/>
    </row>
    <row r="20236" spans="32:39">
      <c r="AF20236" s="25"/>
      <c r="AM20236" s="25"/>
    </row>
    <row r="20237" spans="32:39">
      <c r="AF20237" s="25"/>
      <c r="AM20237" s="25"/>
    </row>
    <row r="20238" spans="32:39">
      <c r="AF20238" s="25"/>
      <c r="AM20238" s="25"/>
    </row>
    <row r="20239" spans="32:39">
      <c r="AF20239" s="25"/>
      <c r="AM20239" s="25"/>
    </row>
    <row r="20240" spans="32:39">
      <c r="AF20240" s="25"/>
      <c r="AM20240" s="25"/>
    </row>
    <row r="20241" spans="32:39">
      <c r="AF20241" s="25"/>
      <c r="AM20241" s="25"/>
    </row>
    <row r="20242" spans="32:39">
      <c r="AF20242" s="25"/>
      <c r="AM20242" s="25"/>
    </row>
    <row r="20243" spans="32:39">
      <c r="AF20243" s="25"/>
      <c r="AM20243" s="25"/>
    </row>
    <row r="20244" spans="32:39">
      <c r="AF20244" s="25"/>
      <c r="AM20244" s="25"/>
    </row>
    <row r="20245" spans="32:39">
      <c r="AF20245" s="25"/>
      <c r="AM20245" s="25"/>
    </row>
    <row r="20246" spans="32:39">
      <c r="AF20246" s="25"/>
      <c r="AM20246" s="25"/>
    </row>
    <row r="20247" spans="32:39">
      <c r="AF20247" s="25"/>
      <c r="AM20247" s="25"/>
    </row>
    <row r="20248" spans="32:39">
      <c r="AF20248" s="25"/>
      <c r="AM20248" s="25"/>
    </row>
    <row r="20249" spans="32:39">
      <c r="AF20249" s="25"/>
      <c r="AM20249" s="25"/>
    </row>
    <row r="20250" spans="32:39">
      <c r="AF20250" s="25"/>
      <c r="AM20250" s="25"/>
    </row>
    <row r="20251" spans="32:39">
      <c r="AF20251" s="25"/>
      <c r="AM20251" s="25"/>
    </row>
    <row r="20252" spans="32:39">
      <c r="AF20252" s="25"/>
      <c r="AM20252" s="25"/>
    </row>
    <row r="20253" spans="32:39">
      <c r="AF20253" s="25"/>
      <c r="AM20253" s="25"/>
    </row>
    <row r="20254" spans="32:39">
      <c r="AF20254" s="25"/>
      <c r="AM20254" s="25"/>
    </row>
    <row r="20255" spans="32:39">
      <c r="AF20255" s="25"/>
      <c r="AM20255" s="25"/>
    </row>
    <row r="20256" spans="32:39">
      <c r="AF20256" s="25"/>
      <c r="AM20256" s="25"/>
    </row>
    <row r="20257" spans="32:39">
      <c r="AF20257" s="25"/>
      <c r="AM20257" s="25"/>
    </row>
    <row r="20258" spans="32:39">
      <c r="AF20258" s="25"/>
      <c r="AM20258" s="25"/>
    </row>
    <row r="20259" spans="32:39">
      <c r="AF20259" s="25"/>
      <c r="AM20259" s="25"/>
    </row>
    <row r="20260" spans="32:39">
      <c r="AF20260" s="25"/>
      <c r="AM20260" s="25"/>
    </row>
    <row r="20261" spans="32:39">
      <c r="AF20261" s="25"/>
      <c r="AM20261" s="25"/>
    </row>
    <row r="20262" spans="32:39">
      <c r="AF20262" s="25"/>
      <c r="AM20262" s="25"/>
    </row>
    <row r="20263" spans="32:39">
      <c r="AF20263" s="25"/>
      <c r="AM20263" s="25"/>
    </row>
    <row r="20264" spans="32:39">
      <c r="AF20264" s="25"/>
      <c r="AM20264" s="25"/>
    </row>
    <row r="20265" spans="32:39">
      <c r="AF20265" s="25"/>
      <c r="AM20265" s="25"/>
    </row>
    <row r="20266" spans="32:39">
      <c r="AF20266" s="25"/>
      <c r="AM20266" s="25"/>
    </row>
    <row r="20267" spans="32:39">
      <c r="AF20267" s="25"/>
      <c r="AM20267" s="25"/>
    </row>
    <row r="20268" spans="32:39">
      <c r="AF20268" s="25"/>
      <c r="AM20268" s="25"/>
    </row>
    <row r="20269" spans="32:39">
      <c r="AF20269" s="25"/>
      <c r="AM20269" s="25"/>
    </row>
    <row r="20270" spans="32:39">
      <c r="AF20270" s="25"/>
      <c r="AM20270" s="25"/>
    </row>
    <row r="20271" spans="32:39">
      <c r="AF20271" s="25"/>
      <c r="AM20271" s="25"/>
    </row>
    <row r="20272" spans="32:39">
      <c r="AF20272" s="25"/>
      <c r="AM20272" s="25"/>
    </row>
    <row r="20273" spans="32:39">
      <c r="AF20273" s="25"/>
      <c r="AM20273" s="25"/>
    </row>
    <row r="20274" spans="32:39">
      <c r="AF20274" s="25"/>
      <c r="AM20274" s="25"/>
    </row>
    <row r="20275" spans="32:39">
      <c r="AF20275" s="25"/>
      <c r="AM20275" s="25"/>
    </row>
    <row r="20276" spans="32:39">
      <c r="AF20276" s="25"/>
      <c r="AM20276" s="25"/>
    </row>
    <row r="20277" spans="32:39">
      <c r="AF20277" s="25"/>
      <c r="AM20277" s="25"/>
    </row>
    <row r="20278" spans="32:39">
      <c r="AF20278" s="25"/>
      <c r="AM20278" s="25"/>
    </row>
    <row r="20279" spans="32:39">
      <c r="AF20279" s="25"/>
      <c r="AM20279" s="25"/>
    </row>
    <row r="20280" spans="32:39">
      <c r="AF20280" s="25"/>
      <c r="AM20280" s="25"/>
    </row>
    <row r="20281" spans="32:39">
      <c r="AF20281" s="25"/>
      <c r="AM20281" s="25"/>
    </row>
    <row r="20282" spans="32:39">
      <c r="AF20282" s="25"/>
      <c r="AM20282" s="25"/>
    </row>
    <row r="20283" spans="32:39">
      <c r="AF20283" s="25"/>
      <c r="AM20283" s="25"/>
    </row>
    <row r="20284" spans="32:39">
      <c r="AF20284" s="25"/>
      <c r="AM20284" s="25"/>
    </row>
    <row r="20285" spans="32:39">
      <c r="AF20285" s="25"/>
      <c r="AM20285" s="25"/>
    </row>
    <row r="20286" spans="32:39">
      <c r="AF20286" s="25"/>
      <c r="AM20286" s="25"/>
    </row>
    <row r="20287" spans="32:39">
      <c r="AF20287" s="25"/>
      <c r="AM20287" s="25"/>
    </row>
    <row r="20288" spans="32:39">
      <c r="AF20288" s="25"/>
      <c r="AM20288" s="25"/>
    </row>
    <row r="20289" spans="32:39">
      <c r="AF20289" s="25"/>
      <c r="AM20289" s="25"/>
    </row>
    <row r="20290" spans="32:39">
      <c r="AF20290" s="25"/>
      <c r="AM20290" s="25"/>
    </row>
    <row r="20291" spans="32:39">
      <c r="AF20291" s="25"/>
      <c r="AM20291" s="25"/>
    </row>
    <row r="20292" spans="32:39">
      <c r="AF20292" s="25"/>
      <c r="AM20292" s="25"/>
    </row>
    <row r="20293" spans="32:39">
      <c r="AF20293" s="25"/>
      <c r="AM20293" s="25"/>
    </row>
    <row r="20294" spans="32:39">
      <c r="AF20294" s="25"/>
      <c r="AM20294" s="25"/>
    </row>
    <row r="20295" spans="32:39">
      <c r="AF20295" s="25"/>
      <c r="AM20295" s="25"/>
    </row>
    <row r="20296" spans="32:39">
      <c r="AF20296" s="25"/>
      <c r="AM20296" s="25"/>
    </row>
    <row r="20297" spans="32:39">
      <c r="AF20297" s="25"/>
      <c r="AM20297" s="25"/>
    </row>
    <row r="20298" spans="32:39">
      <c r="AF20298" s="25"/>
      <c r="AM20298" s="25"/>
    </row>
    <row r="20299" spans="32:39">
      <c r="AF20299" s="25"/>
      <c r="AM20299" s="25"/>
    </row>
    <row r="20300" spans="32:39">
      <c r="AF20300" s="25"/>
      <c r="AM20300" s="25"/>
    </row>
    <row r="20301" spans="32:39">
      <c r="AF20301" s="25"/>
      <c r="AM20301" s="25"/>
    </row>
    <row r="20302" spans="32:39">
      <c r="AF20302" s="25"/>
      <c r="AM20302" s="25"/>
    </row>
    <row r="20303" spans="32:39">
      <c r="AF20303" s="25"/>
      <c r="AM20303" s="25"/>
    </row>
    <row r="20304" spans="32:39">
      <c r="AF20304" s="25"/>
      <c r="AM20304" s="25"/>
    </row>
    <row r="20305" spans="32:39">
      <c r="AF20305" s="25"/>
      <c r="AM20305" s="25"/>
    </row>
    <row r="20306" spans="32:39">
      <c r="AF20306" s="25"/>
      <c r="AM20306" s="25"/>
    </row>
    <row r="20307" spans="32:39">
      <c r="AF20307" s="25"/>
      <c r="AM20307" s="25"/>
    </row>
    <row r="20308" spans="32:39">
      <c r="AF20308" s="25"/>
      <c r="AM20308" s="25"/>
    </row>
    <row r="20309" spans="32:39">
      <c r="AF20309" s="25"/>
      <c r="AM20309" s="25"/>
    </row>
    <row r="20310" spans="32:39">
      <c r="AF20310" s="25"/>
      <c r="AM20310" s="25"/>
    </row>
    <row r="20311" spans="32:39">
      <c r="AF20311" s="25"/>
      <c r="AM20311" s="25"/>
    </row>
    <row r="20312" spans="32:39">
      <c r="AF20312" s="25"/>
      <c r="AM20312" s="25"/>
    </row>
    <row r="20313" spans="32:39">
      <c r="AF20313" s="25"/>
      <c r="AM20313" s="25"/>
    </row>
    <row r="20314" spans="32:39">
      <c r="AF20314" s="25"/>
      <c r="AM20314" s="25"/>
    </row>
    <row r="20315" spans="32:39">
      <c r="AF20315" s="25"/>
      <c r="AM20315" s="25"/>
    </row>
    <row r="20316" spans="32:39">
      <c r="AF20316" s="25"/>
      <c r="AM20316" s="25"/>
    </row>
    <row r="20317" spans="32:39">
      <c r="AF20317" s="25"/>
      <c r="AM20317" s="25"/>
    </row>
    <row r="20318" spans="32:39">
      <c r="AF20318" s="25"/>
      <c r="AM20318" s="25"/>
    </row>
    <row r="20319" spans="32:39">
      <c r="AF20319" s="25"/>
      <c r="AM20319" s="25"/>
    </row>
    <row r="20320" spans="32:39">
      <c r="AF20320" s="25"/>
      <c r="AM20320" s="25"/>
    </row>
    <row r="20321" spans="32:39">
      <c r="AF20321" s="25"/>
      <c r="AM20321" s="25"/>
    </row>
    <row r="20322" spans="32:39">
      <c r="AF20322" s="25"/>
      <c r="AM20322" s="25"/>
    </row>
    <row r="20323" spans="32:39">
      <c r="AF20323" s="25"/>
      <c r="AM20323" s="25"/>
    </row>
    <row r="20324" spans="32:39">
      <c r="AF20324" s="25"/>
      <c r="AM20324" s="25"/>
    </row>
    <row r="20325" spans="32:39">
      <c r="AF20325" s="25"/>
      <c r="AM20325" s="25"/>
    </row>
    <row r="20326" spans="32:39">
      <c r="AF20326" s="25"/>
      <c r="AM20326" s="25"/>
    </row>
    <row r="20327" spans="32:39">
      <c r="AF20327" s="25"/>
      <c r="AM20327" s="25"/>
    </row>
    <row r="20328" spans="32:39">
      <c r="AF20328" s="25"/>
      <c r="AM20328" s="25"/>
    </row>
    <row r="20329" spans="32:39">
      <c r="AF20329" s="25"/>
      <c r="AM20329" s="25"/>
    </row>
    <row r="20330" spans="32:39">
      <c r="AF20330" s="25"/>
      <c r="AM20330" s="25"/>
    </row>
    <row r="20331" spans="32:39">
      <c r="AF20331" s="25"/>
      <c r="AM20331" s="25"/>
    </row>
    <row r="20332" spans="32:39">
      <c r="AF20332" s="25"/>
      <c r="AM20332" s="25"/>
    </row>
    <row r="20333" spans="32:39">
      <c r="AF20333" s="25"/>
      <c r="AM20333" s="25"/>
    </row>
    <row r="20334" spans="32:39">
      <c r="AF20334" s="25"/>
      <c r="AM20334" s="25"/>
    </row>
    <row r="20335" spans="32:39">
      <c r="AF20335" s="25"/>
      <c r="AM20335" s="25"/>
    </row>
    <row r="20336" spans="32:39">
      <c r="AF20336" s="25"/>
      <c r="AM20336" s="25"/>
    </row>
    <row r="20337" spans="32:39">
      <c r="AF20337" s="25"/>
      <c r="AM20337" s="25"/>
    </row>
    <row r="20338" spans="32:39">
      <c r="AF20338" s="25"/>
      <c r="AM20338" s="25"/>
    </row>
    <row r="20339" spans="32:39">
      <c r="AF20339" s="25"/>
      <c r="AM20339" s="25"/>
    </row>
    <row r="20340" spans="32:39">
      <c r="AF20340" s="25"/>
      <c r="AM20340" s="25"/>
    </row>
    <row r="20341" spans="32:39">
      <c r="AF20341" s="25"/>
      <c r="AM20341" s="25"/>
    </row>
    <row r="20342" spans="32:39">
      <c r="AF20342" s="25"/>
      <c r="AM20342" s="25"/>
    </row>
    <row r="20343" spans="32:39">
      <c r="AF20343" s="25"/>
      <c r="AM20343" s="25"/>
    </row>
    <row r="20344" spans="32:39">
      <c r="AF20344" s="25"/>
      <c r="AM20344" s="25"/>
    </row>
    <row r="20345" spans="32:39">
      <c r="AF20345" s="25"/>
      <c r="AM20345" s="25"/>
    </row>
    <row r="20346" spans="32:39">
      <c r="AF20346" s="25"/>
      <c r="AM20346" s="25"/>
    </row>
    <row r="20347" spans="32:39">
      <c r="AF20347" s="25"/>
      <c r="AM20347" s="25"/>
    </row>
    <row r="20348" spans="32:39">
      <c r="AF20348" s="25"/>
      <c r="AM20348" s="25"/>
    </row>
    <row r="20349" spans="32:39">
      <c r="AF20349" s="25"/>
      <c r="AM20349" s="25"/>
    </row>
    <row r="20350" spans="32:39">
      <c r="AF20350" s="25"/>
      <c r="AM20350" s="25"/>
    </row>
    <row r="20351" spans="32:39">
      <c r="AF20351" s="25"/>
      <c r="AM20351" s="25"/>
    </row>
    <row r="20352" spans="32:39">
      <c r="AF20352" s="25"/>
      <c r="AM20352" s="25"/>
    </row>
    <row r="20353" spans="32:39">
      <c r="AF20353" s="25"/>
      <c r="AM20353" s="25"/>
    </row>
    <row r="20354" spans="32:39">
      <c r="AF20354" s="25"/>
      <c r="AM20354" s="25"/>
    </row>
    <row r="20355" spans="32:39">
      <c r="AF20355" s="25"/>
      <c r="AM20355" s="25"/>
    </row>
    <row r="20356" spans="32:39">
      <c r="AF20356" s="25"/>
      <c r="AM20356" s="25"/>
    </row>
    <row r="20357" spans="32:39">
      <c r="AF20357" s="25"/>
      <c r="AM20357" s="25"/>
    </row>
    <row r="20358" spans="32:39">
      <c r="AF20358" s="25"/>
      <c r="AM20358" s="25"/>
    </row>
    <row r="20359" spans="32:39">
      <c r="AF20359" s="25"/>
      <c r="AM20359" s="25"/>
    </row>
    <row r="20360" spans="32:39">
      <c r="AF20360" s="25"/>
      <c r="AM20360" s="25"/>
    </row>
    <row r="20361" spans="32:39">
      <c r="AF20361" s="25"/>
      <c r="AM20361" s="25"/>
    </row>
    <row r="20362" spans="32:39">
      <c r="AF20362" s="25"/>
      <c r="AM20362" s="25"/>
    </row>
    <row r="20363" spans="32:39">
      <c r="AF20363" s="25"/>
      <c r="AM20363" s="25"/>
    </row>
    <row r="20364" spans="32:39">
      <c r="AF20364" s="25"/>
      <c r="AM20364" s="25"/>
    </row>
    <row r="20365" spans="32:39">
      <c r="AF20365" s="25"/>
      <c r="AM20365" s="25"/>
    </row>
    <row r="20366" spans="32:39">
      <c r="AF20366" s="25"/>
      <c r="AM20366" s="25"/>
    </row>
    <row r="20367" spans="32:39">
      <c r="AF20367" s="25"/>
      <c r="AM20367" s="25"/>
    </row>
    <row r="20368" spans="32:39">
      <c r="AF20368" s="25"/>
      <c r="AM20368" s="25"/>
    </row>
    <row r="20369" spans="32:39">
      <c r="AF20369" s="25"/>
      <c r="AM20369" s="25"/>
    </row>
    <row r="20370" spans="32:39">
      <c r="AF20370" s="25"/>
      <c r="AM20370" s="25"/>
    </row>
    <row r="20371" spans="32:39">
      <c r="AF20371" s="25"/>
      <c r="AM20371" s="25"/>
    </row>
    <row r="20372" spans="32:39">
      <c r="AF20372" s="25"/>
      <c r="AM20372" s="25"/>
    </row>
    <row r="20373" spans="32:39">
      <c r="AF20373" s="25"/>
      <c r="AM20373" s="25"/>
    </row>
    <row r="20374" spans="32:39">
      <c r="AF20374" s="25"/>
      <c r="AM20374" s="25"/>
    </row>
    <row r="20375" spans="32:39">
      <c r="AF20375" s="25"/>
      <c r="AM20375" s="25"/>
    </row>
    <row r="20376" spans="32:39">
      <c r="AF20376" s="25"/>
      <c r="AM20376" s="25"/>
    </row>
    <row r="20377" spans="32:39">
      <c r="AF20377" s="25"/>
      <c r="AM20377" s="25"/>
    </row>
    <row r="20378" spans="32:39">
      <c r="AF20378" s="25"/>
      <c r="AM20378" s="25"/>
    </row>
    <row r="20379" spans="32:39">
      <c r="AF20379" s="25"/>
      <c r="AM20379" s="25"/>
    </row>
    <row r="20380" spans="32:39">
      <c r="AF20380" s="25"/>
      <c r="AM20380" s="25"/>
    </row>
    <row r="20381" spans="32:39">
      <c r="AF20381" s="25"/>
      <c r="AM20381" s="25"/>
    </row>
    <row r="20382" spans="32:39">
      <c r="AF20382" s="25"/>
      <c r="AM20382" s="25"/>
    </row>
    <row r="20383" spans="32:39">
      <c r="AF20383" s="25"/>
      <c r="AM20383" s="25"/>
    </row>
    <row r="20384" spans="32:39">
      <c r="AF20384" s="25"/>
      <c r="AM20384" s="25"/>
    </row>
    <row r="20385" spans="32:39">
      <c r="AF20385" s="25"/>
      <c r="AM20385" s="25"/>
    </row>
    <row r="20386" spans="32:39">
      <c r="AF20386" s="25"/>
      <c r="AM20386" s="25"/>
    </row>
    <row r="20387" spans="32:39">
      <c r="AF20387" s="25"/>
      <c r="AM20387" s="25"/>
    </row>
    <row r="20388" spans="32:39">
      <c r="AF20388" s="25"/>
      <c r="AM20388" s="25"/>
    </row>
    <row r="20389" spans="32:39">
      <c r="AF20389" s="25"/>
      <c r="AM20389" s="25"/>
    </row>
    <row r="20390" spans="32:39">
      <c r="AF20390" s="25"/>
      <c r="AM20390" s="25"/>
    </row>
    <row r="20391" spans="32:39">
      <c r="AF20391" s="25"/>
      <c r="AM20391" s="25"/>
    </row>
    <row r="20392" spans="32:39">
      <c r="AF20392" s="25"/>
      <c r="AM20392" s="25"/>
    </row>
    <row r="20393" spans="32:39">
      <c r="AF20393" s="25"/>
      <c r="AM20393" s="25"/>
    </row>
    <row r="20394" spans="32:39">
      <c r="AF20394" s="25"/>
      <c r="AM20394" s="25"/>
    </row>
    <row r="20395" spans="32:39">
      <c r="AF20395" s="25"/>
      <c r="AM20395" s="25"/>
    </row>
    <row r="20396" spans="32:39">
      <c r="AF20396" s="25"/>
      <c r="AM20396" s="25"/>
    </row>
    <row r="20397" spans="32:39">
      <c r="AF20397" s="25"/>
      <c r="AM20397" s="25"/>
    </row>
    <row r="20398" spans="32:39">
      <c r="AF20398" s="25"/>
      <c r="AM20398" s="25"/>
    </row>
    <row r="20399" spans="32:39">
      <c r="AF20399" s="25"/>
      <c r="AM20399" s="25"/>
    </row>
    <row r="20400" spans="32:39">
      <c r="AF20400" s="25"/>
      <c r="AM20400" s="25"/>
    </row>
    <row r="20401" spans="32:39">
      <c r="AF20401" s="25"/>
      <c r="AM20401" s="25"/>
    </row>
    <row r="20402" spans="32:39">
      <c r="AF20402" s="25"/>
      <c r="AM20402" s="25"/>
    </row>
    <row r="20403" spans="32:39">
      <c r="AF20403" s="25"/>
      <c r="AM20403" s="25"/>
    </row>
    <row r="20404" spans="32:39">
      <c r="AF20404" s="25"/>
      <c r="AM20404" s="25"/>
    </row>
    <row r="20405" spans="32:39">
      <c r="AF20405" s="25"/>
      <c r="AM20405" s="25"/>
    </row>
    <row r="20406" spans="32:39">
      <c r="AF20406" s="25"/>
      <c r="AM20406" s="25"/>
    </row>
    <row r="20407" spans="32:39">
      <c r="AF20407" s="25"/>
      <c r="AM20407" s="25"/>
    </row>
    <row r="20408" spans="32:39">
      <c r="AF20408" s="25"/>
      <c r="AM20408" s="25"/>
    </row>
    <row r="20409" spans="32:39">
      <c r="AF20409" s="25"/>
      <c r="AM20409" s="25"/>
    </row>
    <row r="20410" spans="32:39">
      <c r="AF20410" s="25"/>
      <c r="AM20410" s="25"/>
    </row>
    <row r="20411" spans="32:39">
      <c r="AF20411" s="25"/>
      <c r="AM20411" s="25"/>
    </row>
    <row r="20412" spans="32:39">
      <c r="AF20412" s="25"/>
      <c r="AM20412" s="25"/>
    </row>
    <row r="20413" spans="32:39">
      <c r="AF20413" s="25"/>
      <c r="AM20413" s="25"/>
    </row>
    <row r="20414" spans="32:39">
      <c r="AF20414" s="25"/>
      <c r="AM20414" s="25"/>
    </row>
    <row r="20415" spans="32:39">
      <c r="AF20415" s="25"/>
      <c r="AM20415" s="25"/>
    </row>
    <row r="20416" spans="32:39">
      <c r="AF20416" s="25"/>
      <c r="AM20416" s="25"/>
    </row>
    <row r="20417" spans="32:39">
      <c r="AF20417" s="25"/>
      <c r="AM20417" s="25"/>
    </row>
    <row r="20418" spans="32:39">
      <c r="AF20418" s="25"/>
      <c r="AM20418" s="25"/>
    </row>
    <row r="20419" spans="32:39">
      <c r="AF20419" s="25"/>
      <c r="AM20419" s="25"/>
    </row>
    <row r="20420" spans="32:39">
      <c r="AF20420" s="25"/>
      <c r="AM20420" s="25"/>
    </row>
    <row r="20421" spans="32:39">
      <c r="AF20421" s="25"/>
      <c r="AM20421" s="25"/>
    </row>
    <row r="20422" spans="32:39">
      <c r="AF20422" s="25"/>
      <c r="AM20422" s="25"/>
    </row>
    <row r="20423" spans="32:39">
      <c r="AF20423" s="25"/>
      <c r="AM20423" s="25"/>
    </row>
    <row r="20424" spans="32:39">
      <c r="AF20424" s="25"/>
      <c r="AM20424" s="25"/>
    </row>
    <row r="20425" spans="32:39">
      <c r="AF20425" s="25"/>
      <c r="AM20425" s="25"/>
    </row>
    <row r="20426" spans="32:39">
      <c r="AF20426" s="25"/>
      <c r="AM20426" s="25"/>
    </row>
    <row r="20427" spans="32:39">
      <c r="AF20427" s="25"/>
      <c r="AM20427" s="25"/>
    </row>
    <row r="20428" spans="32:39">
      <c r="AF20428" s="25"/>
      <c r="AM20428" s="25"/>
    </row>
    <row r="20429" spans="32:39">
      <c r="AF20429" s="25"/>
      <c r="AM20429" s="25"/>
    </row>
    <row r="20430" spans="32:39">
      <c r="AF20430" s="25"/>
      <c r="AM20430" s="25"/>
    </row>
    <row r="20431" spans="32:39">
      <c r="AF20431" s="25"/>
      <c r="AM20431" s="25"/>
    </row>
    <row r="20432" spans="32:39">
      <c r="AF20432" s="25"/>
      <c r="AM20432" s="25"/>
    </row>
    <row r="20433" spans="32:39">
      <c r="AF20433" s="25"/>
      <c r="AM20433" s="25"/>
    </row>
    <row r="20434" spans="32:39">
      <c r="AF20434" s="25"/>
      <c r="AM20434" s="25"/>
    </row>
    <row r="20435" spans="32:39">
      <c r="AF20435" s="25"/>
      <c r="AM20435" s="25"/>
    </row>
    <row r="20436" spans="32:39">
      <c r="AF20436" s="25"/>
      <c r="AM20436" s="25"/>
    </row>
    <row r="20437" spans="32:39">
      <c r="AF20437" s="25"/>
      <c r="AM20437" s="25"/>
    </row>
    <row r="20438" spans="32:39">
      <c r="AF20438" s="25"/>
      <c r="AM20438" s="25"/>
    </row>
    <row r="20439" spans="32:39">
      <c r="AF20439" s="25"/>
      <c r="AM20439" s="25"/>
    </row>
    <row r="20440" spans="32:39">
      <c r="AF20440" s="25"/>
      <c r="AM20440" s="25"/>
    </row>
    <row r="20441" spans="32:39">
      <c r="AF20441" s="25"/>
      <c r="AM20441" s="25"/>
    </row>
    <row r="20442" spans="32:39">
      <c r="AF20442" s="25"/>
      <c r="AM20442" s="25"/>
    </row>
    <row r="20443" spans="32:39">
      <c r="AF20443" s="25"/>
      <c r="AM20443" s="25"/>
    </row>
    <row r="20444" spans="32:39">
      <c r="AF20444" s="25"/>
      <c r="AM20444" s="25"/>
    </row>
    <row r="20445" spans="32:39">
      <c r="AF20445" s="25"/>
      <c r="AM20445" s="25"/>
    </row>
    <row r="20446" spans="32:39">
      <c r="AF20446" s="25"/>
      <c r="AM20446" s="25"/>
    </row>
    <row r="20447" spans="32:39">
      <c r="AF20447" s="25"/>
      <c r="AM20447" s="25"/>
    </row>
    <row r="20448" spans="32:39">
      <c r="AF20448" s="25"/>
      <c r="AM20448" s="25"/>
    </row>
    <row r="20449" spans="32:39">
      <c r="AF20449" s="25"/>
      <c r="AM20449" s="25"/>
    </row>
    <row r="20450" spans="32:39">
      <c r="AF20450" s="25"/>
      <c r="AM20450" s="25"/>
    </row>
    <row r="20451" spans="32:39">
      <c r="AF20451" s="25"/>
      <c r="AM20451" s="25"/>
    </row>
    <row r="20452" spans="32:39">
      <c r="AF20452" s="25"/>
      <c r="AM20452" s="25"/>
    </row>
    <row r="20453" spans="32:39">
      <c r="AF20453" s="25"/>
      <c r="AM20453" s="25"/>
    </row>
    <row r="20454" spans="32:39">
      <c r="AF20454" s="25"/>
      <c r="AM20454" s="25"/>
    </row>
    <row r="20455" spans="32:39">
      <c r="AF20455" s="25"/>
      <c r="AM20455" s="25"/>
    </row>
    <row r="20456" spans="32:39">
      <c r="AF20456" s="25"/>
      <c r="AM20456" s="25"/>
    </row>
    <row r="20457" spans="32:39">
      <c r="AF20457" s="25"/>
      <c r="AM20457" s="25"/>
    </row>
    <row r="20458" spans="32:39">
      <c r="AF20458" s="25"/>
      <c r="AM20458" s="25"/>
    </row>
    <row r="20459" spans="32:39">
      <c r="AF20459" s="25"/>
      <c r="AM20459" s="25"/>
    </row>
    <row r="20460" spans="32:39">
      <c r="AF20460" s="25"/>
      <c r="AM20460" s="25"/>
    </row>
    <row r="20461" spans="32:39">
      <c r="AF20461" s="25"/>
      <c r="AM20461" s="25"/>
    </row>
    <row r="20462" spans="32:39">
      <c r="AF20462" s="25"/>
      <c r="AM20462" s="25"/>
    </row>
    <row r="20463" spans="32:39">
      <c r="AF20463" s="25"/>
      <c r="AM20463" s="25"/>
    </row>
    <row r="20464" spans="32:39">
      <c r="AF20464" s="25"/>
      <c r="AM20464" s="25"/>
    </row>
    <row r="20465" spans="32:39">
      <c r="AF20465" s="25"/>
      <c r="AM20465" s="25"/>
    </row>
    <row r="20466" spans="32:39">
      <c r="AF20466" s="25"/>
      <c r="AM20466" s="25"/>
    </row>
    <row r="20467" spans="32:39">
      <c r="AF20467" s="25"/>
      <c r="AM20467" s="25"/>
    </row>
    <row r="20468" spans="32:39">
      <c r="AF20468" s="25"/>
      <c r="AM20468" s="25"/>
    </row>
    <row r="20469" spans="32:39">
      <c r="AF20469" s="25"/>
      <c r="AM20469" s="25"/>
    </row>
    <row r="20470" spans="32:39">
      <c r="AF20470" s="25"/>
      <c r="AM20470" s="25"/>
    </row>
    <row r="20471" spans="32:39">
      <c r="AF20471" s="25"/>
      <c r="AM20471" s="25"/>
    </row>
    <row r="20472" spans="32:39">
      <c r="AF20472" s="25"/>
      <c r="AM20472" s="25"/>
    </row>
    <row r="20473" spans="32:39">
      <c r="AF20473" s="25"/>
      <c r="AM20473" s="25"/>
    </row>
    <row r="20474" spans="32:39">
      <c r="AF20474" s="25"/>
      <c r="AM20474" s="25"/>
    </row>
    <row r="20475" spans="32:39">
      <c r="AF20475" s="25"/>
      <c r="AM20475" s="25"/>
    </row>
    <row r="20476" spans="32:39">
      <c r="AF20476" s="25"/>
      <c r="AM20476" s="25"/>
    </row>
    <row r="20477" spans="32:39">
      <c r="AF20477" s="25"/>
      <c r="AM20477" s="25"/>
    </row>
    <row r="20478" spans="32:39">
      <c r="AF20478" s="25"/>
      <c r="AM20478" s="25"/>
    </row>
    <row r="20479" spans="32:39">
      <c r="AF20479" s="25"/>
      <c r="AM20479" s="25"/>
    </row>
    <row r="20480" spans="32:39">
      <c r="AF20480" s="25"/>
      <c r="AM20480" s="25"/>
    </row>
    <row r="20481" spans="32:39">
      <c r="AF20481" s="25"/>
      <c r="AM20481" s="25"/>
    </row>
    <row r="20482" spans="32:39">
      <c r="AF20482" s="25"/>
      <c r="AM20482" s="25"/>
    </row>
    <row r="20483" spans="32:39">
      <c r="AF20483" s="25"/>
      <c r="AM20483" s="25"/>
    </row>
    <row r="20484" spans="32:39">
      <c r="AF20484" s="25"/>
      <c r="AM20484" s="25"/>
    </row>
    <row r="20485" spans="32:39">
      <c r="AF20485" s="25"/>
      <c r="AM20485" s="25"/>
    </row>
    <row r="20486" spans="32:39">
      <c r="AF20486" s="25"/>
      <c r="AM20486" s="25"/>
    </row>
    <row r="20487" spans="32:39">
      <c r="AF20487" s="25"/>
      <c r="AM20487" s="25"/>
    </row>
    <row r="20488" spans="32:39">
      <c r="AF20488" s="25"/>
      <c r="AM20488" s="25"/>
    </row>
    <row r="20489" spans="32:39">
      <c r="AF20489" s="25"/>
      <c r="AM20489" s="25"/>
    </row>
    <row r="20490" spans="32:39">
      <c r="AF20490" s="25"/>
      <c r="AM20490" s="25"/>
    </row>
    <row r="20491" spans="32:39">
      <c r="AF20491" s="25"/>
      <c r="AM20491" s="25"/>
    </row>
    <row r="20492" spans="32:39">
      <c r="AF20492" s="25"/>
      <c r="AM20492" s="25"/>
    </row>
    <row r="20493" spans="32:39">
      <c r="AF20493" s="25"/>
      <c r="AM20493" s="25"/>
    </row>
    <row r="20494" spans="32:39">
      <c r="AF20494" s="25"/>
      <c r="AM20494" s="25"/>
    </row>
    <row r="20495" spans="32:39">
      <c r="AF20495" s="25"/>
      <c r="AM20495" s="25"/>
    </row>
    <row r="20496" spans="32:39">
      <c r="AF20496" s="25"/>
      <c r="AM20496" s="25"/>
    </row>
    <row r="20497" spans="32:39">
      <c r="AF20497" s="25"/>
      <c r="AM20497" s="25"/>
    </row>
    <row r="20498" spans="32:39">
      <c r="AF20498" s="25"/>
      <c r="AM20498" s="25"/>
    </row>
    <row r="20499" spans="32:39">
      <c r="AF20499" s="25"/>
      <c r="AM20499" s="25"/>
    </row>
    <row r="20500" spans="32:39">
      <c r="AF20500" s="25"/>
      <c r="AM20500" s="25"/>
    </row>
    <row r="20501" spans="32:39">
      <c r="AF20501" s="25"/>
      <c r="AM20501" s="25"/>
    </row>
    <row r="20502" spans="32:39">
      <c r="AF20502" s="25"/>
      <c r="AM20502" s="25"/>
    </row>
    <row r="20503" spans="32:39">
      <c r="AF20503" s="25"/>
      <c r="AM20503" s="25"/>
    </row>
    <row r="20504" spans="32:39">
      <c r="AF20504" s="25"/>
      <c r="AM20504" s="25"/>
    </row>
    <row r="20505" spans="32:39">
      <c r="AF20505" s="25"/>
      <c r="AM20505" s="25"/>
    </row>
    <row r="20506" spans="32:39">
      <c r="AF20506" s="25"/>
      <c r="AM20506" s="25"/>
    </row>
    <row r="20507" spans="32:39">
      <c r="AF20507" s="25"/>
      <c r="AM20507" s="25"/>
    </row>
    <row r="20508" spans="32:39">
      <c r="AF20508" s="25"/>
      <c r="AM20508" s="25"/>
    </row>
    <row r="20509" spans="32:39">
      <c r="AF20509" s="25"/>
      <c r="AM20509" s="25"/>
    </row>
    <row r="20510" spans="32:39">
      <c r="AF20510" s="25"/>
      <c r="AM20510" s="25"/>
    </row>
    <row r="20511" spans="32:39">
      <c r="AF20511" s="25"/>
      <c r="AM20511" s="25"/>
    </row>
    <row r="20512" spans="32:39">
      <c r="AF20512" s="25"/>
      <c r="AM20512" s="25"/>
    </row>
    <row r="20513" spans="32:39">
      <c r="AF20513" s="25"/>
      <c r="AM20513" s="25"/>
    </row>
    <row r="20514" spans="32:39">
      <c r="AF20514" s="25"/>
      <c r="AM20514" s="25"/>
    </row>
    <row r="20515" spans="32:39">
      <c r="AF20515" s="25"/>
      <c r="AM20515" s="25"/>
    </row>
    <row r="20516" spans="32:39">
      <c r="AF20516" s="25"/>
      <c r="AM20516" s="25"/>
    </row>
    <row r="20517" spans="32:39">
      <c r="AF20517" s="25"/>
      <c r="AM20517" s="25"/>
    </row>
    <row r="20518" spans="32:39">
      <c r="AF20518" s="25"/>
      <c r="AM20518" s="25"/>
    </row>
    <row r="20519" spans="32:39">
      <c r="AF20519" s="25"/>
      <c r="AM20519" s="25"/>
    </row>
    <row r="20520" spans="32:39">
      <c r="AF20520" s="25"/>
      <c r="AM20520" s="25"/>
    </row>
    <row r="20521" spans="32:39">
      <c r="AF20521" s="25"/>
      <c r="AM20521" s="25"/>
    </row>
    <row r="20522" spans="32:39">
      <c r="AF20522" s="25"/>
      <c r="AM20522" s="25"/>
    </row>
    <row r="20523" spans="32:39">
      <c r="AF20523" s="25"/>
      <c r="AM20523" s="25"/>
    </row>
    <row r="20524" spans="32:39">
      <c r="AF20524" s="25"/>
      <c r="AM20524" s="25"/>
    </row>
    <row r="20525" spans="32:39">
      <c r="AF20525" s="25"/>
      <c r="AM20525" s="25"/>
    </row>
    <row r="20526" spans="32:39">
      <c r="AF20526" s="25"/>
      <c r="AM20526" s="25"/>
    </row>
    <row r="20527" spans="32:39">
      <c r="AF20527" s="25"/>
      <c r="AM20527" s="25"/>
    </row>
    <row r="20528" spans="32:39">
      <c r="AF20528" s="25"/>
      <c r="AM20528" s="25"/>
    </row>
    <row r="20529" spans="32:39">
      <c r="AF20529" s="25"/>
      <c r="AM20529" s="25"/>
    </row>
    <row r="20530" spans="32:39">
      <c r="AF20530" s="25"/>
      <c r="AM20530" s="25"/>
    </row>
    <row r="20531" spans="32:39">
      <c r="AF20531" s="25"/>
      <c r="AM20531" s="25"/>
    </row>
    <row r="20532" spans="32:39">
      <c r="AF20532" s="25"/>
      <c r="AM20532" s="25"/>
    </row>
    <row r="20533" spans="32:39">
      <c r="AF20533" s="25"/>
      <c r="AM20533" s="25"/>
    </row>
    <row r="20534" spans="32:39">
      <c r="AF20534" s="25"/>
      <c r="AM20534" s="25"/>
    </row>
    <row r="20535" spans="32:39">
      <c r="AF20535" s="25"/>
      <c r="AM20535" s="25"/>
    </row>
    <row r="20536" spans="32:39">
      <c r="AF20536" s="25"/>
      <c r="AM20536" s="25"/>
    </row>
    <row r="20537" spans="32:39">
      <c r="AF20537" s="25"/>
      <c r="AM20537" s="25"/>
    </row>
    <row r="20538" spans="32:39">
      <c r="AF20538" s="25"/>
      <c r="AM20538" s="25"/>
    </row>
    <row r="20539" spans="32:39">
      <c r="AF20539" s="25"/>
      <c r="AM20539" s="25"/>
    </row>
    <row r="20540" spans="32:39">
      <c r="AF20540" s="25"/>
      <c r="AM20540" s="25"/>
    </row>
    <row r="20541" spans="32:39">
      <c r="AF20541" s="25"/>
      <c r="AM20541" s="25"/>
    </row>
    <row r="20542" spans="32:39">
      <c r="AF20542" s="25"/>
      <c r="AM20542" s="25"/>
    </row>
    <row r="20543" spans="32:39">
      <c r="AF20543" s="25"/>
      <c r="AM20543" s="25"/>
    </row>
    <row r="20544" spans="32:39">
      <c r="AF20544" s="25"/>
      <c r="AM20544" s="25"/>
    </row>
    <row r="20545" spans="32:39">
      <c r="AF20545" s="25"/>
      <c r="AM20545" s="25"/>
    </row>
    <row r="20546" spans="32:39">
      <c r="AF20546" s="25"/>
      <c r="AM20546" s="25"/>
    </row>
    <row r="20547" spans="32:39">
      <c r="AF20547" s="25"/>
      <c r="AM20547" s="25"/>
    </row>
    <row r="20548" spans="32:39">
      <c r="AF20548" s="25"/>
      <c r="AM20548" s="25"/>
    </row>
    <row r="20549" spans="32:39">
      <c r="AF20549" s="25"/>
      <c r="AM20549" s="25"/>
    </row>
    <row r="20550" spans="32:39">
      <c r="AF20550" s="25"/>
      <c r="AM20550" s="25"/>
    </row>
    <row r="20551" spans="32:39">
      <c r="AF20551" s="25"/>
      <c r="AM20551" s="25"/>
    </row>
    <row r="20552" spans="32:39">
      <c r="AF20552" s="25"/>
      <c r="AM20552" s="25"/>
    </row>
    <row r="20553" spans="32:39">
      <c r="AF20553" s="25"/>
      <c r="AM20553" s="25"/>
    </row>
    <row r="20554" spans="32:39">
      <c r="AF20554" s="25"/>
      <c r="AM20554" s="25"/>
    </row>
    <row r="20555" spans="32:39">
      <c r="AF20555" s="25"/>
      <c r="AM20555" s="25"/>
    </row>
    <row r="20556" spans="32:39">
      <c r="AF20556" s="25"/>
      <c r="AM20556" s="25"/>
    </row>
    <row r="20557" spans="32:39">
      <c r="AF20557" s="25"/>
      <c r="AM20557" s="25"/>
    </row>
    <row r="20558" spans="32:39">
      <c r="AF20558" s="25"/>
      <c r="AM20558" s="25"/>
    </row>
    <row r="20559" spans="32:39">
      <c r="AF20559" s="25"/>
      <c r="AM20559" s="25"/>
    </row>
    <row r="20560" spans="32:39">
      <c r="AF20560" s="25"/>
      <c r="AM20560" s="25"/>
    </row>
    <row r="20561" spans="32:39">
      <c r="AF20561" s="25"/>
      <c r="AM20561" s="25"/>
    </row>
    <row r="20562" spans="32:39">
      <c r="AF20562" s="25"/>
      <c r="AM20562" s="25"/>
    </row>
    <row r="20563" spans="32:39">
      <c r="AF20563" s="25"/>
      <c r="AM20563" s="25"/>
    </row>
    <row r="20564" spans="32:39">
      <c r="AF20564" s="25"/>
      <c r="AM20564" s="25"/>
    </row>
    <row r="20565" spans="32:39">
      <c r="AF20565" s="25"/>
      <c r="AM20565" s="25"/>
    </row>
    <row r="20566" spans="32:39">
      <c r="AF20566" s="25"/>
      <c r="AM20566" s="25"/>
    </row>
    <row r="20567" spans="32:39">
      <c r="AF20567" s="25"/>
      <c r="AM20567" s="25"/>
    </row>
    <row r="20568" spans="32:39">
      <c r="AF20568" s="25"/>
      <c r="AM20568" s="25"/>
    </row>
    <row r="20569" spans="32:39">
      <c r="AF20569" s="25"/>
      <c r="AM20569" s="25"/>
    </row>
    <row r="20570" spans="32:39">
      <c r="AF20570" s="25"/>
      <c r="AM20570" s="25"/>
    </row>
    <row r="20571" spans="32:39">
      <c r="AF20571" s="25"/>
      <c r="AM20571" s="25"/>
    </row>
    <row r="20572" spans="32:39">
      <c r="AF20572" s="25"/>
      <c r="AM20572" s="25"/>
    </row>
    <row r="20573" spans="32:39">
      <c r="AF20573" s="25"/>
      <c r="AM20573" s="25"/>
    </row>
    <row r="20574" spans="32:39">
      <c r="AF20574" s="25"/>
      <c r="AM20574" s="25"/>
    </row>
    <row r="20575" spans="32:39">
      <c r="AF20575" s="25"/>
      <c r="AM20575" s="25"/>
    </row>
    <row r="20576" spans="32:39">
      <c r="AF20576" s="25"/>
      <c r="AM20576" s="25"/>
    </row>
    <row r="20577" spans="32:39">
      <c r="AF20577" s="25"/>
      <c r="AM20577" s="25"/>
    </row>
    <row r="20578" spans="32:39">
      <c r="AF20578" s="25"/>
      <c r="AM20578" s="25"/>
    </row>
    <row r="20579" spans="32:39">
      <c r="AF20579" s="25"/>
      <c r="AM20579" s="25"/>
    </row>
    <row r="20580" spans="32:39">
      <c r="AF20580" s="25"/>
      <c r="AM20580" s="25"/>
    </row>
    <row r="20581" spans="32:39">
      <c r="AF20581" s="25"/>
      <c r="AM20581" s="25"/>
    </row>
    <row r="20582" spans="32:39">
      <c r="AF20582" s="25"/>
      <c r="AM20582" s="25"/>
    </row>
    <row r="20583" spans="32:39">
      <c r="AF20583" s="25"/>
      <c r="AM20583" s="25"/>
    </row>
    <row r="20584" spans="32:39">
      <c r="AF20584" s="25"/>
      <c r="AM20584" s="25"/>
    </row>
    <row r="20585" spans="32:39">
      <c r="AF20585" s="25"/>
      <c r="AM20585" s="25"/>
    </row>
    <row r="20586" spans="32:39">
      <c r="AF20586" s="25"/>
      <c r="AM20586" s="25"/>
    </row>
    <row r="20587" spans="32:39">
      <c r="AF20587" s="25"/>
      <c r="AM20587" s="25"/>
    </row>
    <row r="20588" spans="32:39">
      <c r="AF20588" s="25"/>
      <c r="AM20588" s="25"/>
    </row>
    <row r="20589" spans="32:39">
      <c r="AF20589" s="25"/>
      <c r="AM20589" s="25"/>
    </row>
    <row r="20590" spans="32:39">
      <c r="AF20590" s="25"/>
      <c r="AM20590" s="25"/>
    </row>
    <row r="20591" spans="32:39">
      <c r="AF20591" s="25"/>
      <c r="AM20591" s="25"/>
    </row>
    <row r="20592" spans="32:39">
      <c r="AF20592" s="25"/>
      <c r="AM20592" s="25"/>
    </row>
    <row r="20593" spans="32:39">
      <c r="AF20593" s="25"/>
      <c r="AM20593" s="25"/>
    </row>
    <row r="20594" spans="32:39">
      <c r="AF20594" s="25"/>
      <c r="AM20594" s="25"/>
    </row>
    <row r="20595" spans="32:39">
      <c r="AF20595" s="25"/>
      <c r="AM20595" s="25"/>
    </row>
    <row r="20596" spans="32:39">
      <c r="AF20596" s="25"/>
      <c r="AM20596" s="25"/>
    </row>
    <row r="20597" spans="32:39">
      <c r="AF20597" s="25"/>
      <c r="AM20597" s="25"/>
    </row>
    <row r="20598" spans="32:39">
      <c r="AF20598" s="25"/>
      <c r="AM20598" s="25"/>
    </row>
    <row r="20599" spans="32:39">
      <c r="AF20599" s="25"/>
      <c r="AM20599" s="25"/>
    </row>
    <row r="20600" spans="32:39">
      <c r="AF20600" s="25"/>
      <c r="AM20600" s="25"/>
    </row>
    <row r="20601" spans="32:39">
      <c r="AF20601" s="25"/>
      <c r="AM20601" s="25"/>
    </row>
    <row r="20602" spans="32:39">
      <c r="AF20602" s="25"/>
      <c r="AM20602" s="25"/>
    </row>
    <row r="20603" spans="32:39">
      <c r="AF20603" s="25"/>
      <c r="AM20603" s="25"/>
    </row>
    <row r="20604" spans="32:39">
      <c r="AF20604" s="25"/>
      <c r="AM20604" s="25"/>
    </row>
    <row r="20605" spans="32:39">
      <c r="AF20605" s="25"/>
      <c r="AM20605" s="25"/>
    </row>
    <row r="20606" spans="32:39">
      <c r="AF20606" s="25"/>
      <c r="AM20606" s="25"/>
    </row>
    <row r="20607" spans="32:39">
      <c r="AF20607" s="25"/>
      <c r="AM20607" s="25"/>
    </row>
    <row r="20608" spans="32:39">
      <c r="AF20608" s="25"/>
      <c r="AM20608" s="25"/>
    </row>
    <row r="20609" spans="32:39">
      <c r="AF20609" s="25"/>
      <c r="AM20609" s="25"/>
    </row>
    <row r="20610" spans="32:39">
      <c r="AF20610" s="25"/>
      <c r="AM20610" s="25"/>
    </row>
    <row r="20611" spans="32:39">
      <c r="AF20611" s="25"/>
      <c r="AM20611" s="25"/>
    </row>
    <row r="20612" spans="32:39">
      <c r="AF20612" s="25"/>
      <c r="AM20612" s="25"/>
    </row>
    <row r="20613" spans="32:39">
      <c r="AF20613" s="25"/>
      <c r="AM20613" s="25"/>
    </row>
    <row r="20614" spans="32:39">
      <c r="AF20614" s="25"/>
      <c r="AM20614" s="25"/>
    </row>
    <row r="20615" spans="32:39">
      <c r="AF20615" s="25"/>
      <c r="AM20615" s="25"/>
    </row>
    <row r="20616" spans="32:39">
      <c r="AF20616" s="25"/>
      <c r="AM20616" s="25"/>
    </row>
    <row r="20617" spans="32:39">
      <c r="AF20617" s="25"/>
      <c r="AM20617" s="25"/>
    </row>
    <row r="20618" spans="32:39">
      <c r="AF20618" s="25"/>
      <c r="AM20618" s="25"/>
    </row>
    <row r="20619" spans="32:39">
      <c r="AF20619" s="25"/>
      <c r="AM20619" s="25"/>
    </row>
    <row r="20620" spans="32:39">
      <c r="AF20620" s="25"/>
      <c r="AM20620" s="25"/>
    </row>
    <row r="20621" spans="32:39">
      <c r="AF20621" s="25"/>
      <c r="AM20621" s="25"/>
    </row>
    <row r="20622" spans="32:39">
      <c r="AF20622" s="25"/>
      <c r="AM20622" s="25"/>
    </row>
    <row r="20623" spans="32:39">
      <c r="AF20623" s="25"/>
      <c r="AM20623" s="25"/>
    </row>
    <row r="20624" spans="32:39">
      <c r="AF20624" s="25"/>
      <c r="AM20624" s="25"/>
    </row>
    <row r="20625" spans="32:39">
      <c r="AF20625" s="25"/>
      <c r="AM20625" s="25"/>
    </row>
    <row r="20626" spans="32:39">
      <c r="AF20626" s="25"/>
      <c r="AM20626" s="25"/>
    </row>
    <row r="20627" spans="32:39">
      <c r="AF20627" s="25"/>
      <c r="AM20627" s="25"/>
    </row>
    <row r="20628" spans="32:39">
      <c r="AF20628" s="25"/>
      <c r="AM20628" s="25"/>
    </row>
    <row r="20629" spans="32:39">
      <c r="AF20629" s="25"/>
      <c r="AM20629" s="25"/>
    </row>
    <row r="20630" spans="32:39">
      <c r="AF20630" s="25"/>
      <c r="AM20630" s="25"/>
    </row>
    <row r="20631" spans="32:39">
      <c r="AF20631" s="25"/>
      <c r="AM20631" s="25"/>
    </row>
    <row r="20632" spans="32:39">
      <c r="AF20632" s="25"/>
      <c r="AM20632" s="25"/>
    </row>
    <row r="20633" spans="32:39">
      <c r="AF20633" s="25"/>
      <c r="AM20633" s="25"/>
    </row>
    <row r="20634" spans="32:39">
      <c r="AF20634" s="25"/>
      <c r="AM20634" s="25"/>
    </row>
    <row r="20635" spans="32:39">
      <c r="AF20635" s="25"/>
      <c r="AM20635" s="25"/>
    </row>
    <row r="20636" spans="32:39">
      <c r="AF20636" s="25"/>
      <c r="AM20636" s="25"/>
    </row>
    <row r="20637" spans="32:39">
      <c r="AF20637" s="25"/>
      <c r="AM20637" s="25"/>
    </row>
    <row r="20638" spans="32:39">
      <c r="AF20638" s="25"/>
      <c r="AM20638" s="25"/>
    </row>
    <row r="20639" spans="32:39">
      <c r="AF20639" s="25"/>
      <c r="AM20639" s="25"/>
    </row>
    <row r="20640" spans="32:39">
      <c r="AF20640" s="25"/>
      <c r="AM20640" s="25"/>
    </row>
    <row r="20641" spans="32:39">
      <c r="AF20641" s="25"/>
      <c r="AM20641" s="25"/>
    </row>
    <row r="20642" spans="32:39">
      <c r="AF20642" s="25"/>
      <c r="AM20642" s="25"/>
    </row>
    <row r="20643" spans="32:39">
      <c r="AF20643" s="25"/>
      <c r="AM20643" s="25"/>
    </row>
    <row r="20644" spans="32:39">
      <c r="AF20644" s="25"/>
      <c r="AM20644" s="25"/>
    </row>
    <row r="20645" spans="32:39">
      <c r="AF20645" s="25"/>
      <c r="AM20645" s="25"/>
    </row>
    <row r="20646" spans="32:39">
      <c r="AF20646" s="25"/>
      <c r="AM20646" s="25"/>
    </row>
    <row r="20647" spans="32:39">
      <c r="AF20647" s="25"/>
      <c r="AM20647" s="25"/>
    </row>
    <row r="20648" spans="32:39">
      <c r="AF20648" s="25"/>
      <c r="AM20648" s="25"/>
    </row>
    <row r="20649" spans="32:39">
      <c r="AF20649" s="25"/>
      <c r="AM20649" s="25"/>
    </row>
    <row r="20650" spans="32:39">
      <c r="AF20650" s="25"/>
      <c r="AM20650" s="25"/>
    </row>
    <row r="20651" spans="32:39">
      <c r="AF20651" s="25"/>
      <c r="AM20651" s="25"/>
    </row>
    <row r="20652" spans="32:39">
      <c r="AF20652" s="25"/>
      <c r="AM20652" s="25"/>
    </row>
    <row r="20653" spans="32:39">
      <c r="AF20653" s="25"/>
      <c r="AM20653" s="25"/>
    </row>
    <row r="20654" spans="32:39">
      <c r="AF20654" s="25"/>
      <c r="AM20654" s="25"/>
    </row>
    <row r="20655" spans="32:39">
      <c r="AF20655" s="25"/>
      <c r="AM20655" s="25"/>
    </row>
    <row r="20656" spans="32:39">
      <c r="AF20656" s="25"/>
      <c r="AM20656" s="25"/>
    </row>
    <row r="20657" spans="32:39">
      <c r="AF20657" s="25"/>
      <c r="AM20657" s="25"/>
    </row>
    <row r="20658" spans="32:39">
      <c r="AF20658" s="25"/>
      <c r="AM20658" s="25"/>
    </row>
    <row r="20659" spans="32:39">
      <c r="AF20659" s="25"/>
      <c r="AM20659" s="25"/>
    </row>
    <row r="20660" spans="32:39">
      <c r="AF20660" s="25"/>
      <c r="AM20660" s="25"/>
    </row>
    <row r="20661" spans="32:39">
      <c r="AF20661" s="25"/>
      <c r="AM20661" s="25"/>
    </row>
    <row r="20662" spans="32:39">
      <c r="AF20662" s="25"/>
      <c r="AM20662" s="25"/>
    </row>
    <row r="20663" spans="32:39">
      <c r="AF20663" s="25"/>
      <c r="AM20663" s="25"/>
    </row>
    <row r="20664" spans="32:39">
      <c r="AF20664" s="25"/>
      <c r="AM20664" s="25"/>
    </row>
    <row r="20665" spans="32:39">
      <c r="AF20665" s="25"/>
      <c r="AM20665" s="25"/>
    </row>
    <row r="20666" spans="32:39">
      <c r="AF20666" s="25"/>
      <c r="AM20666" s="25"/>
    </row>
    <row r="20667" spans="32:39">
      <c r="AF20667" s="25"/>
      <c r="AM20667" s="25"/>
    </row>
    <row r="20668" spans="32:39">
      <c r="AF20668" s="25"/>
      <c r="AM20668" s="25"/>
    </row>
    <row r="20669" spans="32:39">
      <c r="AF20669" s="25"/>
      <c r="AM20669" s="25"/>
    </row>
    <row r="20670" spans="32:39">
      <c r="AF20670" s="25"/>
      <c r="AM20670" s="25"/>
    </row>
    <row r="20671" spans="32:39">
      <c r="AF20671" s="25"/>
      <c r="AM20671" s="25"/>
    </row>
    <row r="20672" spans="32:39">
      <c r="AF20672" s="25"/>
      <c r="AM20672" s="25"/>
    </row>
    <row r="20673" spans="32:39">
      <c r="AF20673" s="25"/>
      <c r="AM20673" s="25"/>
    </row>
    <row r="20674" spans="32:39">
      <c r="AF20674" s="25"/>
      <c r="AM20674" s="25"/>
    </row>
    <row r="20675" spans="32:39">
      <c r="AF20675" s="25"/>
      <c r="AM20675" s="25"/>
    </row>
    <row r="20676" spans="32:39">
      <c r="AF20676" s="25"/>
      <c r="AM20676" s="25"/>
    </row>
    <row r="20677" spans="32:39">
      <c r="AF20677" s="25"/>
      <c r="AM20677" s="25"/>
    </row>
    <row r="20678" spans="32:39">
      <c r="AF20678" s="25"/>
      <c r="AM20678" s="25"/>
    </row>
    <row r="20679" spans="32:39">
      <c r="AF20679" s="25"/>
      <c r="AM20679" s="25"/>
    </row>
    <row r="20680" spans="32:39">
      <c r="AF20680" s="25"/>
      <c r="AM20680" s="25"/>
    </row>
    <row r="20681" spans="32:39">
      <c r="AF20681" s="25"/>
      <c r="AM20681" s="25"/>
    </row>
    <row r="20682" spans="32:39">
      <c r="AF20682" s="25"/>
      <c r="AM20682" s="25"/>
    </row>
    <row r="20683" spans="32:39">
      <c r="AF20683" s="25"/>
      <c r="AM20683" s="25"/>
    </row>
    <row r="20684" spans="32:39">
      <c r="AF20684" s="25"/>
      <c r="AM20684" s="25"/>
    </row>
    <row r="20685" spans="32:39">
      <c r="AF20685" s="25"/>
      <c r="AM20685" s="25"/>
    </row>
    <row r="20686" spans="32:39">
      <c r="AF20686" s="25"/>
      <c r="AM20686" s="25"/>
    </row>
    <row r="20687" spans="32:39">
      <c r="AF20687" s="25"/>
      <c r="AM20687" s="25"/>
    </row>
    <row r="20688" spans="32:39">
      <c r="AF20688" s="25"/>
      <c r="AM20688" s="25"/>
    </row>
    <row r="20689" spans="32:39">
      <c r="AF20689" s="25"/>
      <c r="AM20689" s="25"/>
    </row>
    <row r="20690" spans="32:39">
      <c r="AF20690" s="25"/>
      <c r="AM20690" s="25"/>
    </row>
    <row r="20691" spans="32:39">
      <c r="AF20691" s="25"/>
      <c r="AM20691" s="25"/>
    </row>
    <row r="20692" spans="32:39">
      <c r="AF20692" s="25"/>
      <c r="AM20692" s="25"/>
    </row>
    <row r="20693" spans="32:39">
      <c r="AF20693" s="25"/>
      <c r="AM20693" s="25"/>
    </row>
    <row r="20694" spans="32:39">
      <c r="AF20694" s="25"/>
      <c r="AM20694" s="25"/>
    </row>
    <row r="20695" spans="32:39">
      <c r="AF20695" s="25"/>
      <c r="AM20695" s="25"/>
    </row>
    <row r="20696" spans="32:39">
      <c r="AF20696" s="25"/>
      <c r="AM20696" s="25"/>
    </row>
    <row r="20697" spans="32:39">
      <c r="AF20697" s="25"/>
      <c r="AM20697" s="25"/>
    </row>
    <row r="20698" spans="32:39">
      <c r="AF20698" s="25"/>
      <c r="AM20698" s="25"/>
    </row>
    <row r="20699" spans="32:39">
      <c r="AF20699" s="25"/>
      <c r="AM20699" s="25"/>
    </row>
    <row r="20700" spans="32:39">
      <c r="AF20700" s="25"/>
      <c r="AM20700" s="25"/>
    </row>
    <row r="20701" spans="32:39">
      <c r="AF20701" s="25"/>
      <c r="AM20701" s="25"/>
    </row>
    <row r="20702" spans="32:39">
      <c r="AF20702" s="25"/>
      <c r="AM20702" s="25"/>
    </row>
    <row r="20703" spans="32:39">
      <c r="AF20703" s="25"/>
      <c r="AM20703" s="25"/>
    </row>
    <row r="20704" spans="32:39">
      <c r="AF20704" s="25"/>
      <c r="AM20704" s="25"/>
    </row>
    <row r="20705" spans="32:39">
      <c r="AF20705" s="25"/>
      <c r="AM20705" s="25"/>
    </row>
    <row r="20706" spans="32:39">
      <c r="AF20706" s="25"/>
      <c r="AM20706" s="25"/>
    </row>
    <row r="20707" spans="32:39">
      <c r="AF20707" s="25"/>
      <c r="AM20707" s="25"/>
    </row>
    <row r="20708" spans="32:39">
      <c r="AF20708" s="25"/>
      <c r="AM20708" s="25"/>
    </row>
    <row r="20709" spans="32:39">
      <c r="AF20709" s="25"/>
      <c r="AM20709" s="25"/>
    </row>
    <row r="20710" spans="32:39">
      <c r="AF20710" s="25"/>
      <c r="AM20710" s="25"/>
    </row>
    <row r="20711" spans="32:39">
      <c r="AF20711" s="25"/>
      <c r="AM20711" s="25"/>
    </row>
    <row r="20712" spans="32:39">
      <c r="AF20712" s="25"/>
      <c r="AM20712" s="25"/>
    </row>
    <row r="20713" spans="32:39">
      <c r="AF20713" s="25"/>
      <c r="AM20713" s="25"/>
    </row>
    <row r="20714" spans="32:39">
      <c r="AF20714" s="25"/>
      <c r="AM20714" s="25"/>
    </row>
    <row r="20715" spans="32:39">
      <c r="AF20715" s="25"/>
      <c r="AM20715" s="25"/>
    </row>
    <row r="20716" spans="32:39">
      <c r="AF20716" s="25"/>
      <c r="AM20716" s="25"/>
    </row>
    <row r="20717" spans="32:39">
      <c r="AF20717" s="25"/>
      <c r="AM20717" s="25"/>
    </row>
    <row r="20718" spans="32:39">
      <c r="AF20718" s="25"/>
      <c r="AM20718" s="25"/>
    </row>
    <row r="20719" spans="32:39">
      <c r="AF20719" s="25"/>
      <c r="AM20719" s="25"/>
    </row>
    <row r="20720" spans="32:39">
      <c r="AF20720" s="25"/>
      <c r="AM20720" s="25"/>
    </row>
    <row r="20721" spans="32:39">
      <c r="AF20721" s="25"/>
      <c r="AM20721" s="25"/>
    </row>
    <row r="20722" spans="32:39">
      <c r="AF20722" s="25"/>
      <c r="AM20722" s="25"/>
    </row>
    <row r="20723" spans="32:39">
      <c r="AF20723" s="25"/>
      <c r="AM20723" s="25"/>
    </row>
    <row r="20724" spans="32:39">
      <c r="AF20724" s="25"/>
      <c r="AM20724" s="25"/>
    </row>
    <row r="20725" spans="32:39">
      <c r="AF20725" s="25"/>
      <c r="AM20725" s="25"/>
    </row>
    <row r="20726" spans="32:39">
      <c r="AF20726" s="25"/>
      <c r="AM20726" s="25"/>
    </row>
    <row r="20727" spans="32:39">
      <c r="AF20727" s="25"/>
      <c r="AM20727" s="25"/>
    </row>
    <row r="20728" spans="32:39">
      <c r="AF20728" s="25"/>
      <c r="AM20728" s="25"/>
    </row>
    <row r="20729" spans="32:39">
      <c r="AF20729" s="25"/>
      <c r="AM20729" s="25"/>
    </row>
    <row r="20730" spans="32:39">
      <c r="AF20730" s="25"/>
      <c r="AM20730" s="25"/>
    </row>
    <row r="20731" spans="32:39">
      <c r="AF20731" s="25"/>
      <c r="AM20731" s="25"/>
    </row>
    <row r="20732" spans="32:39">
      <c r="AF20732" s="25"/>
      <c r="AM20732" s="25"/>
    </row>
    <row r="20733" spans="32:39">
      <c r="AF20733" s="25"/>
      <c r="AM20733" s="25"/>
    </row>
    <row r="20734" spans="32:39">
      <c r="AF20734" s="25"/>
      <c r="AM20734" s="25"/>
    </row>
    <row r="20735" spans="32:39">
      <c r="AF20735" s="25"/>
      <c r="AM20735" s="25"/>
    </row>
    <row r="20736" spans="32:39">
      <c r="AF20736" s="25"/>
      <c r="AM20736" s="25"/>
    </row>
    <row r="20737" spans="32:39">
      <c r="AF20737" s="25"/>
      <c r="AM20737" s="25"/>
    </row>
    <row r="20738" spans="32:39">
      <c r="AF20738" s="25"/>
      <c r="AM20738" s="25"/>
    </row>
    <row r="20739" spans="32:39">
      <c r="AF20739" s="25"/>
      <c r="AM20739" s="25"/>
    </row>
    <row r="20740" spans="32:39">
      <c r="AF20740" s="25"/>
      <c r="AM20740" s="25"/>
    </row>
    <row r="20741" spans="32:39">
      <c r="AF20741" s="25"/>
      <c r="AM20741" s="25"/>
    </row>
    <row r="20742" spans="32:39">
      <c r="AF20742" s="25"/>
      <c r="AM20742" s="25"/>
    </row>
    <row r="20743" spans="32:39">
      <c r="AF20743" s="25"/>
      <c r="AM20743" s="25"/>
    </row>
    <row r="20744" spans="32:39">
      <c r="AF20744" s="25"/>
      <c r="AM20744" s="25"/>
    </row>
    <row r="20745" spans="32:39">
      <c r="AF20745" s="25"/>
      <c r="AM20745" s="25"/>
    </row>
    <row r="20746" spans="32:39">
      <c r="AF20746" s="25"/>
      <c r="AM20746" s="25"/>
    </row>
    <row r="20747" spans="32:39">
      <c r="AF20747" s="25"/>
      <c r="AM20747" s="25"/>
    </row>
    <row r="20748" spans="32:39">
      <c r="AF20748" s="25"/>
      <c r="AM20748" s="25"/>
    </row>
    <row r="20749" spans="32:39">
      <c r="AF20749" s="25"/>
      <c r="AM20749" s="25"/>
    </row>
    <row r="20750" spans="32:39">
      <c r="AF20750" s="25"/>
      <c r="AM20750" s="25"/>
    </row>
    <row r="20751" spans="32:39">
      <c r="AF20751" s="25"/>
      <c r="AM20751" s="25"/>
    </row>
    <row r="20752" spans="32:39">
      <c r="AF20752" s="25"/>
      <c r="AM20752" s="25"/>
    </row>
    <row r="20753" spans="32:39">
      <c r="AF20753" s="25"/>
      <c r="AM20753" s="25"/>
    </row>
    <row r="20754" spans="32:39">
      <c r="AF20754" s="25"/>
      <c r="AM20754" s="25"/>
    </row>
    <row r="20755" spans="32:39">
      <c r="AF20755" s="25"/>
      <c r="AM20755" s="25"/>
    </row>
    <row r="20756" spans="32:39">
      <c r="AF20756" s="25"/>
      <c r="AM20756" s="25"/>
    </row>
    <row r="20757" spans="32:39">
      <c r="AF20757" s="25"/>
      <c r="AM20757" s="25"/>
    </row>
    <row r="20758" spans="32:39">
      <c r="AF20758" s="25"/>
      <c r="AM20758" s="25"/>
    </row>
    <row r="20759" spans="32:39">
      <c r="AF20759" s="25"/>
      <c r="AM20759" s="25"/>
    </row>
    <row r="20760" spans="32:39">
      <c r="AF20760" s="25"/>
      <c r="AM20760" s="25"/>
    </row>
    <row r="20761" spans="32:39">
      <c r="AF20761" s="25"/>
      <c r="AM20761" s="25"/>
    </row>
    <row r="20762" spans="32:39">
      <c r="AF20762" s="25"/>
      <c r="AM20762" s="25"/>
    </row>
    <row r="20763" spans="32:39">
      <c r="AF20763" s="25"/>
      <c r="AM20763" s="25"/>
    </row>
    <row r="20764" spans="32:39">
      <c r="AF20764" s="25"/>
      <c r="AM20764" s="25"/>
    </row>
    <row r="20765" spans="32:39">
      <c r="AF20765" s="25"/>
      <c r="AM20765" s="25"/>
    </row>
    <row r="20766" spans="32:39">
      <c r="AF20766" s="25"/>
      <c r="AM20766" s="25"/>
    </row>
    <row r="20767" spans="32:39">
      <c r="AF20767" s="25"/>
      <c r="AM20767" s="25"/>
    </row>
    <row r="20768" spans="32:39">
      <c r="AF20768" s="25"/>
      <c r="AM20768" s="25"/>
    </row>
    <row r="20769" spans="32:39">
      <c r="AF20769" s="25"/>
      <c r="AM20769" s="25"/>
    </row>
    <row r="20770" spans="32:39">
      <c r="AF20770" s="25"/>
      <c r="AM20770" s="25"/>
    </row>
    <row r="20771" spans="32:39">
      <c r="AF20771" s="25"/>
      <c r="AM20771" s="25"/>
    </row>
    <row r="20772" spans="32:39">
      <c r="AF20772" s="25"/>
      <c r="AM20772" s="25"/>
    </row>
    <row r="20773" spans="32:39">
      <c r="AF20773" s="25"/>
      <c r="AM20773" s="25"/>
    </row>
    <row r="20774" spans="32:39">
      <c r="AF20774" s="25"/>
      <c r="AM20774" s="25"/>
    </row>
    <row r="20775" spans="32:39">
      <c r="AF20775" s="25"/>
      <c r="AM20775" s="25"/>
    </row>
    <row r="20776" spans="32:39">
      <c r="AF20776" s="25"/>
      <c r="AM20776" s="25"/>
    </row>
    <row r="20777" spans="32:39">
      <c r="AF20777" s="25"/>
      <c r="AM20777" s="25"/>
    </row>
    <row r="20778" spans="32:39">
      <c r="AF20778" s="25"/>
      <c r="AM20778" s="25"/>
    </row>
    <row r="20779" spans="32:39">
      <c r="AF20779" s="25"/>
      <c r="AM20779" s="25"/>
    </row>
    <row r="20780" spans="32:39">
      <c r="AF20780" s="25"/>
      <c r="AM20780" s="25"/>
    </row>
    <row r="20781" spans="32:39">
      <c r="AF20781" s="25"/>
      <c r="AM20781" s="25"/>
    </row>
    <row r="20782" spans="32:39">
      <c r="AF20782" s="25"/>
      <c r="AM20782" s="25"/>
    </row>
    <row r="20783" spans="32:39">
      <c r="AF20783" s="25"/>
      <c r="AM20783" s="25"/>
    </row>
    <row r="20784" spans="32:39">
      <c r="AF20784" s="25"/>
      <c r="AM20784" s="25"/>
    </row>
    <row r="20785" spans="32:39">
      <c r="AF20785" s="25"/>
      <c r="AM20785" s="25"/>
    </row>
    <row r="20786" spans="32:39">
      <c r="AF20786" s="25"/>
      <c r="AM20786" s="25"/>
    </row>
    <row r="20787" spans="32:39">
      <c r="AF20787" s="25"/>
      <c r="AM20787" s="25"/>
    </row>
    <row r="20788" spans="32:39">
      <c r="AF20788" s="25"/>
      <c r="AM20788" s="25"/>
    </row>
    <row r="20789" spans="32:39">
      <c r="AF20789" s="25"/>
      <c r="AM20789" s="25"/>
    </row>
    <row r="20790" spans="32:39">
      <c r="AF20790" s="25"/>
      <c r="AM20790" s="25"/>
    </row>
    <row r="20791" spans="32:39">
      <c r="AF20791" s="25"/>
      <c r="AM20791" s="25"/>
    </row>
    <row r="20792" spans="32:39">
      <c r="AF20792" s="25"/>
      <c r="AM20792" s="25"/>
    </row>
    <row r="20793" spans="32:39">
      <c r="AF20793" s="25"/>
      <c r="AM20793" s="25"/>
    </row>
    <row r="20794" spans="32:39">
      <c r="AF20794" s="25"/>
      <c r="AM20794" s="25"/>
    </row>
    <row r="20795" spans="32:39">
      <c r="AF20795" s="25"/>
      <c r="AM20795" s="25"/>
    </row>
    <row r="20796" spans="32:39">
      <c r="AF20796" s="25"/>
      <c r="AM20796" s="25"/>
    </row>
    <row r="20797" spans="32:39">
      <c r="AF20797" s="25"/>
      <c r="AM20797" s="25"/>
    </row>
    <row r="20798" spans="32:39">
      <c r="AF20798" s="25"/>
      <c r="AM20798" s="25"/>
    </row>
    <row r="20799" spans="32:39">
      <c r="AF20799" s="25"/>
      <c r="AM20799" s="25"/>
    </row>
    <row r="20800" spans="32:39">
      <c r="AF20800" s="25"/>
      <c r="AM20800" s="25"/>
    </row>
    <row r="20801" spans="32:39">
      <c r="AF20801" s="25"/>
      <c r="AM20801" s="25"/>
    </row>
    <row r="20802" spans="32:39">
      <c r="AF20802" s="25"/>
      <c r="AM20802" s="25"/>
    </row>
    <row r="20803" spans="32:39">
      <c r="AF20803" s="25"/>
      <c r="AM20803" s="25"/>
    </row>
    <row r="20804" spans="32:39">
      <c r="AF20804" s="25"/>
      <c r="AM20804" s="25"/>
    </row>
    <row r="20805" spans="32:39">
      <c r="AF20805" s="25"/>
      <c r="AM20805" s="25"/>
    </row>
    <row r="20806" spans="32:39">
      <c r="AF20806" s="25"/>
      <c r="AM20806" s="25"/>
    </row>
    <row r="20807" spans="32:39">
      <c r="AF20807" s="25"/>
      <c r="AM20807" s="25"/>
    </row>
    <row r="20808" spans="32:39">
      <c r="AF20808" s="25"/>
      <c r="AM20808" s="25"/>
    </row>
    <row r="20809" spans="32:39">
      <c r="AF20809" s="25"/>
      <c r="AM20809" s="25"/>
    </row>
    <row r="20810" spans="32:39">
      <c r="AF20810" s="25"/>
      <c r="AM20810" s="25"/>
    </row>
    <row r="20811" spans="32:39">
      <c r="AF20811" s="25"/>
      <c r="AM20811" s="25"/>
    </row>
    <row r="20812" spans="32:39">
      <c r="AF20812" s="25"/>
      <c r="AM20812" s="25"/>
    </row>
    <row r="20813" spans="32:39">
      <c r="AF20813" s="25"/>
      <c r="AM20813" s="25"/>
    </row>
    <row r="20814" spans="32:39">
      <c r="AF20814" s="25"/>
      <c r="AM20814" s="25"/>
    </row>
    <row r="20815" spans="32:39">
      <c r="AF20815" s="25"/>
      <c r="AM20815" s="25"/>
    </row>
    <row r="20816" spans="32:39">
      <c r="AF20816" s="25"/>
      <c r="AM20816" s="25"/>
    </row>
    <row r="20817" spans="32:39">
      <c r="AF20817" s="25"/>
      <c r="AM20817" s="25"/>
    </row>
    <row r="20818" spans="32:39">
      <c r="AF20818" s="25"/>
      <c r="AM20818" s="25"/>
    </row>
    <row r="20819" spans="32:39">
      <c r="AF20819" s="25"/>
      <c r="AM20819" s="25"/>
    </row>
    <row r="20820" spans="32:39">
      <c r="AF20820" s="25"/>
      <c r="AM20820" s="25"/>
    </row>
    <row r="20821" spans="32:39">
      <c r="AF20821" s="25"/>
      <c r="AM20821" s="25"/>
    </row>
    <row r="20822" spans="32:39">
      <c r="AF20822" s="25"/>
      <c r="AM20822" s="25"/>
    </row>
    <row r="20823" spans="32:39">
      <c r="AF20823" s="25"/>
      <c r="AM20823" s="25"/>
    </row>
    <row r="20824" spans="32:39">
      <c r="AF20824" s="25"/>
      <c r="AM20824" s="25"/>
    </row>
    <row r="20825" spans="32:39">
      <c r="AF20825" s="25"/>
      <c r="AM20825" s="25"/>
    </row>
    <row r="20826" spans="32:39">
      <c r="AF20826" s="25"/>
      <c r="AM20826" s="25"/>
    </row>
    <row r="20827" spans="32:39">
      <c r="AF20827" s="25"/>
      <c r="AM20827" s="25"/>
    </row>
    <row r="20828" spans="32:39">
      <c r="AF20828" s="25"/>
      <c r="AM20828" s="25"/>
    </row>
    <row r="20829" spans="32:39">
      <c r="AF20829" s="25"/>
      <c r="AM20829" s="25"/>
    </row>
    <row r="20830" spans="32:39">
      <c r="AF20830" s="25"/>
      <c r="AM20830" s="25"/>
    </row>
    <row r="20831" spans="32:39">
      <c r="AF20831" s="25"/>
      <c r="AM20831" s="25"/>
    </row>
    <row r="20832" spans="32:39">
      <c r="AF20832" s="25"/>
      <c r="AM20832" s="25"/>
    </row>
    <row r="20833" spans="32:39">
      <c r="AF20833" s="25"/>
      <c r="AM20833" s="25"/>
    </row>
    <row r="20834" spans="32:39">
      <c r="AF20834" s="25"/>
      <c r="AM20834" s="25"/>
    </row>
    <row r="20835" spans="32:39">
      <c r="AF20835" s="25"/>
      <c r="AM20835" s="25"/>
    </row>
    <row r="20836" spans="32:39">
      <c r="AF20836" s="25"/>
      <c r="AM20836" s="25"/>
    </row>
    <row r="20837" spans="32:39">
      <c r="AF20837" s="25"/>
      <c r="AM20837" s="25"/>
    </row>
    <row r="20838" spans="32:39">
      <c r="AF20838" s="25"/>
      <c r="AM20838" s="25"/>
    </row>
    <row r="20839" spans="32:39">
      <c r="AF20839" s="25"/>
      <c r="AM20839" s="25"/>
    </row>
    <row r="20840" spans="32:39">
      <c r="AF20840" s="25"/>
      <c r="AM20840" s="25"/>
    </row>
    <row r="20841" spans="32:39">
      <c r="AF20841" s="25"/>
      <c r="AM20841" s="25"/>
    </row>
    <row r="20842" spans="32:39">
      <c r="AF20842" s="25"/>
      <c r="AM20842" s="25"/>
    </row>
    <row r="20843" spans="32:39">
      <c r="AF20843" s="25"/>
      <c r="AM20843" s="25"/>
    </row>
    <row r="20844" spans="32:39">
      <c r="AF20844" s="25"/>
      <c r="AM20844" s="25"/>
    </row>
    <row r="20845" spans="32:39">
      <c r="AF20845" s="25"/>
      <c r="AM20845" s="25"/>
    </row>
    <row r="20846" spans="32:39">
      <c r="AF20846" s="25"/>
      <c r="AM20846" s="25"/>
    </row>
    <row r="20847" spans="32:39">
      <c r="AF20847" s="25"/>
      <c r="AM20847" s="25"/>
    </row>
    <row r="20848" spans="32:39">
      <c r="AF20848" s="25"/>
      <c r="AM20848" s="25"/>
    </row>
    <row r="20849" spans="32:39">
      <c r="AF20849" s="25"/>
      <c r="AM20849" s="25"/>
    </row>
    <row r="20850" spans="32:39">
      <c r="AF20850" s="25"/>
      <c r="AM20850" s="25"/>
    </row>
    <row r="20851" spans="32:39">
      <c r="AF20851" s="25"/>
      <c r="AM20851" s="25"/>
    </row>
    <row r="20852" spans="32:39">
      <c r="AF20852" s="25"/>
      <c r="AM20852" s="25"/>
    </row>
    <row r="20853" spans="32:39">
      <c r="AF20853" s="25"/>
      <c r="AM20853" s="25"/>
    </row>
    <row r="20854" spans="32:39">
      <c r="AF20854" s="25"/>
      <c r="AM20854" s="25"/>
    </row>
    <row r="20855" spans="32:39">
      <c r="AF20855" s="25"/>
      <c r="AM20855" s="25"/>
    </row>
    <row r="20856" spans="32:39">
      <c r="AF20856" s="25"/>
      <c r="AM20856" s="25"/>
    </row>
    <row r="20857" spans="32:39">
      <c r="AF20857" s="25"/>
      <c r="AM20857" s="25"/>
    </row>
    <row r="20858" spans="32:39">
      <c r="AF20858" s="25"/>
      <c r="AM20858" s="25"/>
    </row>
    <row r="20859" spans="32:39">
      <c r="AF20859" s="25"/>
      <c r="AM20859" s="25"/>
    </row>
    <row r="20860" spans="32:39">
      <c r="AF20860" s="25"/>
      <c r="AM20860" s="25"/>
    </row>
    <row r="20861" spans="32:39">
      <c r="AF20861" s="25"/>
      <c r="AM20861" s="25"/>
    </row>
    <row r="20862" spans="32:39">
      <c r="AF20862" s="25"/>
      <c r="AM20862" s="25"/>
    </row>
    <row r="20863" spans="32:39">
      <c r="AF20863" s="25"/>
      <c r="AM20863" s="25"/>
    </row>
    <row r="20864" spans="32:39">
      <c r="AF20864" s="25"/>
      <c r="AM20864" s="25"/>
    </row>
    <row r="20865" spans="32:39">
      <c r="AF20865" s="25"/>
      <c r="AM20865" s="25"/>
    </row>
    <row r="20866" spans="32:39">
      <c r="AF20866" s="25"/>
      <c r="AM20866" s="25"/>
    </row>
    <row r="20867" spans="32:39">
      <c r="AF20867" s="25"/>
      <c r="AM20867" s="25"/>
    </row>
    <row r="20868" spans="32:39">
      <c r="AF20868" s="25"/>
      <c r="AM20868" s="25"/>
    </row>
    <row r="20869" spans="32:39">
      <c r="AF20869" s="25"/>
      <c r="AM20869" s="25"/>
    </row>
    <row r="20870" spans="32:39">
      <c r="AF20870" s="25"/>
      <c r="AM20870" s="25"/>
    </row>
    <row r="20871" spans="32:39">
      <c r="AF20871" s="25"/>
      <c r="AM20871" s="25"/>
    </row>
    <row r="20872" spans="32:39">
      <c r="AF20872" s="25"/>
      <c r="AM20872" s="25"/>
    </row>
    <row r="20873" spans="32:39">
      <c r="AF20873" s="25"/>
      <c r="AM20873" s="25"/>
    </row>
    <row r="20874" spans="32:39">
      <c r="AF20874" s="25"/>
      <c r="AM20874" s="25"/>
    </row>
    <row r="20875" spans="32:39">
      <c r="AF20875" s="25"/>
      <c r="AM20875" s="25"/>
    </row>
    <row r="20876" spans="32:39">
      <c r="AF20876" s="25"/>
      <c r="AM20876" s="25"/>
    </row>
    <row r="20877" spans="32:39">
      <c r="AF20877" s="25"/>
      <c r="AM20877" s="25"/>
    </row>
    <row r="20878" spans="32:39">
      <c r="AF20878" s="25"/>
      <c r="AM20878" s="25"/>
    </row>
    <row r="20879" spans="32:39">
      <c r="AF20879" s="25"/>
      <c r="AM20879" s="25"/>
    </row>
    <row r="20880" spans="32:39">
      <c r="AF20880" s="25"/>
      <c r="AM20880" s="25"/>
    </row>
    <row r="20881" spans="32:39">
      <c r="AF20881" s="25"/>
      <c r="AM20881" s="25"/>
    </row>
    <row r="20882" spans="32:39">
      <c r="AF20882" s="25"/>
      <c r="AM20882" s="25"/>
    </row>
    <row r="20883" spans="32:39">
      <c r="AF20883" s="25"/>
      <c r="AM20883" s="25"/>
    </row>
    <row r="20884" spans="32:39">
      <c r="AF20884" s="25"/>
      <c r="AM20884" s="25"/>
    </row>
    <row r="20885" spans="32:39">
      <c r="AF20885" s="25"/>
      <c r="AM20885" s="25"/>
    </row>
    <row r="20886" spans="32:39">
      <c r="AF20886" s="25"/>
      <c r="AM20886" s="25"/>
    </row>
    <row r="20887" spans="32:39">
      <c r="AF20887" s="25"/>
      <c r="AM20887" s="25"/>
    </row>
    <row r="20888" spans="32:39">
      <c r="AF20888" s="25"/>
      <c r="AM20888" s="25"/>
    </row>
    <row r="20889" spans="32:39">
      <c r="AF20889" s="25"/>
      <c r="AM20889" s="25"/>
    </row>
    <row r="20890" spans="32:39">
      <c r="AF20890" s="25"/>
      <c r="AM20890" s="25"/>
    </row>
    <row r="20891" spans="32:39">
      <c r="AF20891" s="25"/>
      <c r="AM20891" s="25"/>
    </row>
    <row r="20892" spans="32:39">
      <c r="AF20892" s="25"/>
      <c r="AM20892" s="25"/>
    </row>
    <row r="20893" spans="32:39">
      <c r="AF20893" s="25"/>
      <c r="AM20893" s="25"/>
    </row>
    <row r="20894" spans="32:39">
      <c r="AF20894" s="25"/>
      <c r="AM20894" s="25"/>
    </row>
    <row r="20895" spans="32:39">
      <c r="AF20895" s="25"/>
      <c r="AM20895" s="25"/>
    </row>
    <row r="20896" spans="32:39">
      <c r="AF20896" s="25"/>
      <c r="AM20896" s="25"/>
    </row>
    <row r="20897" spans="32:39">
      <c r="AF20897" s="25"/>
      <c r="AM20897" s="25"/>
    </row>
    <row r="20898" spans="32:39">
      <c r="AF20898" s="25"/>
      <c r="AM20898" s="25"/>
    </row>
    <row r="20899" spans="32:39">
      <c r="AF20899" s="25"/>
      <c r="AM20899" s="25"/>
    </row>
    <row r="20900" spans="32:39">
      <c r="AF20900" s="25"/>
      <c r="AM20900" s="25"/>
    </row>
    <row r="20901" spans="32:39">
      <c r="AF20901" s="25"/>
      <c r="AM20901" s="25"/>
    </row>
    <row r="20902" spans="32:39">
      <c r="AF20902" s="25"/>
      <c r="AM20902" s="25"/>
    </row>
    <row r="20903" spans="32:39">
      <c r="AF20903" s="25"/>
      <c r="AM20903" s="25"/>
    </row>
    <row r="20904" spans="32:39">
      <c r="AF20904" s="25"/>
      <c r="AM20904" s="25"/>
    </row>
    <row r="20905" spans="32:39">
      <c r="AF20905" s="25"/>
      <c r="AM20905" s="25"/>
    </row>
    <row r="20906" spans="32:39">
      <c r="AF20906" s="25"/>
      <c r="AM20906" s="25"/>
    </row>
    <row r="20907" spans="32:39">
      <c r="AF20907" s="25"/>
      <c r="AM20907" s="25"/>
    </row>
    <row r="20908" spans="32:39">
      <c r="AF20908" s="25"/>
      <c r="AM20908" s="25"/>
    </row>
    <row r="20909" spans="32:39">
      <c r="AF20909" s="25"/>
      <c r="AM20909" s="25"/>
    </row>
    <row r="20910" spans="32:39">
      <c r="AF20910" s="25"/>
      <c r="AM20910" s="25"/>
    </row>
    <row r="20911" spans="32:39">
      <c r="AF20911" s="25"/>
      <c r="AM20911" s="25"/>
    </row>
    <row r="20912" spans="32:39">
      <c r="AF20912" s="25"/>
      <c r="AM20912" s="25"/>
    </row>
    <row r="20913" spans="32:39">
      <c r="AF20913" s="25"/>
      <c r="AM20913" s="25"/>
    </row>
    <row r="20914" spans="32:39">
      <c r="AF20914" s="25"/>
      <c r="AM20914" s="25"/>
    </row>
    <row r="20915" spans="32:39">
      <c r="AF20915" s="25"/>
      <c r="AM20915" s="25"/>
    </row>
    <row r="20916" spans="32:39">
      <c r="AF20916" s="25"/>
      <c r="AM20916" s="25"/>
    </row>
    <row r="20917" spans="32:39">
      <c r="AF20917" s="25"/>
      <c r="AM20917" s="25"/>
    </row>
    <row r="20918" spans="32:39">
      <c r="AF20918" s="25"/>
      <c r="AM20918" s="25"/>
    </row>
    <row r="20919" spans="32:39">
      <c r="AF20919" s="25"/>
      <c r="AM20919" s="25"/>
    </row>
    <row r="20920" spans="32:39">
      <c r="AF20920" s="25"/>
      <c r="AM20920" s="25"/>
    </row>
    <row r="20921" spans="32:39">
      <c r="AF20921" s="25"/>
      <c r="AM20921" s="25"/>
    </row>
    <row r="20922" spans="32:39">
      <c r="AF20922" s="25"/>
      <c r="AM20922" s="25"/>
    </row>
    <row r="20923" spans="32:39">
      <c r="AF20923" s="25"/>
      <c r="AM20923" s="25"/>
    </row>
    <row r="20924" spans="32:39">
      <c r="AF20924" s="25"/>
      <c r="AM20924" s="25"/>
    </row>
    <row r="20925" spans="32:39">
      <c r="AF20925" s="25"/>
      <c r="AM20925" s="25"/>
    </row>
    <row r="20926" spans="32:39">
      <c r="AF20926" s="25"/>
      <c r="AM20926" s="25"/>
    </row>
    <row r="20927" spans="32:39">
      <c r="AF20927" s="25"/>
      <c r="AM20927" s="25"/>
    </row>
    <row r="20928" spans="32:39">
      <c r="AF20928" s="25"/>
      <c r="AM20928" s="25"/>
    </row>
    <row r="20929" spans="32:39">
      <c r="AF20929" s="25"/>
      <c r="AM20929" s="25"/>
    </row>
    <row r="20930" spans="32:39">
      <c r="AF20930" s="25"/>
      <c r="AM20930" s="25"/>
    </row>
    <row r="20931" spans="32:39">
      <c r="AF20931" s="25"/>
      <c r="AM20931" s="25"/>
    </row>
    <row r="20932" spans="32:39">
      <c r="AF20932" s="25"/>
      <c r="AM20932" s="25"/>
    </row>
    <row r="20933" spans="32:39">
      <c r="AF20933" s="25"/>
      <c r="AM20933" s="25"/>
    </row>
    <row r="20934" spans="32:39">
      <c r="AF20934" s="25"/>
      <c r="AM20934" s="25"/>
    </row>
    <row r="20935" spans="32:39">
      <c r="AF20935" s="25"/>
      <c r="AM20935" s="25"/>
    </row>
    <row r="20936" spans="32:39">
      <c r="AF20936" s="25"/>
      <c r="AM20936" s="25"/>
    </row>
    <row r="20937" spans="32:39">
      <c r="AF20937" s="25"/>
      <c r="AM20937" s="25"/>
    </row>
    <row r="20938" spans="32:39">
      <c r="AF20938" s="25"/>
      <c r="AM20938" s="25"/>
    </row>
    <row r="20939" spans="32:39">
      <c r="AF20939" s="25"/>
      <c r="AM20939" s="25"/>
    </row>
    <row r="20940" spans="32:39">
      <c r="AF20940" s="25"/>
      <c r="AM20940" s="25"/>
    </row>
    <row r="20941" spans="32:39">
      <c r="AF20941" s="25"/>
      <c r="AM20941" s="25"/>
    </row>
    <row r="20942" spans="32:39">
      <c r="AF20942" s="25"/>
      <c r="AM20942" s="25"/>
    </row>
    <row r="20943" spans="32:39">
      <c r="AF20943" s="25"/>
      <c r="AM20943" s="25"/>
    </row>
    <row r="20944" spans="32:39">
      <c r="AF20944" s="25"/>
      <c r="AM20944" s="25"/>
    </row>
    <row r="20945" spans="32:39">
      <c r="AF20945" s="25"/>
      <c r="AM20945" s="25"/>
    </row>
    <row r="20946" spans="32:39">
      <c r="AF20946" s="25"/>
      <c r="AM20946" s="25"/>
    </row>
    <row r="20947" spans="32:39">
      <c r="AF20947" s="25"/>
      <c r="AM20947" s="25"/>
    </row>
    <row r="20948" spans="32:39">
      <c r="AF20948" s="25"/>
      <c r="AM20948" s="25"/>
    </row>
    <row r="20949" spans="32:39">
      <c r="AF20949" s="25"/>
      <c r="AM20949" s="25"/>
    </row>
    <row r="20950" spans="32:39">
      <c r="AF20950" s="25"/>
      <c r="AM20950" s="25"/>
    </row>
    <row r="20951" spans="32:39">
      <c r="AF20951" s="25"/>
      <c r="AM20951" s="25"/>
    </row>
    <row r="20952" spans="32:39">
      <c r="AF20952" s="25"/>
      <c r="AM20952" s="25"/>
    </row>
    <row r="20953" spans="32:39">
      <c r="AF20953" s="25"/>
      <c r="AM20953" s="25"/>
    </row>
    <row r="20954" spans="32:39">
      <c r="AF20954" s="25"/>
      <c r="AM20954" s="25"/>
    </row>
    <row r="20955" spans="32:39">
      <c r="AF20955" s="25"/>
      <c r="AM20955" s="25"/>
    </row>
    <row r="20956" spans="32:39">
      <c r="AF20956" s="25"/>
      <c r="AM20956" s="25"/>
    </row>
    <row r="20957" spans="32:39">
      <c r="AF20957" s="25"/>
      <c r="AM20957" s="25"/>
    </row>
    <row r="20958" spans="32:39">
      <c r="AF20958" s="25"/>
      <c r="AM20958" s="25"/>
    </row>
    <row r="20959" spans="32:39">
      <c r="AF20959" s="25"/>
      <c r="AM20959" s="25"/>
    </row>
    <row r="20960" spans="32:39">
      <c r="AF20960" s="25"/>
      <c r="AM20960" s="25"/>
    </row>
    <row r="20961" spans="32:39">
      <c r="AF20961" s="25"/>
      <c r="AM20961" s="25"/>
    </row>
    <row r="20962" spans="32:39">
      <c r="AF20962" s="25"/>
      <c r="AM20962" s="25"/>
    </row>
    <row r="20963" spans="32:39">
      <c r="AF20963" s="25"/>
      <c r="AM20963" s="25"/>
    </row>
    <row r="20964" spans="32:39">
      <c r="AF20964" s="25"/>
      <c r="AM20964" s="25"/>
    </row>
    <row r="20965" spans="32:39">
      <c r="AF20965" s="25"/>
      <c r="AM20965" s="25"/>
    </row>
    <row r="20966" spans="32:39">
      <c r="AF20966" s="25"/>
      <c r="AM20966" s="25"/>
    </row>
    <row r="20967" spans="32:39">
      <c r="AF20967" s="25"/>
      <c r="AM20967" s="25"/>
    </row>
    <row r="20968" spans="32:39">
      <c r="AF20968" s="25"/>
      <c r="AM20968" s="25"/>
    </row>
    <row r="20969" spans="32:39">
      <c r="AF20969" s="25"/>
      <c r="AM20969" s="25"/>
    </row>
    <row r="20970" spans="32:39">
      <c r="AF20970" s="25"/>
      <c r="AM20970" s="25"/>
    </row>
    <row r="20971" spans="32:39">
      <c r="AF20971" s="25"/>
      <c r="AM20971" s="25"/>
    </row>
    <row r="20972" spans="32:39">
      <c r="AF20972" s="25"/>
      <c r="AM20972" s="25"/>
    </row>
    <row r="20973" spans="32:39">
      <c r="AF20973" s="25"/>
      <c r="AM20973" s="25"/>
    </row>
    <row r="20974" spans="32:39">
      <c r="AF20974" s="25"/>
      <c r="AM20974" s="25"/>
    </row>
    <row r="20975" spans="32:39">
      <c r="AF20975" s="25"/>
      <c r="AM20975" s="25"/>
    </row>
    <row r="20976" spans="32:39">
      <c r="AF20976" s="25"/>
      <c r="AM20976" s="25"/>
    </row>
    <row r="20977" spans="32:39">
      <c r="AF20977" s="25"/>
      <c r="AM20977" s="25"/>
    </row>
    <row r="20978" spans="32:39">
      <c r="AF20978" s="25"/>
      <c r="AM20978" s="25"/>
    </row>
    <row r="20979" spans="32:39">
      <c r="AF20979" s="25"/>
      <c r="AM20979" s="25"/>
    </row>
    <row r="20980" spans="32:39">
      <c r="AF20980" s="25"/>
      <c r="AM20980" s="25"/>
    </row>
    <row r="20981" spans="32:39">
      <c r="AF20981" s="25"/>
      <c r="AM20981" s="25"/>
    </row>
    <row r="20982" spans="32:39">
      <c r="AF20982" s="25"/>
      <c r="AM20982" s="25"/>
    </row>
    <row r="20983" spans="32:39">
      <c r="AF20983" s="25"/>
      <c r="AM20983" s="25"/>
    </row>
    <row r="20984" spans="32:39">
      <c r="AF20984" s="25"/>
      <c r="AM20984" s="25"/>
    </row>
    <row r="20985" spans="32:39">
      <c r="AF20985" s="25"/>
      <c r="AM20985" s="25"/>
    </row>
    <row r="20986" spans="32:39">
      <c r="AF20986" s="25"/>
      <c r="AM20986" s="25"/>
    </row>
    <row r="20987" spans="32:39">
      <c r="AF20987" s="25"/>
      <c r="AM20987" s="25"/>
    </row>
    <row r="20988" spans="32:39">
      <c r="AF20988" s="25"/>
      <c r="AM20988" s="25"/>
    </row>
    <row r="20989" spans="32:39">
      <c r="AF20989" s="25"/>
      <c r="AM20989" s="25"/>
    </row>
    <row r="20990" spans="32:39">
      <c r="AF20990" s="25"/>
      <c r="AM20990" s="25"/>
    </row>
    <row r="20991" spans="32:39">
      <c r="AF20991" s="25"/>
      <c r="AM20991" s="25"/>
    </row>
    <row r="20992" spans="32:39">
      <c r="AF20992" s="25"/>
      <c r="AM20992" s="25"/>
    </row>
    <row r="20993" spans="32:39">
      <c r="AF20993" s="25"/>
      <c r="AM20993" s="25"/>
    </row>
    <row r="20994" spans="32:39">
      <c r="AF20994" s="25"/>
      <c r="AM20994" s="25"/>
    </row>
    <row r="20995" spans="32:39">
      <c r="AF20995" s="25"/>
      <c r="AM20995" s="25"/>
    </row>
    <row r="20996" spans="32:39">
      <c r="AF20996" s="25"/>
      <c r="AM20996" s="25"/>
    </row>
    <row r="20997" spans="32:39">
      <c r="AF20997" s="25"/>
      <c r="AM20997" s="25"/>
    </row>
    <row r="20998" spans="32:39">
      <c r="AF20998" s="25"/>
      <c r="AM20998" s="25"/>
    </row>
    <row r="20999" spans="32:39">
      <c r="AF20999" s="25"/>
      <c r="AM20999" s="25"/>
    </row>
    <row r="21000" spans="32:39">
      <c r="AF21000" s="25"/>
      <c r="AM21000" s="25"/>
    </row>
    <row r="21001" spans="32:39">
      <c r="AF21001" s="25"/>
      <c r="AM21001" s="25"/>
    </row>
    <row r="21002" spans="32:39">
      <c r="AF21002" s="25"/>
      <c r="AM21002" s="25"/>
    </row>
    <row r="21003" spans="32:39">
      <c r="AF21003" s="25"/>
      <c r="AM21003" s="25"/>
    </row>
    <row r="21004" spans="32:39">
      <c r="AF21004" s="25"/>
      <c r="AM21004" s="25"/>
    </row>
    <row r="21005" spans="32:39">
      <c r="AF21005" s="25"/>
      <c r="AM21005" s="25"/>
    </row>
    <row r="21006" spans="32:39">
      <c r="AF21006" s="25"/>
      <c r="AM21006" s="25"/>
    </row>
    <row r="21007" spans="32:39">
      <c r="AF21007" s="25"/>
      <c r="AM21007" s="25"/>
    </row>
    <row r="21008" spans="32:39">
      <c r="AF21008" s="25"/>
      <c r="AM21008" s="25"/>
    </row>
    <row r="21009" spans="32:39">
      <c r="AF21009" s="25"/>
      <c r="AM21009" s="25"/>
    </row>
    <row r="21010" spans="32:39">
      <c r="AF21010" s="25"/>
      <c r="AM21010" s="25"/>
    </row>
    <row r="21011" spans="32:39">
      <c r="AF21011" s="25"/>
      <c r="AM21011" s="25"/>
    </row>
    <row r="21012" spans="32:39">
      <c r="AF21012" s="25"/>
      <c r="AM21012" s="25"/>
    </row>
    <row r="21013" spans="32:39">
      <c r="AF21013" s="25"/>
      <c r="AM21013" s="25"/>
    </row>
    <row r="21014" spans="32:39">
      <c r="AF21014" s="25"/>
      <c r="AM21014" s="25"/>
    </row>
    <row r="21015" spans="32:39">
      <c r="AF21015" s="25"/>
      <c r="AM21015" s="25"/>
    </row>
    <row r="21016" spans="32:39">
      <c r="AF21016" s="25"/>
      <c r="AM21016" s="25"/>
    </row>
    <row r="21017" spans="32:39">
      <c r="AF21017" s="25"/>
      <c r="AM21017" s="25"/>
    </row>
    <row r="21018" spans="32:39">
      <c r="AF21018" s="25"/>
      <c r="AM21018" s="25"/>
    </row>
    <row r="21019" spans="32:39">
      <c r="AF21019" s="25"/>
      <c r="AM21019" s="25"/>
    </row>
    <row r="21020" spans="32:39">
      <c r="AF21020" s="25"/>
      <c r="AM21020" s="25"/>
    </row>
    <row r="21021" spans="32:39">
      <c r="AF21021" s="25"/>
      <c r="AM21021" s="25"/>
    </row>
    <row r="21022" spans="32:39">
      <c r="AF21022" s="25"/>
      <c r="AM21022" s="25"/>
    </row>
    <row r="21023" spans="32:39">
      <c r="AF21023" s="25"/>
      <c r="AM21023" s="25"/>
    </row>
    <row r="21024" spans="32:39">
      <c r="AF21024" s="25"/>
      <c r="AM21024" s="25"/>
    </row>
    <row r="21025" spans="32:39">
      <c r="AF21025" s="25"/>
      <c r="AM21025" s="25"/>
    </row>
    <row r="21026" spans="32:39">
      <c r="AF21026" s="25"/>
      <c r="AM21026" s="25"/>
    </row>
    <row r="21027" spans="32:39">
      <c r="AF21027" s="25"/>
      <c r="AM21027" s="25"/>
    </row>
    <row r="21028" spans="32:39">
      <c r="AF21028" s="25"/>
      <c r="AM21028" s="25"/>
    </row>
    <row r="21029" spans="32:39">
      <c r="AF21029" s="25"/>
      <c r="AM21029" s="25"/>
    </row>
    <row r="21030" spans="32:39">
      <c r="AF21030" s="25"/>
      <c r="AM21030" s="25"/>
    </row>
    <row r="21031" spans="32:39">
      <c r="AF21031" s="25"/>
      <c r="AM21031" s="25"/>
    </row>
    <row r="21032" spans="32:39">
      <c r="AF21032" s="25"/>
      <c r="AM21032" s="25"/>
    </row>
    <row r="21033" spans="32:39">
      <c r="AF21033" s="25"/>
      <c r="AM21033" s="25"/>
    </row>
    <row r="21034" spans="32:39">
      <c r="AF21034" s="25"/>
      <c r="AM21034" s="25"/>
    </row>
    <row r="21035" spans="32:39">
      <c r="AF21035" s="25"/>
      <c r="AM21035" s="25"/>
    </row>
    <row r="21036" spans="32:39">
      <c r="AF21036" s="25"/>
      <c r="AM21036" s="25"/>
    </row>
    <row r="21037" spans="32:39">
      <c r="AF21037" s="25"/>
      <c r="AM21037" s="25"/>
    </row>
    <row r="21038" spans="32:39">
      <c r="AF21038" s="25"/>
      <c r="AM21038" s="25"/>
    </row>
    <row r="21039" spans="32:39">
      <c r="AF21039" s="25"/>
      <c r="AM21039" s="25"/>
    </row>
    <row r="21040" spans="32:39">
      <c r="AF21040" s="25"/>
      <c r="AM21040" s="25"/>
    </row>
    <row r="21041" spans="32:39">
      <c r="AF21041" s="25"/>
      <c r="AM21041" s="25"/>
    </row>
    <row r="21042" spans="32:39">
      <c r="AF21042" s="25"/>
      <c r="AM21042" s="25"/>
    </row>
    <row r="21043" spans="32:39">
      <c r="AF21043" s="25"/>
      <c r="AM21043" s="25"/>
    </row>
    <row r="21044" spans="32:39">
      <c r="AF21044" s="25"/>
      <c r="AM21044" s="25"/>
    </row>
    <row r="21045" spans="32:39">
      <c r="AF21045" s="25"/>
      <c r="AM21045" s="25"/>
    </row>
    <row r="21046" spans="32:39">
      <c r="AF21046" s="25"/>
      <c r="AM21046" s="25"/>
    </row>
    <row r="21047" spans="32:39">
      <c r="AF21047" s="25"/>
      <c r="AM21047" s="25"/>
    </row>
    <row r="21048" spans="32:39">
      <c r="AF21048" s="25"/>
      <c r="AM21048" s="25"/>
    </row>
    <row r="21049" spans="32:39">
      <c r="AF21049" s="25"/>
      <c r="AM21049" s="25"/>
    </row>
    <row r="21050" spans="32:39">
      <c r="AF21050" s="25"/>
      <c r="AM21050" s="25"/>
    </row>
    <row r="21051" spans="32:39">
      <c r="AF21051" s="25"/>
      <c r="AM21051" s="25"/>
    </row>
    <row r="21052" spans="32:39">
      <c r="AF21052" s="25"/>
      <c r="AM21052" s="25"/>
    </row>
    <row r="21053" spans="32:39">
      <c r="AF21053" s="25"/>
      <c r="AM21053" s="25"/>
    </row>
    <row r="21054" spans="32:39">
      <c r="AF21054" s="25"/>
      <c r="AM21054" s="25"/>
    </row>
    <row r="21055" spans="32:39">
      <c r="AF21055" s="25"/>
      <c r="AM21055" s="25"/>
    </row>
    <row r="21056" spans="32:39">
      <c r="AF21056" s="25"/>
      <c r="AM21056" s="25"/>
    </row>
    <row r="21057" spans="32:39">
      <c r="AF21057" s="25"/>
      <c r="AM21057" s="25"/>
    </row>
    <row r="21058" spans="32:39">
      <c r="AF21058" s="25"/>
      <c r="AM21058" s="25"/>
    </row>
    <row r="21059" spans="32:39">
      <c r="AF21059" s="25"/>
      <c r="AM21059" s="25"/>
    </row>
    <row r="21060" spans="32:39">
      <c r="AF21060" s="25"/>
      <c r="AM21060" s="25"/>
    </row>
    <row r="21061" spans="32:39">
      <c r="AF21061" s="25"/>
      <c r="AM21061" s="25"/>
    </row>
    <row r="21062" spans="32:39">
      <c r="AF21062" s="25"/>
      <c r="AM21062" s="25"/>
    </row>
    <row r="21063" spans="32:39">
      <c r="AF21063" s="25"/>
      <c r="AM21063" s="25"/>
    </row>
    <row r="21064" spans="32:39">
      <c r="AF21064" s="25"/>
      <c r="AM21064" s="25"/>
    </row>
    <row r="21065" spans="32:39">
      <c r="AF21065" s="25"/>
      <c r="AM21065" s="25"/>
    </row>
    <row r="21066" spans="32:39">
      <c r="AF21066" s="25"/>
      <c r="AM21066" s="25"/>
    </row>
    <row r="21067" spans="32:39">
      <c r="AF21067" s="25"/>
      <c r="AM21067" s="25"/>
    </row>
    <row r="21068" spans="32:39">
      <c r="AF21068" s="25"/>
      <c r="AM21068" s="25"/>
    </row>
    <row r="21069" spans="32:39">
      <c r="AF21069" s="25"/>
      <c r="AM21069" s="25"/>
    </row>
    <row r="21070" spans="32:39">
      <c r="AF21070" s="25"/>
      <c r="AM21070" s="25"/>
    </row>
    <row r="21071" spans="32:39">
      <c r="AF21071" s="25"/>
      <c r="AM21071" s="25"/>
    </row>
    <row r="21072" spans="32:39">
      <c r="AF21072" s="25"/>
      <c r="AM21072" s="25"/>
    </row>
    <row r="21073" spans="32:39">
      <c r="AF21073" s="25"/>
      <c r="AM21073" s="25"/>
    </row>
    <row r="21074" spans="32:39">
      <c r="AF21074" s="25"/>
      <c r="AM21074" s="25"/>
    </row>
    <row r="21075" spans="32:39">
      <c r="AF21075" s="25"/>
      <c r="AM21075" s="25"/>
    </row>
    <row r="21076" spans="32:39">
      <c r="AF21076" s="25"/>
      <c r="AM21076" s="25"/>
    </row>
    <row r="21077" spans="32:39">
      <c r="AF21077" s="25"/>
      <c r="AM21077" s="25"/>
    </row>
    <row r="21078" spans="32:39">
      <c r="AF21078" s="25"/>
      <c r="AM21078" s="25"/>
    </row>
    <row r="21079" spans="32:39">
      <c r="AF21079" s="25"/>
      <c r="AM21079" s="25"/>
    </row>
    <row r="21080" spans="32:39">
      <c r="AF21080" s="25"/>
      <c r="AM21080" s="25"/>
    </row>
    <row r="21081" spans="32:39">
      <c r="AF21081" s="25"/>
      <c r="AM21081" s="25"/>
    </row>
    <row r="21082" spans="32:39">
      <c r="AF21082" s="25"/>
      <c r="AM21082" s="25"/>
    </row>
    <row r="21083" spans="32:39">
      <c r="AF21083" s="25"/>
      <c r="AM21083" s="25"/>
    </row>
    <row r="21084" spans="32:39">
      <c r="AF21084" s="25"/>
      <c r="AM21084" s="25"/>
    </row>
    <row r="21085" spans="32:39">
      <c r="AF21085" s="25"/>
      <c r="AM21085" s="25"/>
    </row>
    <row r="21086" spans="32:39">
      <c r="AF21086" s="25"/>
      <c r="AM21086" s="25"/>
    </row>
    <row r="21087" spans="32:39">
      <c r="AF21087" s="25"/>
      <c r="AM21087" s="25"/>
    </row>
    <row r="21088" spans="32:39">
      <c r="AF21088" s="25"/>
      <c r="AM21088" s="25"/>
    </row>
    <row r="21089" spans="32:39">
      <c r="AF21089" s="25"/>
      <c r="AM21089" s="25"/>
    </row>
    <row r="21090" spans="32:39">
      <c r="AF21090" s="25"/>
      <c r="AM21090" s="25"/>
    </row>
    <row r="21091" spans="32:39">
      <c r="AF21091" s="25"/>
      <c r="AM21091" s="25"/>
    </row>
    <row r="21092" spans="32:39">
      <c r="AF21092" s="25"/>
      <c r="AM21092" s="25"/>
    </row>
    <row r="21093" spans="32:39">
      <c r="AF21093" s="25"/>
      <c r="AM21093" s="25"/>
    </row>
    <row r="21094" spans="32:39">
      <c r="AF21094" s="25"/>
      <c r="AM21094" s="25"/>
    </row>
    <row r="21095" spans="32:39">
      <c r="AF21095" s="25"/>
      <c r="AM21095" s="25"/>
    </row>
    <row r="21096" spans="32:39">
      <c r="AF21096" s="25"/>
      <c r="AM21096" s="25"/>
    </row>
    <row r="21097" spans="32:39">
      <c r="AF21097" s="25"/>
      <c r="AM21097" s="25"/>
    </row>
    <row r="21098" spans="32:39">
      <c r="AF21098" s="25"/>
      <c r="AM21098" s="25"/>
    </row>
    <row r="21099" spans="32:39">
      <c r="AF21099" s="25"/>
      <c r="AM21099" s="25"/>
    </row>
    <row r="21100" spans="32:39">
      <c r="AF21100" s="25"/>
      <c r="AM21100" s="25"/>
    </row>
    <row r="21101" spans="32:39">
      <c r="AF21101" s="25"/>
      <c r="AM21101" s="25"/>
    </row>
    <row r="21102" spans="32:39">
      <c r="AF21102" s="25"/>
      <c r="AM21102" s="25"/>
    </row>
    <row r="21103" spans="32:39">
      <c r="AF21103" s="25"/>
      <c r="AM21103" s="25"/>
    </row>
    <row r="21104" spans="32:39">
      <c r="AF21104" s="25"/>
      <c r="AM21104" s="25"/>
    </row>
    <row r="21105" spans="32:39">
      <c r="AF21105" s="25"/>
      <c r="AM21105" s="25"/>
    </row>
    <row r="21106" spans="32:39">
      <c r="AF21106" s="25"/>
      <c r="AM21106" s="25"/>
    </row>
    <row r="21107" spans="32:39">
      <c r="AF21107" s="25"/>
      <c r="AM21107" s="25"/>
    </row>
    <row r="21108" spans="32:39">
      <c r="AF21108" s="25"/>
      <c r="AM21108" s="25"/>
    </row>
    <row r="21109" spans="32:39">
      <c r="AF21109" s="25"/>
      <c r="AM21109" s="25"/>
    </row>
    <row r="21110" spans="32:39">
      <c r="AF21110" s="25"/>
      <c r="AM21110" s="25"/>
    </row>
    <row r="21111" spans="32:39">
      <c r="AF21111" s="25"/>
      <c r="AM21111" s="25"/>
    </row>
    <row r="21112" spans="32:39">
      <c r="AF21112" s="25"/>
      <c r="AM21112" s="25"/>
    </row>
    <row r="21113" spans="32:39">
      <c r="AF21113" s="25"/>
      <c r="AM21113" s="25"/>
    </row>
    <row r="21114" spans="32:39">
      <c r="AF21114" s="25"/>
      <c r="AM21114" s="25"/>
    </row>
    <row r="21115" spans="32:39">
      <c r="AF21115" s="25"/>
      <c r="AM21115" s="25"/>
    </row>
    <row r="21116" spans="32:39">
      <c r="AF21116" s="25"/>
      <c r="AM21116" s="25"/>
    </row>
    <row r="21117" spans="32:39">
      <c r="AF21117" s="25"/>
      <c r="AM21117" s="25"/>
    </row>
    <row r="21118" spans="32:39">
      <c r="AF21118" s="25"/>
      <c r="AM21118" s="25"/>
    </row>
    <row r="21119" spans="32:39">
      <c r="AF21119" s="25"/>
      <c r="AM21119" s="25"/>
    </row>
    <row r="21120" spans="32:39">
      <c r="AF21120" s="25"/>
      <c r="AM21120" s="25"/>
    </row>
    <row r="21121" spans="32:39">
      <c r="AF21121" s="25"/>
      <c r="AM21121" s="25"/>
    </row>
    <row r="21122" spans="32:39">
      <c r="AF21122" s="25"/>
      <c r="AM21122" s="25"/>
    </row>
    <row r="21123" spans="32:39">
      <c r="AF21123" s="25"/>
      <c r="AM21123" s="25"/>
    </row>
    <row r="21124" spans="32:39">
      <c r="AF21124" s="25"/>
      <c r="AM21124" s="25"/>
    </row>
    <row r="21125" spans="32:39">
      <c r="AF21125" s="25"/>
      <c r="AM21125" s="25"/>
    </row>
    <row r="21126" spans="32:39">
      <c r="AF21126" s="25"/>
      <c r="AM21126" s="25"/>
    </row>
    <row r="21127" spans="32:39">
      <c r="AF21127" s="25"/>
      <c r="AM21127" s="25"/>
    </row>
    <row r="21128" spans="32:39">
      <c r="AF21128" s="25"/>
      <c r="AM21128" s="25"/>
    </row>
    <row r="21129" spans="32:39">
      <c r="AF21129" s="25"/>
      <c r="AM21129" s="25"/>
    </row>
    <row r="21130" spans="32:39">
      <c r="AF21130" s="25"/>
      <c r="AM21130" s="25"/>
    </row>
    <row r="21131" spans="32:39">
      <c r="AF21131" s="25"/>
      <c r="AM21131" s="25"/>
    </row>
    <row r="21132" spans="32:39">
      <c r="AF21132" s="25"/>
      <c r="AM21132" s="25"/>
    </row>
    <row r="21133" spans="32:39">
      <c r="AF21133" s="25"/>
      <c r="AM21133" s="25"/>
    </row>
    <row r="21134" spans="32:39">
      <c r="AF21134" s="25"/>
      <c r="AM21134" s="25"/>
    </row>
    <row r="21135" spans="32:39">
      <c r="AF21135" s="25"/>
      <c r="AM21135" s="25"/>
    </row>
    <row r="21136" spans="32:39">
      <c r="AF21136" s="25"/>
      <c r="AM21136" s="25"/>
    </row>
    <row r="21137" spans="32:39">
      <c r="AF21137" s="25"/>
      <c r="AM21137" s="25"/>
    </row>
    <row r="21138" spans="32:39">
      <c r="AF21138" s="25"/>
      <c r="AM21138" s="25"/>
    </row>
    <row r="21139" spans="32:39">
      <c r="AF21139" s="25"/>
      <c r="AM21139" s="25"/>
    </row>
    <row r="21140" spans="32:39">
      <c r="AF21140" s="25"/>
      <c r="AM21140" s="25"/>
    </row>
    <row r="21141" spans="32:39">
      <c r="AF21141" s="25"/>
      <c r="AM21141" s="25"/>
    </row>
    <row r="21142" spans="32:39">
      <c r="AF21142" s="25"/>
      <c r="AM21142" s="25"/>
    </row>
    <row r="21143" spans="32:39">
      <c r="AF21143" s="25"/>
      <c r="AM21143" s="25"/>
    </row>
    <row r="21144" spans="32:39">
      <c r="AF21144" s="25"/>
      <c r="AM21144" s="25"/>
    </row>
    <row r="21145" spans="32:39">
      <c r="AF21145" s="25"/>
      <c r="AM21145" s="25"/>
    </row>
    <row r="21146" spans="32:39">
      <c r="AF21146" s="25"/>
      <c r="AM21146" s="25"/>
    </row>
    <row r="21147" spans="32:39">
      <c r="AF21147" s="25"/>
      <c r="AM21147" s="25"/>
    </row>
    <row r="21148" spans="32:39">
      <c r="AF21148" s="25"/>
      <c r="AM21148" s="25"/>
    </row>
    <row r="21149" spans="32:39">
      <c r="AF21149" s="25"/>
      <c r="AM21149" s="25"/>
    </row>
    <row r="21150" spans="32:39">
      <c r="AF21150" s="25"/>
      <c r="AM21150" s="25"/>
    </row>
    <row r="21151" spans="32:39">
      <c r="AF21151" s="25"/>
      <c r="AM21151" s="25"/>
    </row>
    <row r="21152" spans="32:39">
      <c r="AF21152" s="25"/>
      <c r="AM21152" s="25"/>
    </row>
    <row r="21153" spans="32:39">
      <c r="AF21153" s="25"/>
      <c r="AM21153" s="25"/>
    </row>
    <row r="21154" spans="32:39">
      <c r="AF21154" s="25"/>
      <c r="AM21154" s="25"/>
    </row>
    <row r="21155" spans="32:39">
      <c r="AF21155" s="25"/>
      <c r="AM21155" s="25"/>
    </row>
    <row r="21156" spans="32:39">
      <c r="AF21156" s="25"/>
      <c r="AM21156" s="25"/>
    </row>
    <row r="21157" spans="32:39">
      <c r="AF21157" s="25"/>
      <c r="AM21157" s="25"/>
    </row>
    <row r="21158" spans="32:39">
      <c r="AF21158" s="25"/>
      <c r="AM21158" s="25"/>
    </row>
    <row r="21159" spans="32:39">
      <c r="AF21159" s="25"/>
      <c r="AM21159" s="25"/>
    </row>
    <row r="21160" spans="32:39">
      <c r="AF21160" s="25"/>
      <c r="AM21160" s="25"/>
    </row>
    <row r="21161" spans="32:39">
      <c r="AF21161" s="25"/>
      <c r="AM21161" s="25"/>
    </row>
    <row r="21162" spans="32:39">
      <c r="AF21162" s="25"/>
      <c r="AM21162" s="25"/>
    </row>
    <row r="21163" spans="32:39">
      <c r="AF21163" s="25"/>
      <c r="AM21163" s="25"/>
    </row>
    <row r="21164" spans="32:39">
      <c r="AF21164" s="25"/>
      <c r="AM21164" s="25"/>
    </row>
    <row r="21165" spans="32:39">
      <c r="AF21165" s="25"/>
      <c r="AM21165" s="25"/>
    </row>
    <row r="21166" spans="32:39">
      <c r="AF21166" s="25"/>
      <c r="AM21166" s="25"/>
    </row>
    <row r="21167" spans="32:39">
      <c r="AF21167" s="25"/>
      <c r="AM21167" s="25"/>
    </row>
    <row r="21168" spans="32:39">
      <c r="AF21168" s="25"/>
      <c r="AM21168" s="25"/>
    </row>
    <row r="21169" spans="32:39">
      <c r="AF21169" s="25"/>
      <c r="AM21169" s="25"/>
    </row>
    <row r="21170" spans="32:39">
      <c r="AF21170" s="25"/>
      <c r="AM21170" s="25"/>
    </row>
    <row r="21171" spans="32:39">
      <c r="AF21171" s="25"/>
      <c r="AM21171" s="25"/>
    </row>
    <row r="21172" spans="32:39">
      <c r="AF21172" s="25"/>
      <c r="AM21172" s="25"/>
    </row>
    <row r="21173" spans="32:39">
      <c r="AF21173" s="25"/>
      <c r="AM21173" s="25"/>
    </row>
    <row r="21174" spans="32:39">
      <c r="AF21174" s="25"/>
      <c r="AM21174" s="25"/>
    </row>
    <row r="21175" spans="32:39">
      <c r="AF21175" s="25"/>
      <c r="AM21175" s="25"/>
    </row>
    <row r="21176" spans="32:39">
      <c r="AF21176" s="25"/>
      <c r="AM21176" s="25"/>
    </row>
    <row r="21177" spans="32:39">
      <c r="AF21177" s="25"/>
      <c r="AM21177" s="25"/>
    </row>
    <row r="21178" spans="32:39">
      <c r="AF21178" s="25"/>
      <c r="AM21178" s="25"/>
    </row>
    <row r="21179" spans="32:39">
      <c r="AF21179" s="25"/>
      <c r="AM21179" s="25"/>
    </row>
    <row r="21180" spans="32:39">
      <c r="AF21180" s="25"/>
      <c r="AM21180" s="25"/>
    </row>
    <row r="21181" spans="32:39">
      <c r="AF21181" s="25"/>
      <c r="AM21181" s="25"/>
    </row>
    <row r="21182" spans="32:39">
      <c r="AF21182" s="25"/>
      <c r="AM21182" s="25"/>
    </row>
    <row r="21183" spans="32:39">
      <c r="AF21183" s="25"/>
      <c r="AM21183" s="25"/>
    </row>
    <row r="21184" spans="32:39">
      <c r="AF21184" s="25"/>
      <c r="AM21184" s="25"/>
    </row>
    <row r="21185" spans="32:39">
      <c r="AF21185" s="25"/>
      <c r="AM21185" s="25"/>
    </row>
    <row r="21186" spans="32:39">
      <c r="AF21186" s="25"/>
      <c r="AM21186" s="25"/>
    </row>
    <row r="21187" spans="32:39">
      <c r="AF21187" s="25"/>
      <c r="AM21187" s="25"/>
    </row>
    <row r="21188" spans="32:39">
      <c r="AF21188" s="25"/>
      <c r="AM21188" s="25"/>
    </row>
    <row r="21189" spans="32:39">
      <c r="AF21189" s="25"/>
      <c r="AM21189" s="25"/>
    </row>
    <row r="21190" spans="32:39">
      <c r="AF21190" s="25"/>
      <c r="AM21190" s="25"/>
    </row>
    <row r="21191" spans="32:39">
      <c r="AF21191" s="25"/>
      <c r="AM21191" s="25"/>
    </row>
    <row r="21192" spans="32:39">
      <c r="AF21192" s="25"/>
      <c r="AM21192" s="25"/>
    </row>
    <row r="21193" spans="32:39">
      <c r="AF21193" s="25"/>
      <c r="AM21193" s="25"/>
    </row>
    <row r="21194" spans="32:39">
      <c r="AF21194" s="25"/>
      <c r="AM21194" s="25"/>
    </row>
    <row r="21195" spans="32:39">
      <c r="AF21195" s="25"/>
      <c r="AM21195" s="25"/>
    </row>
    <row r="21196" spans="32:39">
      <c r="AF21196" s="25"/>
      <c r="AM21196" s="25"/>
    </row>
    <row r="21197" spans="32:39">
      <c r="AF21197" s="25"/>
      <c r="AM21197" s="25"/>
    </row>
    <row r="21198" spans="32:39">
      <c r="AF21198" s="25"/>
      <c r="AM21198" s="25"/>
    </row>
    <row r="21199" spans="32:39">
      <c r="AF21199" s="25"/>
      <c r="AM21199" s="25"/>
    </row>
    <row r="21200" spans="32:39">
      <c r="AF21200" s="25"/>
      <c r="AM21200" s="25"/>
    </row>
    <row r="21201" spans="32:39">
      <c r="AF21201" s="25"/>
      <c r="AM21201" s="25"/>
    </row>
    <row r="21202" spans="32:39">
      <c r="AF21202" s="25"/>
      <c r="AM21202" s="25"/>
    </row>
    <row r="21203" spans="32:39">
      <c r="AF21203" s="25"/>
      <c r="AM21203" s="25"/>
    </row>
    <row r="21204" spans="32:39">
      <c r="AF21204" s="25"/>
      <c r="AM21204" s="25"/>
    </row>
    <row r="21205" spans="32:39">
      <c r="AF21205" s="25"/>
      <c r="AM21205" s="25"/>
    </row>
    <row r="21206" spans="32:39">
      <c r="AF21206" s="25"/>
      <c r="AM21206" s="25"/>
    </row>
    <row r="21207" spans="32:39">
      <c r="AF21207" s="25"/>
      <c r="AM21207" s="25"/>
    </row>
    <row r="21208" spans="32:39">
      <c r="AF21208" s="25"/>
      <c r="AM21208" s="25"/>
    </row>
    <row r="21209" spans="32:39">
      <c r="AF21209" s="25"/>
      <c r="AM21209" s="25"/>
    </row>
    <row r="21210" spans="32:39">
      <c r="AF21210" s="25"/>
      <c r="AM21210" s="25"/>
    </row>
    <row r="21211" spans="32:39">
      <c r="AF21211" s="25"/>
      <c r="AM21211" s="25"/>
    </row>
    <row r="21212" spans="32:39">
      <c r="AF21212" s="25"/>
      <c r="AM21212" s="25"/>
    </row>
    <row r="21213" spans="32:39">
      <c r="AF21213" s="25"/>
      <c r="AM21213" s="25"/>
    </row>
    <row r="21214" spans="32:39">
      <c r="AF21214" s="25"/>
      <c r="AM21214" s="25"/>
    </row>
    <row r="21215" spans="32:39">
      <c r="AF21215" s="25"/>
      <c r="AM21215" s="25"/>
    </row>
    <row r="21216" spans="32:39">
      <c r="AF21216" s="25"/>
      <c r="AM21216" s="25"/>
    </row>
    <row r="21217" spans="32:39">
      <c r="AF21217" s="25"/>
      <c r="AM21217" s="25"/>
    </row>
    <row r="21218" spans="32:39">
      <c r="AF21218" s="25"/>
      <c r="AM21218" s="25"/>
    </row>
    <row r="21219" spans="32:39">
      <c r="AF21219" s="25"/>
      <c r="AM21219" s="25"/>
    </row>
    <row r="21220" spans="32:39">
      <c r="AF21220" s="25"/>
      <c r="AM21220" s="25"/>
    </row>
    <row r="21221" spans="32:39">
      <c r="AF21221" s="25"/>
      <c r="AM21221" s="25"/>
    </row>
    <row r="21222" spans="32:39">
      <c r="AF21222" s="25"/>
      <c r="AM21222" s="25"/>
    </row>
    <row r="21223" spans="32:39">
      <c r="AF21223" s="25"/>
      <c r="AM21223" s="25"/>
    </row>
    <row r="21224" spans="32:39">
      <c r="AF21224" s="25"/>
      <c r="AM21224" s="25"/>
    </row>
    <row r="21225" spans="32:39">
      <c r="AF21225" s="25"/>
      <c r="AM21225" s="25"/>
    </row>
    <row r="21226" spans="32:39">
      <c r="AF21226" s="25"/>
      <c r="AM21226" s="25"/>
    </row>
    <row r="21227" spans="32:39">
      <c r="AF21227" s="25"/>
      <c r="AM21227" s="25"/>
    </row>
    <row r="21228" spans="32:39">
      <c r="AF21228" s="25"/>
      <c r="AM21228" s="25"/>
    </row>
    <row r="21229" spans="32:39">
      <c r="AF21229" s="25"/>
      <c r="AM21229" s="25"/>
    </row>
    <row r="21230" spans="32:39">
      <c r="AF21230" s="25"/>
      <c r="AM21230" s="25"/>
    </row>
    <row r="21231" spans="32:39">
      <c r="AF21231" s="25"/>
      <c r="AM21231" s="25"/>
    </row>
    <row r="21232" spans="32:39">
      <c r="AF21232" s="25"/>
      <c r="AM21232" s="25"/>
    </row>
    <row r="21233" spans="32:39">
      <c r="AF21233" s="25"/>
      <c r="AM21233" s="25"/>
    </row>
    <row r="21234" spans="32:39">
      <c r="AF21234" s="25"/>
      <c r="AM21234" s="25"/>
    </row>
    <row r="21235" spans="32:39">
      <c r="AF21235" s="25"/>
      <c r="AM21235" s="25"/>
    </row>
    <row r="21236" spans="32:39">
      <c r="AF21236" s="25"/>
      <c r="AM21236" s="25"/>
    </row>
    <row r="21237" spans="32:39">
      <c r="AF21237" s="25"/>
      <c r="AM21237" s="25"/>
    </row>
    <row r="21238" spans="32:39">
      <c r="AF21238" s="25"/>
      <c r="AM21238" s="25"/>
    </row>
    <row r="21239" spans="32:39">
      <c r="AF21239" s="25"/>
      <c r="AM21239" s="25"/>
    </row>
    <row r="21240" spans="32:39">
      <c r="AF21240" s="25"/>
      <c r="AM21240" s="25"/>
    </row>
    <row r="21241" spans="32:39">
      <c r="AF21241" s="25"/>
      <c r="AM21241" s="25"/>
    </row>
    <row r="21242" spans="32:39">
      <c r="AF21242" s="25"/>
      <c r="AM21242" s="25"/>
    </row>
    <row r="21243" spans="32:39">
      <c r="AF21243" s="25"/>
      <c r="AM21243" s="25"/>
    </row>
    <row r="21244" spans="32:39">
      <c r="AF21244" s="25"/>
      <c r="AM21244" s="25"/>
    </row>
    <row r="21245" spans="32:39">
      <c r="AF21245" s="25"/>
      <c r="AM21245" s="25"/>
    </row>
    <row r="21246" spans="32:39">
      <c r="AF21246" s="25"/>
      <c r="AM21246" s="25"/>
    </row>
    <row r="21247" spans="32:39">
      <c r="AF21247" s="25"/>
      <c r="AM21247" s="25"/>
    </row>
    <row r="21248" spans="32:39">
      <c r="AF21248" s="25"/>
      <c r="AM21248" s="25"/>
    </row>
    <row r="21249" spans="32:39">
      <c r="AF21249" s="25"/>
      <c r="AM21249" s="25"/>
    </row>
    <row r="21250" spans="32:39">
      <c r="AF21250" s="25"/>
      <c r="AM21250" s="25"/>
    </row>
    <row r="21251" spans="32:39">
      <c r="AF21251" s="25"/>
      <c r="AM21251" s="25"/>
    </row>
    <row r="21252" spans="32:39">
      <c r="AF21252" s="25"/>
      <c r="AM21252" s="25"/>
    </row>
    <row r="21253" spans="32:39">
      <c r="AF21253" s="25"/>
      <c r="AM21253" s="25"/>
    </row>
    <row r="21254" spans="32:39">
      <c r="AF21254" s="25"/>
      <c r="AM21254" s="25"/>
    </row>
    <row r="21255" spans="32:39">
      <c r="AF21255" s="25"/>
      <c r="AM21255" s="25"/>
    </row>
    <row r="21256" spans="32:39">
      <c r="AF21256" s="25"/>
      <c r="AM21256" s="25"/>
    </row>
    <row r="21257" spans="32:39">
      <c r="AF21257" s="25"/>
      <c r="AM21257" s="25"/>
    </row>
    <row r="21258" spans="32:39">
      <c r="AF21258" s="25"/>
      <c r="AM21258" s="25"/>
    </row>
    <row r="21259" spans="32:39">
      <c r="AF21259" s="25"/>
      <c r="AM21259" s="25"/>
    </row>
    <row r="21260" spans="32:39">
      <c r="AF21260" s="25"/>
      <c r="AM21260" s="25"/>
    </row>
    <row r="21261" spans="32:39">
      <c r="AF21261" s="25"/>
      <c r="AM21261" s="25"/>
    </row>
    <row r="21262" spans="32:39">
      <c r="AF21262" s="25"/>
      <c r="AM21262" s="25"/>
    </row>
    <row r="21263" spans="32:39">
      <c r="AF21263" s="25"/>
      <c r="AM21263" s="25"/>
    </row>
    <row r="21264" spans="32:39">
      <c r="AF21264" s="25"/>
      <c r="AM21264" s="25"/>
    </row>
    <row r="21265" spans="32:39">
      <c r="AF21265" s="25"/>
      <c r="AM21265" s="25"/>
    </row>
    <row r="21266" spans="32:39">
      <c r="AF21266" s="25"/>
      <c r="AM21266" s="25"/>
    </row>
    <row r="21267" spans="32:39">
      <c r="AF21267" s="25"/>
      <c r="AM21267" s="25"/>
    </row>
    <row r="21268" spans="32:39">
      <c r="AF21268" s="25"/>
      <c r="AM21268" s="25"/>
    </row>
    <row r="21269" spans="32:39">
      <c r="AF21269" s="25"/>
      <c r="AM21269" s="25"/>
    </row>
    <row r="21270" spans="32:39">
      <c r="AF21270" s="25"/>
      <c r="AM21270" s="25"/>
    </row>
    <row r="21271" spans="32:39">
      <c r="AF21271" s="25"/>
      <c r="AM21271" s="25"/>
    </row>
    <row r="21272" spans="32:39">
      <c r="AF21272" s="25"/>
      <c r="AM21272" s="25"/>
    </row>
    <row r="21273" spans="32:39">
      <c r="AF21273" s="25"/>
      <c r="AM21273" s="25"/>
    </row>
    <row r="21274" spans="32:39">
      <c r="AF21274" s="25"/>
      <c r="AM21274" s="25"/>
    </row>
    <row r="21275" spans="32:39">
      <c r="AF21275" s="25"/>
      <c r="AM21275" s="25"/>
    </row>
    <row r="21276" spans="32:39">
      <c r="AF21276" s="25"/>
      <c r="AM21276" s="25"/>
    </row>
    <row r="21277" spans="32:39">
      <c r="AF21277" s="25"/>
      <c r="AM21277" s="25"/>
    </row>
    <row r="21278" spans="32:39">
      <c r="AF21278" s="25"/>
      <c r="AM21278" s="25"/>
    </row>
    <row r="21279" spans="32:39">
      <c r="AF21279" s="25"/>
      <c r="AM21279" s="25"/>
    </row>
    <row r="21280" spans="32:39">
      <c r="AF21280" s="25"/>
      <c r="AM21280" s="25"/>
    </row>
    <row r="21281" spans="32:39">
      <c r="AF21281" s="25"/>
      <c r="AM21281" s="25"/>
    </row>
    <row r="21282" spans="32:39">
      <c r="AF21282" s="25"/>
      <c r="AM21282" s="25"/>
    </row>
    <row r="21283" spans="32:39">
      <c r="AF21283" s="25"/>
      <c r="AM21283" s="25"/>
    </row>
    <row r="21284" spans="32:39">
      <c r="AF21284" s="25"/>
      <c r="AM21284" s="25"/>
    </row>
    <row r="21285" spans="32:39">
      <c r="AF21285" s="25"/>
      <c r="AM21285" s="25"/>
    </row>
    <row r="21286" spans="32:39">
      <c r="AF21286" s="25"/>
      <c r="AM21286" s="25"/>
    </row>
    <row r="21287" spans="32:39">
      <c r="AF21287" s="25"/>
      <c r="AM21287" s="25"/>
    </row>
    <row r="21288" spans="32:39">
      <c r="AF21288" s="25"/>
      <c r="AM21288" s="25"/>
    </row>
    <row r="21289" spans="32:39">
      <c r="AF21289" s="25"/>
      <c r="AM21289" s="25"/>
    </row>
    <row r="21290" spans="32:39">
      <c r="AF21290" s="25"/>
      <c r="AM21290" s="25"/>
    </row>
    <row r="21291" spans="32:39">
      <c r="AF21291" s="25"/>
      <c r="AM21291" s="25"/>
    </row>
    <row r="21292" spans="32:39">
      <c r="AF21292" s="25"/>
      <c r="AM21292" s="25"/>
    </row>
    <row r="21293" spans="32:39">
      <c r="AF21293" s="25"/>
      <c r="AM21293" s="25"/>
    </row>
    <row r="21294" spans="32:39">
      <c r="AF21294" s="25"/>
      <c r="AM21294" s="25"/>
    </row>
    <row r="21295" spans="32:39">
      <c r="AF21295" s="25"/>
      <c r="AM21295" s="25"/>
    </row>
    <row r="21296" spans="32:39">
      <c r="AF21296" s="25"/>
      <c r="AM21296" s="25"/>
    </row>
    <row r="21297" spans="32:39">
      <c r="AF21297" s="25"/>
      <c r="AM21297" s="25"/>
    </row>
    <row r="21298" spans="32:39">
      <c r="AF21298" s="25"/>
      <c r="AM21298" s="25"/>
    </row>
    <row r="21299" spans="32:39">
      <c r="AF21299" s="25"/>
      <c r="AM21299" s="25"/>
    </row>
    <row r="21300" spans="32:39">
      <c r="AF21300" s="25"/>
      <c r="AM21300" s="25"/>
    </row>
    <row r="21301" spans="32:39">
      <c r="AF21301" s="25"/>
      <c r="AM21301" s="25"/>
    </row>
    <row r="21302" spans="32:39">
      <c r="AF21302" s="25"/>
      <c r="AM21302" s="25"/>
    </row>
    <row r="21303" spans="32:39">
      <c r="AF21303" s="25"/>
      <c r="AM21303" s="25"/>
    </row>
    <row r="21304" spans="32:39">
      <c r="AF21304" s="25"/>
      <c r="AM21304" s="25"/>
    </row>
    <row r="21305" spans="32:39">
      <c r="AF21305" s="25"/>
      <c r="AM21305" s="25"/>
    </row>
    <row r="21306" spans="32:39">
      <c r="AF21306" s="25"/>
      <c r="AM21306" s="25"/>
    </row>
    <row r="21307" spans="32:39">
      <c r="AF21307" s="25"/>
      <c r="AM21307" s="25"/>
    </row>
    <row r="21308" spans="32:39">
      <c r="AF21308" s="25"/>
      <c r="AM21308" s="25"/>
    </row>
    <row r="21309" spans="32:39">
      <c r="AF21309" s="25"/>
      <c r="AM21309" s="25"/>
    </row>
    <row r="21310" spans="32:39">
      <c r="AF21310" s="25"/>
      <c r="AM21310" s="25"/>
    </row>
    <row r="21311" spans="32:39">
      <c r="AF21311" s="25"/>
      <c r="AM21311" s="25"/>
    </row>
    <row r="21312" spans="32:39">
      <c r="AF21312" s="25"/>
      <c r="AM21312" s="25"/>
    </row>
    <row r="21313" spans="32:39">
      <c r="AF21313" s="25"/>
      <c r="AM21313" s="25"/>
    </row>
    <row r="21314" spans="32:39">
      <c r="AF21314" s="25"/>
      <c r="AM21314" s="25"/>
    </row>
    <row r="21315" spans="32:39">
      <c r="AF21315" s="25"/>
      <c r="AM21315" s="25"/>
    </row>
    <row r="21316" spans="32:39">
      <c r="AF21316" s="25"/>
      <c r="AM21316" s="25"/>
    </row>
    <row r="21317" spans="32:39">
      <c r="AF21317" s="25"/>
      <c r="AM21317" s="25"/>
    </row>
    <row r="21318" spans="32:39">
      <c r="AF21318" s="25"/>
      <c r="AM21318" s="25"/>
    </row>
    <row r="21319" spans="32:39">
      <c r="AF21319" s="25"/>
      <c r="AM21319" s="25"/>
    </row>
    <row r="21320" spans="32:39">
      <c r="AF21320" s="25"/>
      <c r="AM21320" s="25"/>
    </row>
    <row r="21321" spans="32:39">
      <c r="AF21321" s="25"/>
      <c r="AM21321" s="25"/>
    </row>
    <row r="21322" spans="32:39">
      <c r="AF21322" s="25"/>
      <c r="AM21322" s="25"/>
    </row>
    <row r="21323" spans="32:39">
      <c r="AF21323" s="25"/>
      <c r="AM21323" s="25"/>
    </row>
    <row r="21324" spans="32:39">
      <c r="AF21324" s="25"/>
      <c r="AM21324" s="25"/>
    </row>
    <row r="21325" spans="32:39">
      <c r="AF21325" s="25"/>
      <c r="AM21325" s="25"/>
    </row>
    <row r="21326" spans="32:39">
      <c r="AF21326" s="25"/>
      <c r="AM21326" s="25"/>
    </row>
    <row r="21327" spans="32:39">
      <c r="AF21327" s="25"/>
      <c r="AM21327" s="25"/>
    </row>
    <row r="21328" spans="32:39">
      <c r="AF21328" s="25"/>
      <c r="AM21328" s="25"/>
    </row>
    <row r="21329" spans="32:39">
      <c r="AF21329" s="25"/>
      <c r="AM21329" s="25"/>
    </row>
    <row r="21330" spans="32:39">
      <c r="AF21330" s="25"/>
      <c r="AM21330" s="25"/>
    </row>
    <row r="21331" spans="32:39">
      <c r="AF21331" s="25"/>
      <c r="AM21331" s="25"/>
    </row>
    <row r="21332" spans="32:39">
      <c r="AF21332" s="25"/>
      <c r="AM21332" s="25"/>
    </row>
    <row r="21333" spans="32:39">
      <c r="AF21333" s="25"/>
      <c r="AM21333" s="25"/>
    </row>
    <row r="21334" spans="32:39">
      <c r="AF21334" s="25"/>
      <c r="AM21334" s="25"/>
    </row>
    <row r="21335" spans="32:39">
      <c r="AF21335" s="25"/>
      <c r="AM21335" s="25"/>
    </row>
    <row r="21336" spans="32:39">
      <c r="AF21336" s="25"/>
      <c r="AM21336" s="25"/>
    </row>
    <row r="21337" spans="32:39">
      <c r="AF21337" s="25"/>
      <c r="AM21337" s="25"/>
    </row>
    <row r="21338" spans="32:39">
      <c r="AF21338" s="25"/>
      <c r="AM21338" s="25"/>
    </row>
    <row r="21339" spans="32:39">
      <c r="AF21339" s="25"/>
      <c r="AM21339" s="25"/>
    </row>
    <row r="21340" spans="32:39">
      <c r="AF21340" s="25"/>
      <c r="AM21340" s="25"/>
    </row>
    <row r="21341" spans="32:39">
      <c r="AF21341" s="25"/>
      <c r="AM21341" s="25"/>
    </row>
    <row r="21342" spans="32:39">
      <c r="AF21342" s="25"/>
      <c r="AM21342" s="25"/>
    </row>
    <row r="21343" spans="32:39">
      <c r="AF21343" s="25"/>
      <c r="AM21343" s="25"/>
    </row>
    <row r="21344" spans="32:39">
      <c r="AF21344" s="25"/>
      <c r="AM21344" s="25"/>
    </row>
    <row r="21345" spans="32:39">
      <c r="AF21345" s="25"/>
      <c r="AM21345" s="25"/>
    </row>
    <row r="21346" spans="32:39">
      <c r="AF21346" s="25"/>
      <c r="AM21346" s="25"/>
    </row>
    <row r="21347" spans="32:39">
      <c r="AF21347" s="25"/>
      <c r="AM21347" s="25"/>
    </row>
    <row r="21348" spans="32:39">
      <c r="AF21348" s="25"/>
      <c r="AM21348" s="25"/>
    </row>
    <row r="21349" spans="32:39">
      <c r="AF21349" s="25"/>
      <c r="AM21349" s="25"/>
    </row>
    <row r="21350" spans="32:39">
      <c r="AF21350" s="25"/>
      <c r="AM21350" s="25"/>
    </row>
    <row r="21351" spans="32:39">
      <c r="AF21351" s="25"/>
      <c r="AM21351" s="25"/>
    </row>
    <row r="21352" spans="32:39">
      <c r="AF21352" s="25"/>
      <c r="AM21352" s="25"/>
    </row>
    <row r="21353" spans="32:39">
      <c r="AF21353" s="25"/>
      <c r="AM21353" s="25"/>
    </row>
    <row r="21354" spans="32:39">
      <c r="AF21354" s="25"/>
      <c r="AM21354" s="25"/>
    </row>
    <row r="21355" spans="32:39">
      <c r="AF21355" s="25"/>
      <c r="AM21355" s="25"/>
    </row>
    <row r="21356" spans="32:39">
      <c r="AF21356" s="25"/>
      <c r="AM21356" s="25"/>
    </row>
    <row r="21357" spans="32:39">
      <c r="AF21357" s="25"/>
      <c r="AM21357" s="25"/>
    </row>
    <row r="21358" spans="32:39">
      <c r="AF21358" s="25"/>
      <c r="AM21358" s="25"/>
    </row>
    <row r="21359" spans="32:39">
      <c r="AF21359" s="25"/>
      <c r="AM21359" s="25"/>
    </row>
    <row r="21360" spans="32:39">
      <c r="AF21360" s="25"/>
      <c r="AM21360" s="25"/>
    </row>
    <row r="21361" spans="32:39">
      <c r="AF21361" s="25"/>
      <c r="AM21361" s="25"/>
    </row>
    <row r="21362" spans="32:39">
      <c r="AF21362" s="25"/>
      <c r="AM21362" s="25"/>
    </row>
    <row r="21363" spans="32:39">
      <c r="AF21363" s="25"/>
      <c r="AM21363" s="25"/>
    </row>
    <row r="21364" spans="32:39">
      <c r="AF21364" s="25"/>
      <c r="AM21364" s="25"/>
    </row>
    <row r="21365" spans="32:39">
      <c r="AF21365" s="25"/>
      <c r="AM21365" s="25"/>
    </row>
    <row r="21366" spans="32:39">
      <c r="AF21366" s="25"/>
      <c r="AM21366" s="25"/>
    </row>
    <row r="21367" spans="32:39">
      <c r="AF21367" s="25"/>
      <c r="AM21367" s="25"/>
    </row>
    <row r="21368" spans="32:39">
      <c r="AF21368" s="25"/>
      <c r="AM21368" s="25"/>
    </row>
    <row r="21369" spans="32:39">
      <c r="AF21369" s="25"/>
      <c r="AM21369" s="25"/>
    </row>
    <row r="21370" spans="32:39">
      <c r="AF21370" s="25"/>
      <c r="AM21370" s="25"/>
    </row>
    <row r="21371" spans="32:39">
      <c r="AF21371" s="25"/>
      <c r="AM21371" s="25"/>
    </row>
    <row r="21372" spans="32:39">
      <c r="AF21372" s="25"/>
      <c r="AM21372" s="25"/>
    </row>
    <row r="21373" spans="32:39">
      <c r="AF21373" s="25"/>
      <c r="AM21373" s="25"/>
    </row>
    <row r="21374" spans="32:39">
      <c r="AF21374" s="25"/>
      <c r="AM21374" s="25"/>
    </row>
    <row r="21375" spans="32:39">
      <c r="AF21375" s="25"/>
      <c r="AM21375" s="25"/>
    </row>
    <row r="21376" spans="32:39">
      <c r="AF21376" s="25"/>
      <c r="AM21376" s="25"/>
    </row>
    <row r="21377" spans="32:39">
      <c r="AF21377" s="25"/>
      <c r="AM21377" s="25"/>
    </row>
    <row r="21378" spans="32:39">
      <c r="AF21378" s="25"/>
      <c r="AM21378" s="25"/>
    </row>
    <row r="21379" spans="32:39">
      <c r="AF21379" s="25"/>
      <c r="AM21379" s="25"/>
    </row>
    <row r="21380" spans="32:39">
      <c r="AF21380" s="25"/>
      <c r="AM21380" s="25"/>
    </row>
    <row r="21381" spans="32:39">
      <c r="AF21381" s="25"/>
      <c r="AM21381" s="25"/>
    </row>
    <row r="21382" spans="32:39">
      <c r="AF21382" s="25"/>
      <c r="AM21382" s="25"/>
    </row>
    <row r="21383" spans="32:39">
      <c r="AF21383" s="25"/>
      <c r="AM21383" s="25"/>
    </row>
    <row r="21384" spans="32:39">
      <c r="AF21384" s="25"/>
      <c r="AM21384" s="25"/>
    </row>
    <row r="21385" spans="32:39">
      <c r="AF21385" s="25"/>
      <c r="AM21385" s="25"/>
    </row>
    <row r="21386" spans="32:39">
      <c r="AF21386" s="25"/>
      <c r="AM21386" s="25"/>
    </row>
    <row r="21387" spans="32:39">
      <c r="AF21387" s="25"/>
      <c r="AM21387" s="25"/>
    </row>
    <row r="21388" spans="32:39">
      <c r="AF21388" s="25"/>
      <c r="AM21388" s="25"/>
    </row>
    <row r="21389" spans="32:39">
      <c r="AF21389" s="25"/>
      <c r="AM21389" s="25"/>
    </row>
    <row r="21390" spans="32:39">
      <c r="AF21390" s="25"/>
      <c r="AM21390" s="25"/>
    </row>
    <row r="21391" spans="32:39">
      <c r="AF21391" s="25"/>
      <c r="AM21391" s="25"/>
    </row>
    <row r="21392" spans="32:39">
      <c r="AF21392" s="25"/>
      <c r="AM21392" s="25"/>
    </row>
    <row r="21393" spans="32:39">
      <c r="AF21393" s="25"/>
      <c r="AM21393" s="25"/>
    </row>
    <row r="21394" spans="32:39">
      <c r="AF21394" s="25"/>
      <c r="AM21394" s="25"/>
    </row>
    <row r="21395" spans="32:39">
      <c r="AF21395" s="25"/>
      <c r="AM21395" s="25"/>
    </row>
    <row r="21396" spans="32:39">
      <c r="AF21396" s="25"/>
      <c r="AM21396" s="25"/>
    </row>
    <row r="21397" spans="32:39">
      <c r="AF21397" s="25"/>
      <c r="AM21397" s="25"/>
    </row>
    <row r="21398" spans="32:39">
      <c r="AF21398" s="25"/>
      <c r="AM21398" s="25"/>
    </row>
    <row r="21399" spans="32:39">
      <c r="AF21399" s="25"/>
      <c r="AM21399" s="25"/>
    </row>
    <row r="21400" spans="32:39">
      <c r="AF21400" s="25"/>
      <c r="AM21400" s="25"/>
    </row>
    <row r="21401" spans="32:39">
      <c r="AF21401" s="25"/>
      <c r="AM21401" s="25"/>
    </row>
    <row r="21402" spans="32:39">
      <c r="AF21402" s="25"/>
      <c r="AM21402" s="25"/>
    </row>
    <row r="21403" spans="32:39">
      <c r="AF21403" s="25"/>
      <c r="AM21403" s="25"/>
    </row>
    <row r="21404" spans="32:39">
      <c r="AF21404" s="25"/>
      <c r="AM21404" s="25"/>
    </row>
    <row r="21405" spans="32:39">
      <c r="AF21405" s="25"/>
      <c r="AM21405" s="25"/>
    </row>
    <row r="21406" spans="32:39">
      <c r="AF21406" s="25"/>
      <c r="AM21406" s="25"/>
    </row>
    <row r="21407" spans="32:39">
      <c r="AF21407" s="25"/>
      <c r="AM21407" s="25"/>
    </row>
    <row r="21408" spans="32:39">
      <c r="AF21408" s="25"/>
      <c r="AM21408" s="25"/>
    </row>
    <row r="21409" spans="32:39">
      <c r="AF21409" s="25"/>
      <c r="AM21409" s="25"/>
    </row>
    <row r="21410" spans="32:39">
      <c r="AF21410" s="25"/>
      <c r="AM21410" s="25"/>
    </row>
    <row r="21411" spans="32:39">
      <c r="AF21411" s="25"/>
      <c r="AM21411" s="25"/>
    </row>
    <row r="21412" spans="32:39">
      <c r="AF21412" s="25"/>
      <c r="AM21412" s="25"/>
    </row>
    <row r="21413" spans="32:39">
      <c r="AF21413" s="25"/>
      <c r="AM21413" s="25"/>
    </row>
    <row r="21414" spans="32:39">
      <c r="AF21414" s="25"/>
      <c r="AM21414" s="25"/>
    </row>
    <row r="21415" spans="32:39">
      <c r="AF21415" s="25"/>
      <c r="AM21415" s="25"/>
    </row>
    <row r="21416" spans="32:39">
      <c r="AF21416" s="25"/>
      <c r="AM21416" s="25"/>
    </row>
    <row r="21417" spans="32:39">
      <c r="AF21417" s="25"/>
      <c r="AM21417" s="25"/>
    </row>
    <row r="21418" spans="32:39">
      <c r="AF21418" s="25"/>
      <c r="AM21418" s="25"/>
    </row>
    <row r="21419" spans="32:39">
      <c r="AF21419" s="25"/>
      <c r="AM21419" s="25"/>
    </row>
    <row r="21420" spans="32:39">
      <c r="AF21420" s="25"/>
      <c r="AM21420" s="25"/>
    </row>
    <row r="21421" spans="32:39">
      <c r="AF21421" s="25"/>
      <c r="AM21421" s="25"/>
    </row>
    <row r="21422" spans="32:39">
      <c r="AF21422" s="25"/>
      <c r="AM21422" s="25"/>
    </row>
    <row r="21423" spans="32:39">
      <c r="AF21423" s="25"/>
      <c r="AM21423" s="25"/>
    </row>
    <row r="21424" spans="32:39">
      <c r="AF21424" s="25"/>
      <c r="AM21424" s="25"/>
    </row>
    <row r="21425" spans="32:39">
      <c r="AF21425" s="25"/>
      <c r="AM21425" s="25"/>
    </row>
    <row r="21426" spans="32:39">
      <c r="AF21426" s="25"/>
      <c r="AM21426" s="25"/>
    </row>
    <row r="21427" spans="32:39">
      <c r="AF21427" s="25"/>
      <c r="AM21427" s="25"/>
    </row>
    <row r="21428" spans="32:39">
      <c r="AF21428" s="25"/>
      <c r="AM21428" s="25"/>
    </row>
    <row r="21429" spans="32:39">
      <c r="AF21429" s="25"/>
      <c r="AM21429" s="25"/>
    </row>
    <row r="21430" spans="32:39">
      <c r="AF21430" s="25"/>
      <c r="AM21430" s="25"/>
    </row>
    <row r="21431" spans="32:39">
      <c r="AF21431" s="25"/>
      <c r="AM21431" s="25"/>
    </row>
    <row r="21432" spans="32:39">
      <c r="AF21432" s="25"/>
      <c r="AM21432" s="25"/>
    </row>
    <row r="21433" spans="32:39">
      <c r="AF21433" s="25"/>
      <c r="AM21433" s="25"/>
    </row>
    <row r="21434" spans="32:39">
      <c r="AF21434" s="25"/>
      <c r="AM21434" s="25"/>
    </row>
    <row r="21435" spans="32:39">
      <c r="AF21435" s="25"/>
      <c r="AM21435" s="25"/>
    </row>
    <row r="21436" spans="32:39">
      <c r="AF21436" s="25"/>
      <c r="AM21436" s="25"/>
    </row>
    <row r="21437" spans="32:39">
      <c r="AF21437" s="25"/>
      <c r="AM21437" s="25"/>
    </row>
    <row r="21438" spans="32:39">
      <c r="AF21438" s="25"/>
      <c r="AM21438" s="25"/>
    </row>
    <row r="21439" spans="32:39">
      <c r="AF21439" s="25"/>
      <c r="AM21439" s="25"/>
    </row>
    <row r="21440" spans="32:39">
      <c r="AF21440" s="25"/>
      <c r="AM21440" s="25"/>
    </row>
    <row r="21441" spans="32:39">
      <c r="AF21441" s="25"/>
      <c r="AM21441" s="25"/>
    </row>
    <row r="21442" spans="32:39">
      <c r="AF21442" s="25"/>
      <c r="AM21442" s="25"/>
    </row>
    <row r="21443" spans="32:39">
      <c r="AF21443" s="25"/>
      <c r="AM21443" s="25"/>
    </row>
    <row r="21444" spans="32:39">
      <c r="AF21444" s="25"/>
      <c r="AM21444" s="25"/>
    </row>
    <row r="21445" spans="32:39">
      <c r="AF21445" s="25"/>
      <c r="AM21445" s="25"/>
    </row>
    <row r="21446" spans="32:39">
      <c r="AF21446" s="25"/>
      <c r="AM21446" s="25"/>
    </row>
    <row r="21447" spans="32:39">
      <c r="AF21447" s="25"/>
      <c r="AM21447" s="25"/>
    </row>
    <row r="21448" spans="32:39">
      <c r="AF21448" s="25"/>
      <c r="AM21448" s="25"/>
    </row>
    <row r="21449" spans="32:39">
      <c r="AF21449" s="25"/>
      <c r="AM21449" s="25"/>
    </row>
    <row r="21450" spans="32:39">
      <c r="AF21450" s="25"/>
      <c r="AM21450" s="25"/>
    </row>
    <row r="21451" spans="32:39">
      <c r="AF21451" s="25"/>
      <c r="AM21451" s="25"/>
    </row>
    <row r="21452" spans="32:39">
      <c r="AF21452" s="25"/>
      <c r="AM21452" s="25"/>
    </row>
    <row r="21453" spans="32:39">
      <c r="AF21453" s="25"/>
      <c r="AM21453" s="25"/>
    </row>
    <row r="21454" spans="32:39">
      <c r="AF21454" s="25"/>
      <c r="AM21454" s="25"/>
    </row>
    <row r="21455" spans="32:39">
      <c r="AF21455" s="25"/>
      <c r="AM21455" s="25"/>
    </row>
    <row r="21456" spans="32:39">
      <c r="AF21456" s="25"/>
      <c r="AM21456" s="25"/>
    </row>
    <row r="21457" spans="32:39">
      <c r="AF21457" s="25"/>
      <c r="AM21457" s="25"/>
    </row>
    <row r="21458" spans="32:39">
      <c r="AF21458" s="25"/>
      <c r="AM21458" s="25"/>
    </row>
    <row r="21459" spans="32:39">
      <c r="AF21459" s="25"/>
      <c r="AM21459" s="25"/>
    </row>
    <row r="21460" spans="32:39">
      <c r="AF21460" s="25"/>
      <c r="AM21460" s="25"/>
    </row>
    <row r="21461" spans="32:39">
      <c r="AF21461" s="25"/>
      <c r="AM21461" s="25"/>
    </row>
    <row r="21462" spans="32:39">
      <c r="AF21462" s="25"/>
      <c r="AM21462" s="25"/>
    </row>
    <row r="21463" spans="32:39">
      <c r="AF21463" s="25"/>
      <c r="AM21463" s="25"/>
    </row>
    <row r="21464" spans="32:39">
      <c r="AF21464" s="25"/>
      <c r="AM21464" s="25"/>
    </row>
    <row r="21465" spans="32:39">
      <c r="AF21465" s="25"/>
      <c r="AM21465" s="25"/>
    </row>
    <row r="21466" spans="32:39">
      <c r="AF21466" s="25"/>
      <c r="AM21466" s="25"/>
    </row>
    <row r="21467" spans="32:39">
      <c r="AF21467" s="25"/>
      <c r="AM21467" s="25"/>
    </row>
    <row r="21468" spans="32:39">
      <c r="AF21468" s="25"/>
      <c r="AM21468" s="25"/>
    </row>
    <row r="21469" spans="32:39">
      <c r="AF21469" s="25"/>
      <c r="AM21469" s="25"/>
    </row>
    <row r="21470" spans="32:39">
      <c r="AF21470" s="25"/>
      <c r="AM21470" s="25"/>
    </row>
    <row r="21471" spans="32:39">
      <c r="AF21471" s="25"/>
      <c r="AM21471" s="25"/>
    </row>
    <row r="21472" spans="32:39">
      <c r="AF21472" s="25"/>
      <c r="AM21472" s="25"/>
    </row>
    <row r="21473" spans="32:39">
      <c r="AF21473" s="25"/>
      <c r="AM21473" s="25"/>
    </row>
    <row r="21474" spans="32:39">
      <c r="AF21474" s="25"/>
      <c r="AM21474" s="25"/>
    </row>
    <row r="21475" spans="32:39">
      <c r="AF21475" s="25"/>
      <c r="AM21475" s="25"/>
    </row>
    <row r="21476" spans="32:39">
      <c r="AF21476" s="25"/>
      <c r="AM21476" s="25"/>
    </row>
    <row r="21477" spans="32:39">
      <c r="AF21477" s="25"/>
      <c r="AM21477" s="25"/>
    </row>
    <row r="21478" spans="32:39">
      <c r="AF21478" s="25"/>
      <c r="AM21478" s="25"/>
    </row>
    <row r="21479" spans="32:39">
      <c r="AF21479" s="25"/>
      <c r="AM21479" s="25"/>
    </row>
    <row r="21480" spans="32:39">
      <c r="AF21480" s="25"/>
      <c r="AM21480" s="25"/>
    </row>
    <row r="21481" spans="32:39">
      <c r="AF21481" s="25"/>
      <c r="AM21481" s="25"/>
    </row>
    <row r="21482" spans="32:39">
      <c r="AF21482" s="25"/>
      <c r="AM21482" s="25"/>
    </row>
    <row r="21483" spans="32:39">
      <c r="AF21483" s="25"/>
      <c r="AM21483" s="25"/>
    </row>
    <row r="21484" spans="32:39">
      <c r="AF21484" s="25"/>
      <c r="AM21484" s="25"/>
    </row>
    <row r="21485" spans="32:39">
      <c r="AF21485" s="25"/>
      <c r="AM21485" s="25"/>
    </row>
    <row r="21486" spans="32:39">
      <c r="AF21486" s="25"/>
      <c r="AM21486" s="25"/>
    </row>
    <row r="21487" spans="32:39">
      <c r="AF21487" s="25"/>
      <c r="AM21487" s="25"/>
    </row>
    <row r="21488" spans="32:39">
      <c r="AF21488" s="25"/>
      <c r="AM21488" s="25"/>
    </row>
    <row r="21489" spans="32:39">
      <c r="AF21489" s="25"/>
      <c r="AM21489" s="25"/>
    </row>
    <row r="21490" spans="32:39">
      <c r="AF21490" s="25"/>
      <c r="AM21490" s="25"/>
    </row>
    <row r="21491" spans="32:39">
      <c r="AF21491" s="25"/>
      <c r="AM21491" s="25"/>
    </row>
    <row r="21492" spans="32:39">
      <c r="AF21492" s="25"/>
      <c r="AM21492" s="25"/>
    </row>
    <row r="21493" spans="32:39">
      <c r="AF21493" s="25"/>
      <c r="AM21493" s="25"/>
    </row>
    <row r="21494" spans="32:39">
      <c r="AF21494" s="25"/>
      <c r="AM21494" s="25"/>
    </row>
    <row r="21495" spans="32:39">
      <c r="AF21495" s="25"/>
      <c r="AM21495" s="25"/>
    </row>
    <row r="21496" spans="32:39">
      <c r="AF21496" s="25"/>
      <c r="AM21496" s="25"/>
    </row>
    <row r="21497" spans="32:39">
      <c r="AF21497" s="25"/>
      <c r="AM21497" s="25"/>
    </row>
    <row r="21498" spans="32:39">
      <c r="AF21498" s="25"/>
      <c r="AM21498" s="25"/>
    </row>
    <row r="21499" spans="32:39">
      <c r="AF21499" s="25"/>
      <c r="AM21499" s="25"/>
    </row>
    <row r="21500" spans="32:39">
      <c r="AF21500" s="25"/>
      <c r="AM21500" s="25"/>
    </row>
    <row r="21501" spans="32:39">
      <c r="AF21501" s="25"/>
      <c r="AM21501" s="25"/>
    </row>
    <row r="21502" spans="32:39">
      <c r="AF21502" s="25"/>
      <c r="AM21502" s="25"/>
    </row>
    <row r="21503" spans="32:39">
      <c r="AF21503" s="25"/>
      <c r="AM21503" s="25"/>
    </row>
    <row r="21504" spans="32:39">
      <c r="AF21504" s="25"/>
      <c r="AM21504" s="25"/>
    </row>
    <row r="21505" spans="32:39">
      <c r="AF21505" s="25"/>
      <c r="AM21505" s="25"/>
    </row>
    <row r="21506" spans="32:39">
      <c r="AF21506" s="25"/>
      <c r="AM21506" s="25"/>
    </row>
    <row r="21507" spans="32:39">
      <c r="AF21507" s="25"/>
      <c r="AM21507" s="25"/>
    </row>
    <row r="21508" spans="32:39">
      <c r="AF21508" s="25"/>
      <c r="AM21508" s="25"/>
    </row>
    <row r="21509" spans="32:39">
      <c r="AF21509" s="25"/>
      <c r="AM21509" s="25"/>
    </row>
    <row r="21510" spans="32:39">
      <c r="AF21510" s="25"/>
      <c r="AM21510" s="25"/>
    </row>
    <row r="21511" spans="32:39">
      <c r="AF21511" s="25"/>
      <c r="AM21511" s="25"/>
    </row>
    <row r="21512" spans="32:39">
      <c r="AF21512" s="25"/>
      <c r="AM21512" s="25"/>
    </row>
    <row r="21513" spans="32:39">
      <c r="AF21513" s="25"/>
      <c r="AM21513" s="25"/>
    </row>
    <row r="21514" spans="32:39">
      <c r="AF21514" s="25"/>
      <c r="AM21514" s="25"/>
    </row>
    <row r="21515" spans="32:39">
      <c r="AF21515" s="25"/>
      <c r="AM21515" s="25"/>
    </row>
    <row r="21516" spans="32:39">
      <c r="AF21516" s="25"/>
      <c r="AM21516" s="25"/>
    </row>
    <row r="21517" spans="32:39">
      <c r="AF21517" s="25"/>
      <c r="AM21517" s="25"/>
    </row>
    <row r="21518" spans="32:39">
      <c r="AF21518" s="25"/>
      <c r="AM21518" s="25"/>
    </row>
    <row r="21519" spans="32:39">
      <c r="AF21519" s="25"/>
      <c r="AM21519" s="25"/>
    </row>
    <row r="21520" spans="32:39">
      <c r="AF21520" s="25"/>
      <c r="AM21520" s="25"/>
    </row>
    <row r="21521" spans="32:39">
      <c r="AF21521" s="25"/>
      <c r="AM21521" s="25"/>
    </row>
    <row r="21522" spans="32:39">
      <c r="AF21522" s="25"/>
      <c r="AM21522" s="25"/>
    </row>
    <row r="21523" spans="32:39">
      <c r="AF21523" s="25"/>
      <c r="AM21523" s="25"/>
    </row>
    <row r="21524" spans="32:39">
      <c r="AF21524" s="25"/>
      <c r="AM21524" s="25"/>
    </row>
    <row r="21525" spans="32:39">
      <c r="AF21525" s="25"/>
      <c r="AM21525" s="25"/>
    </row>
    <row r="21526" spans="32:39">
      <c r="AF21526" s="25"/>
      <c r="AM21526" s="25"/>
    </row>
    <row r="21527" spans="32:39">
      <c r="AF21527" s="25"/>
      <c r="AM21527" s="25"/>
    </row>
    <row r="21528" spans="32:39">
      <c r="AF21528" s="25"/>
      <c r="AM21528" s="25"/>
    </row>
    <row r="21529" spans="32:39">
      <c r="AF21529" s="25"/>
      <c r="AM21529" s="25"/>
    </row>
    <row r="21530" spans="32:39">
      <c r="AF21530" s="25"/>
      <c r="AM21530" s="25"/>
    </row>
    <row r="21531" spans="32:39">
      <c r="AF21531" s="25"/>
      <c r="AM21531" s="25"/>
    </row>
    <row r="21532" spans="32:39">
      <c r="AF21532" s="25"/>
      <c r="AM21532" s="25"/>
    </row>
    <row r="21533" spans="32:39">
      <c r="AF21533" s="25"/>
      <c r="AM21533" s="25"/>
    </row>
    <row r="21534" spans="32:39">
      <c r="AF21534" s="25"/>
      <c r="AM21534" s="25"/>
    </row>
    <row r="21535" spans="32:39">
      <c r="AF21535" s="25"/>
      <c r="AM21535" s="25"/>
    </row>
    <row r="21536" spans="32:39">
      <c r="AF21536" s="25"/>
      <c r="AM21536" s="25"/>
    </row>
    <row r="21537" spans="32:39">
      <c r="AF21537" s="25"/>
      <c r="AM21537" s="25"/>
    </row>
    <row r="21538" spans="32:39">
      <c r="AF21538" s="25"/>
      <c r="AM21538" s="25"/>
    </row>
    <row r="21539" spans="32:39">
      <c r="AF21539" s="25"/>
      <c r="AM21539" s="25"/>
    </row>
    <row r="21540" spans="32:39">
      <c r="AF21540" s="25"/>
      <c r="AM21540" s="25"/>
    </row>
    <row r="21541" spans="32:39">
      <c r="AF21541" s="25"/>
      <c r="AM21541" s="25"/>
    </row>
    <row r="21542" spans="32:39">
      <c r="AF21542" s="25"/>
      <c r="AM21542" s="25"/>
    </row>
    <row r="21543" spans="32:39">
      <c r="AF21543" s="25"/>
      <c r="AM21543" s="25"/>
    </row>
    <row r="21544" spans="32:39">
      <c r="AF21544" s="25"/>
      <c r="AM21544" s="25"/>
    </row>
    <row r="21545" spans="32:39">
      <c r="AF21545" s="25"/>
      <c r="AM21545" s="25"/>
    </row>
    <row r="21546" spans="32:39">
      <c r="AF21546" s="25"/>
      <c r="AM21546" s="25"/>
    </row>
    <row r="21547" spans="32:39">
      <c r="AF21547" s="25"/>
      <c r="AM21547" s="25"/>
    </row>
    <row r="21548" spans="32:39">
      <c r="AF21548" s="25"/>
      <c r="AM21548" s="25"/>
    </row>
    <row r="21549" spans="32:39">
      <c r="AF21549" s="25"/>
      <c r="AM21549" s="25"/>
    </row>
    <row r="21550" spans="32:39">
      <c r="AF21550" s="25"/>
      <c r="AM21550" s="25"/>
    </row>
    <row r="21551" spans="32:39">
      <c r="AF21551" s="25"/>
      <c r="AM21551" s="25"/>
    </row>
    <row r="21552" spans="32:39">
      <c r="AF21552" s="25"/>
      <c r="AM21552" s="25"/>
    </row>
    <row r="21553" spans="32:39">
      <c r="AF21553" s="25"/>
      <c r="AM21553" s="25"/>
    </row>
    <row r="21554" spans="32:39">
      <c r="AF21554" s="25"/>
      <c r="AM21554" s="25"/>
    </row>
    <row r="21555" spans="32:39">
      <c r="AF21555" s="25"/>
      <c r="AM21555" s="25"/>
    </row>
    <row r="21556" spans="32:39">
      <c r="AF21556" s="25"/>
      <c r="AM21556" s="25"/>
    </row>
    <row r="21557" spans="32:39">
      <c r="AF21557" s="25"/>
      <c r="AM21557" s="25"/>
    </row>
    <row r="21558" spans="32:39">
      <c r="AF21558" s="25"/>
      <c r="AM21558" s="25"/>
    </row>
    <row r="21559" spans="32:39">
      <c r="AF21559" s="25"/>
      <c r="AM21559" s="25"/>
    </row>
    <row r="21560" spans="32:39">
      <c r="AF21560" s="25"/>
      <c r="AM21560" s="25"/>
    </row>
    <row r="21561" spans="32:39">
      <c r="AF21561" s="25"/>
      <c r="AM21561" s="25"/>
    </row>
    <row r="21562" spans="32:39">
      <c r="AF21562" s="25"/>
      <c r="AM21562" s="25"/>
    </row>
    <row r="21563" spans="32:39">
      <c r="AF21563" s="25"/>
      <c r="AM21563" s="25"/>
    </row>
    <row r="21564" spans="32:39">
      <c r="AF21564" s="25"/>
      <c r="AM21564" s="25"/>
    </row>
    <row r="21565" spans="32:39">
      <c r="AF21565" s="25"/>
      <c r="AM21565" s="25"/>
    </row>
    <row r="21566" spans="32:39">
      <c r="AF21566" s="25"/>
      <c r="AM21566" s="25"/>
    </row>
    <row r="21567" spans="32:39">
      <c r="AF21567" s="25"/>
      <c r="AM21567" s="25"/>
    </row>
    <row r="21568" spans="32:39">
      <c r="AF21568" s="25"/>
      <c r="AM21568" s="25"/>
    </row>
    <row r="21569" spans="32:39">
      <c r="AF21569" s="25"/>
      <c r="AM21569" s="25"/>
    </row>
    <row r="21570" spans="32:39">
      <c r="AF21570" s="25"/>
      <c r="AM21570" s="25"/>
    </row>
    <row r="21571" spans="32:39">
      <c r="AF21571" s="25"/>
      <c r="AM21571" s="25"/>
    </row>
    <row r="21572" spans="32:39">
      <c r="AF21572" s="25"/>
      <c r="AM21572" s="25"/>
    </row>
    <row r="21573" spans="32:39">
      <c r="AF21573" s="25"/>
      <c r="AM21573" s="25"/>
    </row>
    <row r="21574" spans="32:39">
      <c r="AF21574" s="25"/>
      <c r="AM21574" s="25"/>
    </row>
    <row r="21575" spans="32:39">
      <c r="AF21575" s="25"/>
      <c r="AM21575" s="25"/>
    </row>
    <row r="21576" spans="32:39">
      <c r="AF21576" s="25"/>
      <c r="AM21576" s="25"/>
    </row>
    <row r="21577" spans="32:39">
      <c r="AF21577" s="25"/>
      <c r="AM21577" s="25"/>
    </row>
    <row r="21578" spans="32:39">
      <c r="AF21578" s="25"/>
      <c r="AM21578" s="25"/>
    </row>
    <row r="21579" spans="32:39">
      <c r="AF21579" s="25"/>
      <c r="AM21579" s="25"/>
    </row>
    <row r="21580" spans="32:39">
      <c r="AF21580" s="25"/>
      <c r="AM21580" s="25"/>
    </row>
    <row r="21581" spans="32:39">
      <c r="AF21581" s="25"/>
      <c r="AM21581" s="25"/>
    </row>
    <row r="21582" spans="32:39">
      <c r="AF21582" s="25"/>
      <c r="AM21582" s="25"/>
    </row>
    <row r="21583" spans="32:39">
      <c r="AF21583" s="25"/>
      <c r="AM21583" s="25"/>
    </row>
    <row r="21584" spans="32:39">
      <c r="AF21584" s="25"/>
      <c r="AM21584" s="25"/>
    </row>
    <row r="21585" spans="32:39">
      <c r="AF21585" s="25"/>
      <c r="AM21585" s="25"/>
    </row>
    <row r="21586" spans="32:39">
      <c r="AF21586" s="25"/>
      <c r="AM21586" s="25"/>
    </row>
    <row r="21587" spans="32:39">
      <c r="AF21587" s="25"/>
      <c r="AM21587" s="25"/>
    </row>
    <row r="21588" spans="32:39">
      <c r="AF21588" s="25"/>
      <c r="AM21588" s="25"/>
    </row>
    <row r="21589" spans="32:39">
      <c r="AF21589" s="25"/>
      <c r="AM21589" s="25"/>
    </row>
    <row r="21590" spans="32:39">
      <c r="AF21590" s="25"/>
      <c r="AM21590" s="25"/>
    </row>
    <row r="21591" spans="32:39">
      <c r="AF21591" s="25"/>
      <c r="AM21591" s="25"/>
    </row>
    <row r="21592" spans="32:39">
      <c r="AF21592" s="25"/>
      <c r="AM21592" s="25"/>
    </row>
    <row r="21593" spans="32:39">
      <c r="AF21593" s="25"/>
      <c r="AM21593" s="25"/>
    </row>
    <row r="21594" spans="32:39">
      <c r="AF21594" s="25"/>
      <c r="AM21594" s="25"/>
    </row>
    <row r="21595" spans="32:39">
      <c r="AF21595" s="25"/>
      <c r="AM21595" s="25"/>
    </row>
    <row r="21596" spans="32:39">
      <c r="AF21596" s="25"/>
      <c r="AM21596" s="25"/>
    </row>
    <row r="21597" spans="32:39">
      <c r="AF21597" s="25"/>
      <c r="AM21597" s="25"/>
    </row>
    <row r="21598" spans="32:39">
      <c r="AF21598" s="25"/>
      <c r="AM21598" s="25"/>
    </row>
    <row r="21599" spans="32:39">
      <c r="AF21599" s="25"/>
      <c r="AM21599" s="25"/>
    </row>
    <row r="21600" spans="32:39">
      <c r="AF21600" s="25"/>
      <c r="AM21600" s="25"/>
    </row>
    <row r="21601" spans="32:39">
      <c r="AF21601" s="25"/>
      <c r="AM21601" s="25"/>
    </row>
    <row r="21602" spans="32:39">
      <c r="AF21602" s="25"/>
      <c r="AM21602" s="25"/>
    </row>
    <row r="21603" spans="32:39">
      <c r="AF21603" s="25"/>
      <c r="AM21603" s="25"/>
    </row>
    <row r="21604" spans="32:39">
      <c r="AF21604" s="25"/>
      <c r="AM21604" s="25"/>
    </row>
    <row r="21605" spans="32:39">
      <c r="AF21605" s="25"/>
      <c r="AM21605" s="25"/>
    </row>
    <row r="21606" spans="32:39">
      <c r="AF21606" s="25"/>
      <c r="AM21606" s="25"/>
    </row>
    <row r="21607" spans="32:39">
      <c r="AF21607" s="25"/>
      <c r="AM21607" s="25"/>
    </row>
    <row r="21608" spans="32:39">
      <c r="AF21608" s="25"/>
      <c r="AM21608" s="25"/>
    </row>
    <row r="21609" spans="32:39">
      <c r="AF21609" s="25"/>
      <c r="AM21609" s="25"/>
    </row>
    <row r="21610" spans="32:39">
      <c r="AF21610" s="25"/>
      <c r="AM21610" s="25"/>
    </row>
    <row r="21611" spans="32:39">
      <c r="AF21611" s="25"/>
      <c r="AM21611" s="25"/>
    </row>
    <row r="21612" spans="32:39">
      <c r="AF21612" s="25"/>
      <c r="AM21612" s="25"/>
    </row>
    <row r="21613" spans="32:39">
      <c r="AF21613" s="25"/>
      <c r="AM21613" s="25"/>
    </row>
    <row r="21614" spans="32:39">
      <c r="AF21614" s="25"/>
      <c r="AM21614" s="25"/>
    </row>
    <row r="21615" spans="32:39">
      <c r="AF21615" s="25"/>
      <c r="AM21615" s="25"/>
    </row>
    <row r="21616" spans="32:39">
      <c r="AF21616" s="25"/>
      <c r="AM21616" s="25"/>
    </row>
    <row r="21617" spans="32:39">
      <c r="AF21617" s="25"/>
      <c r="AM21617" s="25"/>
    </row>
    <row r="21618" spans="32:39">
      <c r="AF21618" s="25"/>
      <c r="AM21618" s="25"/>
    </row>
    <row r="21619" spans="32:39">
      <c r="AF21619" s="25"/>
      <c r="AM21619" s="25"/>
    </row>
    <row r="21620" spans="32:39">
      <c r="AF21620" s="25"/>
      <c r="AM21620" s="25"/>
    </row>
    <row r="21621" spans="32:39">
      <c r="AF21621" s="25"/>
      <c r="AM21621" s="25"/>
    </row>
    <row r="21622" spans="32:39">
      <c r="AF21622" s="25"/>
      <c r="AM21622" s="25"/>
    </row>
    <row r="21623" spans="32:39">
      <c r="AF21623" s="25"/>
      <c r="AM21623" s="25"/>
    </row>
    <row r="21624" spans="32:39">
      <c r="AF21624" s="25"/>
      <c r="AM21624" s="25"/>
    </row>
    <row r="21625" spans="32:39">
      <c r="AF21625" s="25"/>
      <c r="AM21625" s="25"/>
    </row>
    <row r="21626" spans="32:39">
      <c r="AF21626" s="25"/>
      <c r="AM21626" s="25"/>
    </row>
    <row r="21627" spans="32:39">
      <c r="AF21627" s="25"/>
      <c r="AM21627" s="25"/>
    </row>
    <row r="21628" spans="32:39">
      <c r="AF21628" s="25"/>
      <c r="AM21628" s="25"/>
    </row>
    <row r="21629" spans="32:39">
      <c r="AF21629" s="25"/>
      <c r="AM21629" s="25"/>
    </row>
    <row r="21630" spans="32:39">
      <c r="AF21630" s="25"/>
      <c r="AM21630" s="25"/>
    </row>
    <row r="21631" spans="32:39">
      <c r="AF21631" s="25"/>
      <c r="AM21631" s="25"/>
    </row>
    <row r="21632" spans="32:39">
      <c r="AF21632" s="25"/>
      <c r="AM21632" s="25"/>
    </row>
    <row r="21633" spans="32:39">
      <c r="AF21633" s="25"/>
      <c r="AM21633" s="25"/>
    </row>
    <row r="21634" spans="32:39">
      <c r="AF21634" s="25"/>
      <c r="AM21634" s="25"/>
    </row>
    <row r="21635" spans="32:39">
      <c r="AF21635" s="25"/>
      <c r="AM21635" s="25"/>
    </row>
    <row r="21636" spans="32:39">
      <c r="AF21636" s="25"/>
      <c r="AM21636" s="25"/>
    </row>
    <row r="21637" spans="32:39">
      <c r="AF21637" s="25"/>
      <c r="AM21637" s="25"/>
    </row>
    <row r="21638" spans="32:39">
      <c r="AF21638" s="25"/>
      <c r="AM21638" s="25"/>
    </row>
    <row r="21639" spans="32:39">
      <c r="AF21639" s="25"/>
      <c r="AM21639" s="25"/>
    </row>
    <row r="21640" spans="32:39">
      <c r="AF21640" s="25"/>
      <c r="AM21640" s="25"/>
    </row>
    <row r="21641" spans="32:39">
      <c r="AF21641" s="25"/>
      <c r="AM21641" s="25"/>
    </row>
    <row r="21642" spans="32:39">
      <c r="AF21642" s="25"/>
      <c r="AM21642" s="25"/>
    </row>
    <row r="21643" spans="32:39">
      <c r="AF21643" s="25"/>
      <c r="AM21643" s="25"/>
    </row>
    <row r="21644" spans="32:39">
      <c r="AF21644" s="25"/>
      <c r="AM21644" s="25"/>
    </row>
    <row r="21645" spans="32:39">
      <c r="AF21645" s="25"/>
      <c r="AM21645" s="25"/>
    </row>
    <row r="21646" spans="32:39">
      <c r="AF21646" s="25"/>
      <c r="AM21646" s="25"/>
    </row>
    <row r="21647" spans="32:39">
      <c r="AF21647" s="25"/>
      <c r="AM21647" s="25"/>
    </row>
    <row r="21648" spans="32:39">
      <c r="AF21648" s="25"/>
      <c r="AM21648" s="25"/>
    </row>
    <row r="21649" spans="32:39">
      <c r="AF21649" s="25"/>
      <c r="AM21649" s="25"/>
    </row>
    <row r="21650" spans="32:39">
      <c r="AF21650" s="25"/>
      <c r="AM21650" s="25"/>
    </row>
    <row r="21651" spans="32:39">
      <c r="AF21651" s="25"/>
      <c r="AM21651" s="25"/>
    </row>
    <row r="21652" spans="32:39">
      <c r="AF21652" s="25"/>
      <c r="AM21652" s="25"/>
    </row>
    <row r="21653" spans="32:39">
      <c r="AF21653" s="25"/>
      <c r="AM21653" s="25"/>
    </row>
    <row r="21654" spans="32:39">
      <c r="AF21654" s="25"/>
      <c r="AM21654" s="25"/>
    </row>
    <row r="21655" spans="32:39">
      <c r="AF21655" s="25"/>
      <c r="AM21655" s="25"/>
    </row>
    <row r="21656" spans="32:39">
      <c r="AF21656" s="25"/>
      <c r="AM21656" s="25"/>
    </row>
    <row r="21657" spans="32:39">
      <c r="AF21657" s="25"/>
      <c r="AM21657" s="25"/>
    </row>
    <row r="21658" spans="32:39">
      <c r="AF21658" s="25"/>
      <c r="AM21658" s="25"/>
    </row>
    <row r="21659" spans="32:39">
      <c r="AF21659" s="25"/>
      <c r="AM21659" s="25"/>
    </row>
    <row r="21660" spans="32:39">
      <c r="AF21660" s="25"/>
      <c r="AM21660" s="25"/>
    </row>
    <row r="21661" spans="32:39">
      <c r="AF21661" s="25"/>
      <c r="AM21661" s="25"/>
    </row>
    <row r="21662" spans="32:39">
      <c r="AF21662" s="25"/>
      <c r="AM21662" s="25"/>
    </row>
    <row r="21663" spans="32:39">
      <c r="AF21663" s="25"/>
      <c r="AM21663" s="25"/>
    </row>
    <row r="21664" spans="32:39">
      <c r="AF21664" s="25"/>
      <c r="AM21664" s="25"/>
    </row>
    <row r="21665" spans="32:39">
      <c r="AF21665" s="25"/>
      <c r="AM21665" s="25"/>
    </row>
    <row r="21666" spans="32:39">
      <c r="AF21666" s="25"/>
      <c r="AM21666" s="25"/>
    </row>
    <row r="21667" spans="32:39">
      <c r="AF21667" s="25"/>
      <c r="AM21667" s="25"/>
    </row>
    <row r="21668" spans="32:39">
      <c r="AF21668" s="25"/>
      <c r="AM21668" s="25"/>
    </row>
    <row r="21669" spans="32:39">
      <c r="AF21669" s="25"/>
      <c r="AM21669" s="25"/>
    </row>
    <row r="21670" spans="32:39">
      <c r="AF21670" s="25"/>
      <c r="AM21670" s="25"/>
    </row>
    <row r="21671" spans="32:39">
      <c r="AF21671" s="25"/>
      <c r="AM21671" s="25"/>
    </row>
    <row r="21672" spans="32:39">
      <c r="AF21672" s="25"/>
      <c r="AM21672" s="25"/>
    </row>
    <row r="21673" spans="32:39">
      <c r="AF21673" s="25"/>
      <c r="AM21673" s="25"/>
    </row>
    <row r="21674" spans="32:39">
      <c r="AF21674" s="25"/>
      <c r="AM21674" s="25"/>
    </row>
    <row r="21675" spans="32:39">
      <c r="AF21675" s="25"/>
      <c r="AM21675" s="25"/>
    </row>
    <row r="21676" spans="32:39">
      <c r="AF21676" s="25"/>
      <c r="AM21676" s="25"/>
    </row>
    <row r="21677" spans="32:39">
      <c r="AF21677" s="25"/>
      <c r="AM21677" s="25"/>
    </row>
    <row r="21678" spans="32:39">
      <c r="AF21678" s="25"/>
      <c r="AM21678" s="25"/>
    </row>
    <row r="21679" spans="32:39">
      <c r="AF21679" s="25"/>
      <c r="AM21679" s="25"/>
    </row>
    <row r="21680" spans="32:39">
      <c r="AF21680" s="25"/>
      <c r="AM21680" s="25"/>
    </row>
    <row r="21681" spans="32:39">
      <c r="AF21681" s="25"/>
      <c r="AM21681" s="25"/>
    </row>
    <row r="21682" spans="32:39">
      <c r="AF21682" s="25"/>
      <c r="AM21682" s="25"/>
    </row>
    <row r="21683" spans="32:39">
      <c r="AF21683" s="25"/>
      <c r="AM21683" s="25"/>
    </row>
    <row r="21684" spans="32:39">
      <c r="AF21684" s="25"/>
      <c r="AM21684" s="25"/>
    </row>
    <row r="21685" spans="32:39">
      <c r="AF21685" s="25"/>
      <c r="AM21685" s="25"/>
    </row>
    <row r="21686" spans="32:39">
      <c r="AF21686" s="25"/>
      <c r="AM21686" s="25"/>
    </row>
    <row r="21687" spans="32:39">
      <c r="AF21687" s="25"/>
      <c r="AM21687" s="25"/>
    </row>
    <row r="21688" spans="32:39">
      <c r="AF21688" s="25"/>
      <c r="AM21688" s="25"/>
    </row>
    <row r="21689" spans="32:39">
      <c r="AF21689" s="25"/>
      <c r="AM21689" s="25"/>
    </row>
    <row r="21690" spans="32:39">
      <c r="AF21690" s="25"/>
      <c r="AM21690" s="25"/>
    </row>
    <row r="21691" spans="32:39">
      <c r="AF21691" s="25"/>
      <c r="AM21691" s="25"/>
    </row>
    <row r="21692" spans="32:39">
      <c r="AF21692" s="25"/>
      <c r="AM21692" s="25"/>
    </row>
    <row r="21693" spans="32:39">
      <c r="AF21693" s="25"/>
      <c r="AM21693" s="25"/>
    </row>
    <row r="21694" spans="32:39">
      <c r="AF21694" s="25"/>
      <c r="AM21694" s="25"/>
    </row>
    <row r="21695" spans="32:39">
      <c r="AF21695" s="25"/>
      <c r="AM21695" s="25"/>
    </row>
    <row r="21696" spans="32:39">
      <c r="AF21696" s="25"/>
      <c r="AM21696" s="25"/>
    </row>
    <row r="21697" spans="32:39">
      <c r="AF21697" s="25"/>
      <c r="AM21697" s="25"/>
    </row>
    <row r="21698" spans="32:39">
      <c r="AF21698" s="25"/>
      <c r="AM21698" s="25"/>
    </row>
    <row r="21699" spans="32:39">
      <c r="AF21699" s="25"/>
      <c r="AM21699" s="25"/>
    </row>
    <row r="21700" spans="32:39">
      <c r="AF21700" s="25"/>
      <c r="AM21700" s="25"/>
    </row>
    <row r="21701" spans="32:39">
      <c r="AF21701" s="25"/>
      <c r="AM21701" s="25"/>
    </row>
    <row r="21702" spans="32:39">
      <c r="AF21702" s="25"/>
      <c r="AM21702" s="25"/>
    </row>
    <row r="21703" spans="32:39">
      <c r="AF21703" s="25"/>
      <c r="AM21703" s="25"/>
    </row>
    <row r="21704" spans="32:39">
      <c r="AF21704" s="25"/>
      <c r="AM21704" s="25"/>
    </row>
    <row r="21705" spans="32:39">
      <c r="AF21705" s="25"/>
      <c r="AM21705" s="25"/>
    </row>
    <row r="21706" spans="32:39">
      <c r="AF21706" s="25"/>
      <c r="AM21706" s="25"/>
    </row>
    <row r="21707" spans="32:39">
      <c r="AF21707" s="25"/>
      <c r="AM21707" s="25"/>
    </row>
    <row r="21708" spans="32:39">
      <c r="AF21708" s="25"/>
      <c r="AM21708" s="25"/>
    </row>
    <row r="21709" spans="32:39">
      <c r="AF21709" s="25"/>
      <c r="AM21709" s="25"/>
    </row>
    <row r="21710" spans="32:39">
      <c r="AF21710" s="25"/>
      <c r="AM21710" s="25"/>
    </row>
    <row r="21711" spans="32:39">
      <c r="AF21711" s="25"/>
      <c r="AM21711" s="25"/>
    </row>
    <row r="21712" spans="32:39">
      <c r="AF21712" s="25"/>
      <c r="AM21712" s="25"/>
    </row>
    <row r="21713" spans="32:39">
      <c r="AF21713" s="25"/>
      <c r="AM21713" s="25"/>
    </row>
    <row r="21714" spans="32:39">
      <c r="AF21714" s="25"/>
      <c r="AM21714" s="25"/>
    </row>
    <row r="21715" spans="32:39">
      <c r="AF21715" s="25"/>
      <c r="AM21715" s="25"/>
    </row>
    <row r="21716" spans="32:39">
      <c r="AF21716" s="25"/>
      <c r="AM21716" s="25"/>
    </row>
    <row r="21717" spans="32:39">
      <c r="AF21717" s="25"/>
      <c r="AM21717" s="25"/>
    </row>
    <row r="21718" spans="32:39">
      <c r="AF21718" s="25"/>
      <c r="AM21718" s="25"/>
    </row>
    <row r="21719" spans="32:39">
      <c r="AF21719" s="25"/>
      <c r="AM21719" s="25"/>
    </row>
    <row r="21720" spans="32:39">
      <c r="AF21720" s="25"/>
      <c r="AM21720" s="25"/>
    </row>
    <row r="21721" spans="32:39">
      <c r="AF21721" s="25"/>
      <c r="AM21721" s="25"/>
    </row>
    <row r="21722" spans="32:39">
      <c r="AF21722" s="25"/>
      <c r="AM21722" s="25"/>
    </row>
    <row r="21723" spans="32:39">
      <c r="AF21723" s="25"/>
      <c r="AM21723" s="25"/>
    </row>
    <row r="21724" spans="32:39">
      <c r="AF21724" s="25"/>
      <c r="AM21724" s="25"/>
    </row>
    <row r="21725" spans="32:39">
      <c r="AF21725" s="25"/>
      <c r="AM21725" s="25"/>
    </row>
    <row r="21726" spans="32:39">
      <c r="AF21726" s="25"/>
      <c r="AM21726" s="25"/>
    </row>
    <row r="21727" spans="32:39">
      <c r="AF21727" s="25"/>
      <c r="AM21727" s="25"/>
    </row>
    <row r="21728" spans="32:39">
      <c r="AF21728" s="25"/>
      <c r="AM21728" s="25"/>
    </row>
    <row r="21729" spans="32:39">
      <c r="AF21729" s="25"/>
      <c r="AM21729" s="25"/>
    </row>
    <row r="21730" spans="32:39">
      <c r="AF21730" s="25"/>
      <c r="AM21730" s="25"/>
    </row>
    <row r="21731" spans="32:39">
      <c r="AF21731" s="25"/>
      <c r="AM21731" s="25"/>
    </row>
    <row r="21732" spans="32:39">
      <c r="AF21732" s="25"/>
      <c r="AM21732" s="25"/>
    </row>
    <row r="21733" spans="32:39">
      <c r="AF21733" s="25"/>
      <c r="AM21733" s="25"/>
    </row>
    <row r="21734" spans="32:39">
      <c r="AF21734" s="25"/>
      <c r="AM21734" s="25"/>
    </row>
    <row r="21735" spans="32:39">
      <c r="AF21735" s="25"/>
      <c r="AM21735" s="25"/>
    </row>
    <row r="21736" spans="32:39">
      <c r="AF21736" s="25"/>
      <c r="AM21736" s="25"/>
    </row>
    <row r="21737" spans="32:39">
      <c r="AF21737" s="25"/>
      <c r="AM21737" s="25"/>
    </row>
    <row r="21738" spans="32:39">
      <c r="AF21738" s="25"/>
      <c r="AM21738" s="25"/>
    </row>
    <row r="21739" spans="32:39">
      <c r="AF21739" s="25"/>
      <c r="AM21739" s="25"/>
    </row>
    <row r="21740" spans="32:39">
      <c r="AF21740" s="25"/>
      <c r="AM21740" s="25"/>
    </row>
    <row r="21741" spans="32:39">
      <c r="AF21741" s="25"/>
      <c r="AM21741" s="25"/>
    </row>
    <row r="21742" spans="32:39">
      <c r="AF21742" s="25"/>
      <c r="AM21742" s="25"/>
    </row>
    <row r="21743" spans="32:39">
      <c r="AF21743" s="25"/>
      <c r="AM21743" s="25"/>
    </row>
    <row r="21744" spans="32:39">
      <c r="AF21744" s="25"/>
      <c r="AM21744" s="25"/>
    </row>
    <row r="21745" spans="32:39">
      <c r="AF21745" s="25"/>
      <c r="AM21745" s="25"/>
    </row>
    <row r="21746" spans="32:39">
      <c r="AF21746" s="25"/>
      <c r="AM21746" s="25"/>
    </row>
    <row r="21747" spans="32:39">
      <c r="AF21747" s="25"/>
      <c r="AM21747" s="25"/>
    </row>
    <row r="21748" spans="32:39">
      <c r="AF21748" s="25"/>
      <c r="AM21748" s="25"/>
    </row>
    <row r="21749" spans="32:39">
      <c r="AF21749" s="25"/>
      <c r="AM21749" s="25"/>
    </row>
    <row r="21750" spans="32:39">
      <c r="AF21750" s="25"/>
      <c r="AM21750" s="25"/>
    </row>
    <row r="21751" spans="32:39">
      <c r="AF21751" s="25"/>
      <c r="AM21751" s="25"/>
    </row>
    <row r="21752" spans="32:39">
      <c r="AF21752" s="25"/>
      <c r="AM21752" s="25"/>
    </row>
    <row r="21753" spans="32:39">
      <c r="AF21753" s="25"/>
      <c r="AM21753" s="25"/>
    </row>
    <row r="21754" spans="32:39">
      <c r="AF21754" s="25"/>
      <c r="AM21754" s="25"/>
    </row>
    <row r="21755" spans="32:39">
      <c r="AF21755" s="25"/>
      <c r="AM21755" s="25"/>
    </row>
    <row r="21756" spans="32:39">
      <c r="AF21756" s="25"/>
      <c r="AM21756" s="25"/>
    </row>
    <row r="21757" spans="32:39">
      <c r="AF21757" s="25"/>
      <c r="AM21757" s="25"/>
    </row>
    <row r="21758" spans="32:39">
      <c r="AF21758" s="25"/>
      <c r="AM21758" s="25"/>
    </row>
    <row r="21759" spans="32:39">
      <c r="AF21759" s="25"/>
      <c r="AM21759" s="25"/>
    </row>
    <row r="21760" spans="32:39">
      <c r="AF21760" s="25"/>
      <c r="AM21760" s="25"/>
    </row>
    <row r="21761" spans="32:39">
      <c r="AF21761" s="25"/>
      <c r="AM21761" s="25"/>
    </row>
    <row r="21762" spans="32:39">
      <c r="AF21762" s="25"/>
      <c r="AM21762" s="25"/>
    </row>
    <row r="21763" spans="32:39">
      <c r="AF21763" s="25"/>
      <c r="AM21763" s="25"/>
    </row>
    <row r="21764" spans="32:39">
      <c r="AF21764" s="25"/>
      <c r="AM21764" s="25"/>
    </row>
    <row r="21765" spans="32:39">
      <c r="AF21765" s="25"/>
      <c r="AM21765" s="25"/>
    </row>
    <row r="21766" spans="32:39">
      <c r="AF21766" s="25"/>
      <c r="AM21766" s="25"/>
    </row>
    <row r="21767" spans="32:39">
      <c r="AF21767" s="25"/>
      <c r="AM21767" s="25"/>
    </row>
    <row r="21768" spans="32:39">
      <c r="AF21768" s="25"/>
      <c r="AM21768" s="25"/>
    </row>
    <row r="21769" spans="32:39">
      <c r="AF21769" s="25"/>
      <c r="AM21769" s="25"/>
    </row>
    <row r="21770" spans="32:39">
      <c r="AF21770" s="25"/>
      <c r="AM21770" s="25"/>
    </row>
    <row r="21771" spans="32:39">
      <c r="AF21771" s="25"/>
      <c r="AM21771" s="25"/>
    </row>
    <row r="21772" spans="32:39">
      <c r="AF21772" s="25"/>
      <c r="AM21772" s="25"/>
    </row>
    <row r="21773" spans="32:39">
      <c r="AF21773" s="25"/>
      <c r="AM21773" s="25"/>
    </row>
    <row r="21774" spans="32:39">
      <c r="AF21774" s="25"/>
      <c r="AM21774" s="25"/>
    </row>
    <row r="21775" spans="32:39">
      <c r="AF21775" s="25"/>
      <c r="AM21775" s="25"/>
    </row>
    <row r="21776" spans="32:39">
      <c r="AF21776" s="25"/>
      <c r="AM21776" s="25"/>
    </row>
    <row r="21777" spans="32:39">
      <c r="AF21777" s="25"/>
      <c r="AM21777" s="25"/>
    </row>
    <row r="21778" spans="32:39">
      <c r="AF21778" s="25"/>
      <c r="AM21778" s="25"/>
    </row>
    <row r="21779" spans="32:39">
      <c r="AF21779" s="25"/>
      <c r="AM21779" s="25"/>
    </row>
    <row r="21780" spans="32:39">
      <c r="AF21780" s="25"/>
      <c r="AM21780" s="25"/>
    </row>
    <row r="21781" spans="32:39">
      <c r="AF21781" s="25"/>
      <c r="AM21781" s="25"/>
    </row>
    <row r="21782" spans="32:39">
      <c r="AF21782" s="25"/>
      <c r="AM21782" s="25"/>
    </row>
    <row r="21783" spans="32:39">
      <c r="AF21783" s="25"/>
      <c r="AM21783" s="25"/>
    </row>
    <row r="21784" spans="32:39">
      <c r="AF21784" s="25"/>
      <c r="AM21784" s="25"/>
    </row>
    <row r="21785" spans="32:39">
      <c r="AF21785" s="25"/>
      <c r="AM21785" s="25"/>
    </row>
    <row r="21786" spans="32:39">
      <c r="AF21786" s="25"/>
      <c r="AM21786" s="25"/>
    </row>
    <row r="21787" spans="32:39">
      <c r="AF21787" s="25"/>
      <c r="AM21787" s="25"/>
    </row>
    <row r="21788" spans="32:39">
      <c r="AF21788" s="25"/>
      <c r="AM21788" s="25"/>
    </row>
    <row r="21789" spans="32:39">
      <c r="AF21789" s="25"/>
      <c r="AM21789" s="25"/>
    </row>
    <row r="21790" spans="32:39">
      <c r="AF21790" s="25"/>
      <c r="AM21790" s="25"/>
    </row>
    <row r="21791" spans="32:39">
      <c r="AF21791" s="25"/>
      <c r="AM21791" s="25"/>
    </row>
    <row r="21792" spans="32:39">
      <c r="AF21792" s="25"/>
      <c r="AM21792" s="25"/>
    </row>
    <row r="21793" spans="32:39">
      <c r="AF21793" s="25"/>
      <c r="AM21793" s="25"/>
    </row>
    <row r="21794" spans="32:39">
      <c r="AF21794" s="25"/>
      <c r="AM21794" s="25"/>
    </row>
    <row r="21795" spans="32:39">
      <c r="AF21795" s="25"/>
      <c r="AM21795" s="25"/>
    </row>
    <row r="21796" spans="32:39">
      <c r="AF21796" s="25"/>
      <c r="AM21796" s="25"/>
    </row>
    <row r="21797" spans="32:39">
      <c r="AF21797" s="25"/>
      <c r="AM21797" s="25"/>
    </row>
    <row r="21798" spans="32:39">
      <c r="AF21798" s="25"/>
      <c r="AM21798" s="25"/>
    </row>
    <row r="21799" spans="32:39">
      <c r="AF21799" s="25"/>
      <c r="AM21799" s="25"/>
    </row>
    <row r="21800" spans="32:39">
      <c r="AF21800" s="25"/>
      <c r="AM21800" s="25"/>
    </row>
    <row r="21801" spans="32:39">
      <c r="AF21801" s="25"/>
      <c r="AM21801" s="25"/>
    </row>
    <row r="21802" spans="32:39">
      <c r="AF21802" s="25"/>
      <c r="AM21802" s="25"/>
    </row>
    <row r="21803" spans="32:39">
      <c r="AF21803" s="25"/>
      <c r="AM21803" s="25"/>
    </row>
    <row r="21804" spans="32:39">
      <c r="AF21804" s="25"/>
      <c r="AM21804" s="25"/>
    </row>
    <row r="21805" spans="32:39">
      <c r="AF21805" s="25"/>
      <c r="AM21805" s="25"/>
    </row>
    <row r="21806" spans="32:39">
      <c r="AF21806" s="25"/>
      <c r="AM21806" s="25"/>
    </row>
    <row r="21807" spans="32:39">
      <c r="AF21807" s="25"/>
      <c r="AM21807" s="25"/>
    </row>
    <row r="21808" spans="32:39">
      <c r="AF21808" s="25"/>
      <c r="AM21808" s="25"/>
    </row>
    <row r="21809" spans="32:39">
      <c r="AF21809" s="25"/>
      <c r="AM21809" s="25"/>
    </row>
    <row r="21810" spans="32:39">
      <c r="AF21810" s="25"/>
      <c r="AM21810" s="25"/>
    </row>
    <row r="21811" spans="32:39">
      <c r="AF21811" s="25"/>
      <c r="AM21811" s="25"/>
    </row>
    <row r="21812" spans="32:39">
      <c r="AF21812" s="25"/>
      <c r="AM21812" s="25"/>
    </row>
    <row r="21813" spans="32:39">
      <c r="AF21813" s="25"/>
      <c r="AM21813" s="25"/>
    </row>
    <row r="21814" spans="32:39">
      <c r="AF21814" s="25"/>
      <c r="AM21814" s="25"/>
    </row>
    <row r="21815" spans="32:39">
      <c r="AF21815" s="25"/>
      <c r="AM21815" s="25"/>
    </row>
    <row r="21816" spans="32:39">
      <c r="AF21816" s="25"/>
      <c r="AM21816" s="25"/>
    </row>
    <row r="21817" spans="32:39">
      <c r="AF21817" s="25"/>
      <c r="AM21817" s="25"/>
    </row>
    <row r="21818" spans="32:39">
      <c r="AF21818" s="25"/>
      <c r="AM21818" s="25"/>
    </row>
    <row r="21819" spans="32:39">
      <c r="AF21819" s="25"/>
      <c r="AM21819" s="25"/>
    </row>
    <row r="21820" spans="32:39">
      <c r="AF21820" s="25"/>
      <c r="AM21820" s="25"/>
    </row>
    <row r="21821" spans="32:39">
      <c r="AF21821" s="25"/>
      <c r="AM21821" s="25"/>
    </row>
    <row r="21822" spans="32:39">
      <c r="AF21822" s="25"/>
      <c r="AM21822" s="25"/>
    </row>
    <row r="21823" spans="32:39">
      <c r="AF21823" s="25"/>
      <c r="AM21823" s="25"/>
    </row>
    <row r="21824" spans="32:39">
      <c r="AF21824" s="25"/>
      <c r="AM21824" s="25"/>
    </row>
    <row r="21825" spans="32:39">
      <c r="AF21825" s="25"/>
      <c r="AM21825" s="25"/>
    </row>
    <row r="21826" spans="32:39">
      <c r="AF21826" s="25"/>
      <c r="AM21826" s="25"/>
    </row>
    <row r="21827" spans="32:39">
      <c r="AF21827" s="25"/>
      <c r="AM21827" s="25"/>
    </row>
    <row r="21828" spans="32:39">
      <c r="AF21828" s="25"/>
      <c r="AM21828" s="25"/>
    </row>
    <row r="21829" spans="32:39">
      <c r="AF21829" s="25"/>
      <c r="AM21829" s="25"/>
    </row>
    <row r="21830" spans="32:39">
      <c r="AF21830" s="25"/>
      <c r="AM21830" s="25"/>
    </row>
    <row r="21831" spans="32:39">
      <c r="AF21831" s="25"/>
      <c r="AM21831" s="25"/>
    </row>
    <row r="21832" spans="32:39">
      <c r="AF21832" s="25"/>
      <c r="AM21832" s="25"/>
    </row>
    <row r="21833" spans="32:39">
      <c r="AF21833" s="25"/>
      <c r="AM21833" s="25"/>
    </row>
    <row r="21834" spans="32:39">
      <c r="AF21834" s="25"/>
      <c r="AM21834" s="25"/>
    </row>
    <row r="21835" spans="32:39">
      <c r="AF21835" s="25"/>
      <c r="AM21835" s="25"/>
    </row>
    <row r="21836" spans="32:39">
      <c r="AF21836" s="25"/>
      <c r="AM21836" s="25"/>
    </row>
    <row r="21837" spans="32:39">
      <c r="AF21837" s="25"/>
      <c r="AM21837" s="25"/>
    </row>
    <row r="21838" spans="32:39">
      <c r="AF21838" s="25"/>
      <c r="AM21838" s="25"/>
    </row>
    <row r="21839" spans="32:39">
      <c r="AF21839" s="25"/>
      <c r="AM21839" s="25"/>
    </row>
    <row r="21840" spans="32:39">
      <c r="AF21840" s="25"/>
      <c r="AM21840" s="25"/>
    </row>
    <row r="21841" spans="32:39">
      <c r="AF21841" s="25"/>
      <c r="AM21841" s="25"/>
    </row>
    <row r="21842" spans="32:39">
      <c r="AF21842" s="25"/>
      <c r="AM21842" s="25"/>
    </row>
    <row r="21843" spans="32:39">
      <c r="AF21843" s="25"/>
      <c r="AM21843" s="25"/>
    </row>
    <row r="21844" spans="32:39">
      <c r="AF21844" s="25"/>
      <c r="AM21844" s="25"/>
    </row>
    <row r="21845" spans="32:39">
      <c r="AF21845" s="25"/>
      <c r="AM21845" s="25"/>
    </row>
    <row r="21846" spans="32:39">
      <c r="AF21846" s="25"/>
      <c r="AM21846" s="25"/>
    </row>
    <row r="21847" spans="32:39">
      <c r="AF21847" s="25"/>
      <c r="AM21847" s="25"/>
    </row>
    <row r="21848" spans="32:39">
      <c r="AF21848" s="25"/>
      <c r="AM21848" s="25"/>
    </row>
    <row r="21849" spans="32:39">
      <c r="AF21849" s="25"/>
      <c r="AM21849" s="25"/>
    </row>
    <row r="21850" spans="32:39">
      <c r="AF21850" s="25"/>
      <c r="AM21850" s="25"/>
    </row>
    <row r="21851" spans="32:39">
      <c r="AF21851" s="25"/>
      <c r="AM21851" s="25"/>
    </row>
    <row r="21852" spans="32:39">
      <c r="AF21852" s="25"/>
      <c r="AM21852" s="25"/>
    </row>
    <row r="21853" spans="32:39">
      <c r="AF21853" s="25"/>
      <c r="AM21853" s="25"/>
    </row>
    <row r="21854" spans="32:39">
      <c r="AF21854" s="25"/>
      <c r="AM21854" s="25"/>
    </row>
    <row r="21855" spans="32:39">
      <c r="AF21855" s="25"/>
      <c r="AM21855" s="25"/>
    </row>
    <row r="21856" spans="32:39">
      <c r="AF21856" s="25"/>
      <c r="AM21856" s="25"/>
    </row>
    <row r="21857" spans="32:39">
      <c r="AF21857" s="25"/>
      <c r="AM21857" s="25"/>
    </row>
    <row r="21858" spans="32:39">
      <c r="AF21858" s="25"/>
      <c r="AM21858" s="25"/>
    </row>
    <row r="21859" spans="32:39">
      <c r="AF21859" s="25"/>
      <c r="AM21859" s="25"/>
    </row>
    <row r="21860" spans="32:39">
      <c r="AF21860" s="25"/>
      <c r="AM21860" s="25"/>
    </row>
    <row r="21861" spans="32:39">
      <c r="AF21861" s="25"/>
      <c r="AM21861" s="25"/>
    </row>
    <row r="21862" spans="32:39">
      <c r="AF21862" s="25"/>
      <c r="AM21862" s="25"/>
    </row>
    <row r="21863" spans="32:39">
      <c r="AF21863" s="25"/>
      <c r="AM21863" s="25"/>
    </row>
    <row r="21864" spans="32:39">
      <c r="AF21864" s="25"/>
      <c r="AM21864" s="25"/>
    </row>
    <row r="21865" spans="32:39">
      <c r="AF21865" s="25"/>
      <c r="AM21865" s="25"/>
    </row>
    <row r="21866" spans="32:39">
      <c r="AF21866" s="25"/>
      <c r="AM21866" s="25"/>
    </row>
    <row r="21867" spans="32:39">
      <c r="AF21867" s="25"/>
      <c r="AM21867" s="25"/>
    </row>
    <row r="21868" spans="32:39">
      <c r="AF21868" s="25"/>
      <c r="AM21868" s="25"/>
    </row>
    <row r="21869" spans="32:39">
      <c r="AF21869" s="25"/>
      <c r="AM21869" s="25"/>
    </row>
    <row r="21870" spans="32:39">
      <c r="AF21870" s="25"/>
      <c r="AM21870" s="25"/>
    </row>
    <row r="21871" spans="32:39">
      <c r="AF21871" s="25"/>
      <c r="AM21871" s="25"/>
    </row>
    <row r="21872" spans="32:39">
      <c r="AF21872" s="25"/>
      <c r="AM21872" s="25"/>
    </row>
    <row r="21873" spans="32:39">
      <c r="AF21873" s="25"/>
      <c r="AM21873" s="25"/>
    </row>
    <row r="21874" spans="32:39">
      <c r="AF21874" s="25"/>
      <c r="AM21874" s="25"/>
    </row>
    <row r="21875" spans="32:39">
      <c r="AF21875" s="25"/>
      <c r="AM21875" s="25"/>
    </row>
    <row r="21876" spans="32:39">
      <c r="AF21876" s="25"/>
      <c r="AM21876" s="25"/>
    </row>
    <row r="21877" spans="32:39">
      <c r="AF21877" s="25"/>
      <c r="AM21877" s="25"/>
    </row>
    <row r="21878" spans="32:39">
      <c r="AF21878" s="25"/>
      <c r="AM21878" s="25"/>
    </row>
    <row r="21879" spans="32:39">
      <c r="AF21879" s="25"/>
      <c r="AM21879" s="25"/>
    </row>
    <row r="21880" spans="32:39">
      <c r="AF21880" s="25"/>
      <c r="AM21880" s="25"/>
    </row>
    <row r="21881" spans="32:39">
      <c r="AF21881" s="25"/>
      <c r="AM21881" s="25"/>
    </row>
    <row r="21882" spans="32:39">
      <c r="AF21882" s="25"/>
      <c r="AM21882" s="25"/>
    </row>
    <row r="21883" spans="32:39">
      <c r="AF21883" s="25"/>
      <c r="AM21883" s="25"/>
    </row>
    <row r="21884" spans="32:39">
      <c r="AF21884" s="25"/>
      <c r="AM21884" s="25"/>
    </row>
    <row r="21885" spans="32:39">
      <c r="AF21885" s="25"/>
      <c r="AM21885" s="25"/>
    </row>
    <row r="21886" spans="32:39">
      <c r="AF21886" s="25"/>
      <c r="AM21886" s="25"/>
    </row>
    <row r="21887" spans="32:39">
      <c r="AF21887" s="25"/>
      <c r="AM21887" s="25"/>
    </row>
    <row r="21888" spans="32:39">
      <c r="AF21888" s="25"/>
      <c r="AM21888" s="25"/>
    </row>
    <row r="21889" spans="32:39">
      <c r="AF21889" s="25"/>
      <c r="AM21889" s="25"/>
    </row>
    <row r="21890" spans="32:39">
      <c r="AF21890" s="25"/>
      <c r="AM21890" s="25"/>
    </row>
    <row r="21891" spans="32:39">
      <c r="AF21891" s="25"/>
      <c r="AM21891" s="25"/>
    </row>
    <row r="21892" spans="32:39">
      <c r="AF21892" s="25"/>
      <c r="AM21892" s="25"/>
    </row>
    <row r="21893" spans="32:39">
      <c r="AF21893" s="25"/>
      <c r="AM21893" s="25"/>
    </row>
    <row r="21894" spans="32:39">
      <c r="AF21894" s="25"/>
      <c r="AM21894" s="25"/>
    </row>
    <row r="21895" spans="32:39">
      <c r="AF21895" s="25"/>
      <c r="AM21895" s="25"/>
    </row>
    <row r="21896" spans="32:39">
      <c r="AF21896" s="25"/>
      <c r="AM21896" s="25"/>
    </row>
    <row r="21897" spans="32:39">
      <c r="AF21897" s="25"/>
      <c r="AM21897" s="25"/>
    </row>
    <row r="21898" spans="32:39">
      <c r="AF21898" s="25"/>
      <c r="AM21898" s="25"/>
    </row>
    <row r="21899" spans="32:39">
      <c r="AF21899" s="25"/>
      <c r="AM21899" s="25"/>
    </row>
    <row r="21900" spans="32:39">
      <c r="AF21900" s="25"/>
      <c r="AM21900" s="25"/>
    </row>
    <row r="21901" spans="32:39">
      <c r="AF21901" s="25"/>
      <c r="AM21901" s="25"/>
    </row>
    <row r="21902" spans="32:39">
      <c r="AF21902" s="25"/>
      <c r="AM21902" s="25"/>
    </row>
    <row r="21903" spans="32:39">
      <c r="AF21903" s="25"/>
      <c r="AM21903" s="25"/>
    </row>
    <row r="21904" spans="32:39">
      <c r="AF21904" s="25"/>
      <c r="AM21904" s="25"/>
    </row>
    <row r="21905" spans="32:39">
      <c r="AF21905" s="25"/>
      <c r="AM21905" s="25"/>
    </row>
    <row r="21906" spans="32:39">
      <c r="AF21906" s="25"/>
      <c r="AM21906" s="25"/>
    </row>
    <row r="21907" spans="32:39">
      <c r="AF21907" s="25"/>
      <c r="AM21907" s="25"/>
    </row>
    <row r="21908" spans="32:39">
      <c r="AF21908" s="25"/>
      <c r="AM21908" s="25"/>
    </row>
    <row r="21909" spans="32:39">
      <c r="AF21909" s="25"/>
      <c r="AM21909" s="25"/>
    </row>
    <row r="21910" spans="32:39">
      <c r="AF21910" s="25"/>
      <c r="AM21910" s="25"/>
    </row>
    <row r="21911" spans="32:39">
      <c r="AF21911" s="25"/>
      <c r="AM21911" s="25"/>
    </row>
    <row r="21912" spans="32:39">
      <c r="AF21912" s="25"/>
      <c r="AM21912" s="25"/>
    </row>
    <row r="21913" spans="32:39">
      <c r="AF21913" s="25"/>
      <c r="AM21913" s="25"/>
    </row>
    <row r="21914" spans="32:39">
      <c r="AF21914" s="25"/>
      <c r="AM21914" s="25"/>
    </row>
    <row r="21915" spans="32:39">
      <c r="AF21915" s="25"/>
      <c r="AM21915" s="25"/>
    </row>
    <row r="21916" spans="32:39">
      <c r="AF21916" s="25"/>
      <c r="AM21916" s="25"/>
    </row>
    <row r="21917" spans="32:39">
      <c r="AF21917" s="25"/>
      <c r="AM21917" s="25"/>
    </row>
    <row r="21918" spans="32:39">
      <c r="AF21918" s="25"/>
      <c r="AM21918" s="25"/>
    </row>
    <row r="21919" spans="32:39">
      <c r="AF21919" s="25"/>
      <c r="AM21919" s="25"/>
    </row>
    <row r="21920" spans="32:39">
      <c r="AF21920" s="25"/>
      <c r="AM21920" s="25"/>
    </row>
    <row r="21921" spans="32:39">
      <c r="AF21921" s="25"/>
      <c r="AM21921" s="25"/>
    </row>
    <row r="21922" spans="32:39">
      <c r="AF21922" s="25"/>
      <c r="AM21922" s="25"/>
    </row>
    <row r="21923" spans="32:39">
      <c r="AF21923" s="25"/>
      <c r="AM21923" s="25"/>
    </row>
    <row r="21924" spans="32:39">
      <c r="AF21924" s="25"/>
      <c r="AM21924" s="25"/>
    </row>
    <row r="21925" spans="32:39">
      <c r="AF21925" s="25"/>
      <c r="AM21925" s="25"/>
    </row>
    <row r="21926" spans="32:39">
      <c r="AF21926" s="25"/>
      <c r="AM21926" s="25"/>
    </row>
    <row r="21927" spans="32:39">
      <c r="AF21927" s="25"/>
      <c r="AM21927" s="25"/>
    </row>
    <row r="21928" spans="32:39">
      <c r="AF21928" s="25"/>
      <c r="AM21928" s="25"/>
    </row>
    <row r="21929" spans="32:39">
      <c r="AF21929" s="25"/>
      <c r="AM21929" s="25"/>
    </row>
    <row r="21930" spans="32:39">
      <c r="AF21930" s="25"/>
      <c r="AM21930" s="25"/>
    </row>
    <row r="21931" spans="32:39">
      <c r="AF21931" s="25"/>
      <c r="AM21931" s="25"/>
    </row>
    <row r="21932" spans="32:39">
      <c r="AF21932" s="25"/>
      <c r="AM21932" s="25"/>
    </row>
    <row r="21933" spans="32:39">
      <c r="AF21933" s="25"/>
      <c r="AM21933" s="25"/>
    </row>
    <row r="21934" spans="32:39">
      <c r="AF21934" s="25"/>
      <c r="AM21934" s="25"/>
    </row>
    <row r="21935" spans="32:39">
      <c r="AF21935" s="25"/>
      <c r="AM21935" s="25"/>
    </row>
    <row r="21936" spans="32:39">
      <c r="AF21936" s="25"/>
      <c r="AM21936" s="25"/>
    </row>
    <row r="21937" spans="32:39">
      <c r="AF21937" s="25"/>
      <c r="AM21937" s="25"/>
    </row>
    <row r="21938" spans="32:39">
      <c r="AF21938" s="25"/>
      <c r="AM21938" s="25"/>
    </row>
    <row r="21939" spans="32:39">
      <c r="AF21939" s="25"/>
      <c r="AM21939" s="25"/>
    </row>
    <row r="21940" spans="32:39">
      <c r="AF21940" s="25"/>
      <c r="AM21940" s="25"/>
    </row>
    <row r="21941" spans="32:39">
      <c r="AF21941" s="25"/>
      <c r="AM21941" s="25"/>
    </row>
    <row r="21942" spans="32:39">
      <c r="AF21942" s="25"/>
      <c r="AM21942" s="25"/>
    </row>
    <row r="21943" spans="32:39">
      <c r="AF21943" s="25"/>
      <c r="AM21943" s="25"/>
    </row>
    <row r="21944" spans="32:39">
      <c r="AF21944" s="25"/>
      <c r="AM21944" s="25"/>
    </row>
    <row r="21945" spans="32:39">
      <c r="AF21945" s="25"/>
      <c r="AM21945" s="25"/>
    </row>
    <row r="21946" spans="32:39">
      <c r="AF21946" s="25"/>
      <c r="AM21946" s="25"/>
    </row>
    <row r="21947" spans="32:39">
      <c r="AF21947" s="25"/>
      <c r="AM21947" s="25"/>
    </row>
    <row r="21948" spans="32:39">
      <c r="AF21948" s="25"/>
      <c r="AM21948" s="25"/>
    </row>
    <row r="21949" spans="32:39">
      <c r="AF21949" s="25"/>
      <c r="AM21949" s="25"/>
    </row>
    <row r="21950" spans="32:39">
      <c r="AF21950" s="25"/>
      <c r="AM21950" s="25"/>
    </row>
    <row r="21951" spans="32:39">
      <c r="AF21951" s="25"/>
      <c r="AM21951" s="25"/>
    </row>
    <row r="21952" spans="32:39">
      <c r="AF21952" s="25"/>
      <c r="AM21952" s="25"/>
    </row>
    <row r="21953" spans="32:39">
      <c r="AF21953" s="25"/>
      <c r="AM21953" s="25"/>
    </row>
    <row r="21954" spans="32:39">
      <c r="AF21954" s="25"/>
      <c r="AM21954" s="25"/>
    </row>
    <row r="21955" spans="32:39">
      <c r="AF21955" s="25"/>
      <c r="AM21955" s="25"/>
    </row>
    <row r="21956" spans="32:39">
      <c r="AF21956" s="25"/>
      <c r="AM21956" s="25"/>
    </row>
    <row r="21957" spans="32:39">
      <c r="AF21957" s="25"/>
      <c r="AM21957" s="25"/>
    </row>
    <row r="21958" spans="32:39">
      <c r="AF21958" s="25"/>
      <c r="AM21958" s="25"/>
    </row>
    <row r="21959" spans="32:39">
      <c r="AF21959" s="25"/>
      <c r="AM21959" s="25"/>
    </row>
    <row r="21960" spans="32:39">
      <c r="AF21960" s="25"/>
      <c r="AM21960" s="25"/>
    </row>
    <row r="21961" spans="32:39">
      <c r="AF21961" s="25"/>
      <c r="AM21961" s="25"/>
    </row>
    <row r="21962" spans="32:39">
      <c r="AF21962" s="25"/>
      <c r="AM21962" s="25"/>
    </row>
    <row r="21963" spans="32:39">
      <c r="AF21963" s="25"/>
      <c r="AM21963" s="25"/>
    </row>
    <row r="21964" spans="32:39">
      <c r="AF21964" s="25"/>
      <c r="AM21964" s="25"/>
    </row>
    <row r="21965" spans="32:39">
      <c r="AF21965" s="25"/>
      <c r="AM21965" s="25"/>
    </row>
    <row r="21966" spans="32:39">
      <c r="AF21966" s="25"/>
      <c r="AM21966" s="25"/>
    </row>
    <row r="21967" spans="32:39">
      <c r="AF21967" s="25"/>
      <c r="AM21967" s="25"/>
    </row>
    <row r="21968" spans="32:39">
      <c r="AF21968" s="25"/>
      <c r="AM21968" s="25"/>
    </row>
    <row r="21969" spans="32:39">
      <c r="AF21969" s="25"/>
      <c r="AM21969" s="25"/>
    </row>
    <row r="21970" spans="32:39">
      <c r="AF21970" s="25"/>
      <c r="AM21970" s="25"/>
    </row>
    <row r="21971" spans="32:39">
      <c r="AF21971" s="25"/>
      <c r="AM21971" s="25"/>
    </row>
    <row r="21972" spans="32:39">
      <c r="AF21972" s="25"/>
      <c r="AM21972" s="25"/>
    </row>
    <row r="21973" spans="32:39">
      <c r="AF21973" s="25"/>
      <c r="AM21973" s="25"/>
    </row>
    <row r="21974" spans="32:39">
      <c r="AF21974" s="25"/>
      <c r="AM21974" s="25"/>
    </row>
    <row r="21975" spans="32:39">
      <c r="AF21975" s="25"/>
      <c r="AM21975" s="25"/>
    </row>
    <row r="21976" spans="32:39">
      <c r="AF21976" s="25"/>
      <c r="AM21976" s="25"/>
    </row>
    <row r="21977" spans="32:39">
      <c r="AF21977" s="25"/>
      <c r="AM21977" s="25"/>
    </row>
    <row r="21978" spans="32:39">
      <c r="AF21978" s="25"/>
      <c r="AM21978" s="25"/>
    </row>
    <row r="21979" spans="32:39">
      <c r="AF21979" s="25"/>
      <c r="AM21979" s="25"/>
    </row>
    <row r="21980" spans="32:39">
      <c r="AF21980" s="25"/>
      <c r="AM21980" s="25"/>
    </row>
    <row r="21981" spans="32:39">
      <c r="AF21981" s="25"/>
      <c r="AM21981" s="25"/>
    </row>
    <row r="21982" spans="32:39">
      <c r="AF21982" s="25"/>
      <c r="AM21982" s="25"/>
    </row>
    <row r="21983" spans="32:39">
      <c r="AF21983" s="25"/>
      <c r="AM21983" s="25"/>
    </row>
    <row r="21984" spans="32:39">
      <c r="AF21984" s="25"/>
      <c r="AM21984" s="25"/>
    </row>
    <row r="21985" spans="32:39">
      <c r="AF21985" s="25"/>
      <c r="AM21985" s="25"/>
    </row>
    <row r="21986" spans="32:39">
      <c r="AF21986" s="25"/>
      <c r="AM21986" s="25"/>
    </row>
    <row r="21987" spans="32:39">
      <c r="AF21987" s="25"/>
      <c r="AM21987" s="25"/>
    </row>
    <row r="21988" spans="32:39">
      <c r="AF21988" s="25"/>
      <c r="AM21988" s="25"/>
    </row>
    <row r="21989" spans="32:39">
      <c r="AF21989" s="25"/>
      <c r="AM21989" s="25"/>
    </row>
    <row r="21990" spans="32:39">
      <c r="AF21990" s="25"/>
      <c r="AM21990" s="25"/>
    </row>
    <row r="21991" spans="32:39">
      <c r="AF21991" s="25"/>
      <c r="AM21991" s="25"/>
    </row>
    <row r="21992" spans="32:39">
      <c r="AF21992" s="25"/>
      <c r="AM21992" s="25"/>
    </row>
    <row r="21993" spans="32:39">
      <c r="AF21993" s="25"/>
      <c r="AM21993" s="25"/>
    </row>
    <row r="21994" spans="32:39">
      <c r="AF21994" s="25"/>
      <c r="AM21994" s="25"/>
    </row>
    <row r="21995" spans="32:39">
      <c r="AF21995" s="25"/>
      <c r="AM21995" s="25"/>
    </row>
    <row r="21996" spans="32:39">
      <c r="AF21996" s="25"/>
      <c r="AM21996" s="25"/>
    </row>
    <row r="21997" spans="32:39">
      <c r="AF21997" s="25"/>
      <c r="AM21997" s="25"/>
    </row>
    <row r="21998" spans="32:39">
      <c r="AF21998" s="25"/>
      <c r="AM21998" s="25"/>
    </row>
    <row r="21999" spans="32:39">
      <c r="AF21999" s="25"/>
      <c r="AM21999" s="25"/>
    </row>
    <row r="22000" spans="32:39">
      <c r="AF22000" s="25"/>
      <c r="AM22000" s="25"/>
    </row>
    <row r="22001" spans="32:39">
      <c r="AF22001" s="25"/>
      <c r="AM22001" s="25"/>
    </row>
    <row r="22002" spans="32:39">
      <c r="AF22002" s="25"/>
      <c r="AM22002" s="25"/>
    </row>
    <row r="22003" spans="32:39">
      <c r="AF22003" s="25"/>
      <c r="AM22003" s="25"/>
    </row>
    <row r="22004" spans="32:39">
      <c r="AF22004" s="25"/>
      <c r="AM22004" s="25"/>
    </row>
    <row r="22005" spans="32:39">
      <c r="AF22005" s="25"/>
      <c r="AM22005" s="25"/>
    </row>
    <row r="22006" spans="32:39">
      <c r="AF22006" s="25"/>
      <c r="AM22006" s="25"/>
    </row>
    <row r="22007" spans="32:39">
      <c r="AF22007" s="25"/>
      <c r="AM22007" s="25"/>
    </row>
    <row r="22008" spans="32:39">
      <c r="AF22008" s="25"/>
      <c r="AM22008" s="25"/>
    </row>
    <row r="22009" spans="32:39">
      <c r="AF22009" s="25"/>
      <c r="AM22009" s="25"/>
    </row>
    <row r="22010" spans="32:39">
      <c r="AF22010" s="25"/>
      <c r="AM22010" s="25"/>
    </row>
    <row r="22011" spans="32:39">
      <c r="AF22011" s="25"/>
      <c r="AM22011" s="25"/>
    </row>
    <row r="22012" spans="32:39">
      <c r="AF22012" s="25"/>
      <c r="AM22012" s="25"/>
    </row>
    <row r="22013" spans="32:39">
      <c r="AF22013" s="25"/>
      <c r="AM22013" s="25"/>
    </row>
    <row r="22014" spans="32:39">
      <c r="AF22014" s="25"/>
      <c r="AM22014" s="25"/>
    </row>
    <row r="22015" spans="32:39">
      <c r="AF22015" s="25"/>
      <c r="AM22015" s="25"/>
    </row>
    <row r="22016" spans="32:39">
      <c r="AF22016" s="25"/>
      <c r="AM22016" s="25"/>
    </row>
    <row r="22017" spans="32:39">
      <c r="AF22017" s="25"/>
      <c r="AM22017" s="25"/>
    </row>
    <row r="22018" spans="32:39">
      <c r="AF22018" s="25"/>
      <c r="AM22018" s="25"/>
    </row>
    <row r="22019" spans="32:39">
      <c r="AF22019" s="25"/>
      <c r="AM22019" s="25"/>
    </row>
    <row r="22020" spans="32:39">
      <c r="AF22020" s="25"/>
      <c r="AM22020" s="25"/>
    </row>
    <row r="22021" spans="32:39">
      <c r="AF22021" s="25"/>
      <c r="AM22021" s="25"/>
    </row>
    <row r="22022" spans="32:39">
      <c r="AF22022" s="25"/>
      <c r="AM22022" s="25"/>
    </row>
    <row r="22023" spans="32:39">
      <c r="AF22023" s="25"/>
      <c r="AM22023" s="25"/>
    </row>
    <row r="22024" spans="32:39">
      <c r="AF22024" s="25"/>
      <c r="AM22024" s="25"/>
    </row>
    <row r="22025" spans="32:39">
      <c r="AF22025" s="25"/>
      <c r="AM22025" s="25"/>
    </row>
    <row r="22026" spans="32:39">
      <c r="AF22026" s="25"/>
      <c r="AM22026" s="25"/>
    </row>
    <row r="22027" spans="32:39">
      <c r="AF22027" s="25"/>
      <c r="AM22027" s="25"/>
    </row>
    <row r="22028" spans="32:39">
      <c r="AF22028" s="25"/>
      <c r="AM22028" s="25"/>
    </row>
    <row r="22029" spans="32:39">
      <c r="AF22029" s="25"/>
      <c r="AM22029" s="25"/>
    </row>
    <row r="22030" spans="32:39">
      <c r="AF22030" s="25"/>
      <c r="AM22030" s="25"/>
    </row>
    <row r="22031" spans="32:39">
      <c r="AF22031" s="25"/>
      <c r="AM22031" s="25"/>
    </row>
    <row r="22032" spans="32:39">
      <c r="AF22032" s="25"/>
      <c r="AM22032" s="25"/>
    </row>
    <row r="22033" spans="32:39">
      <c r="AF22033" s="25"/>
      <c r="AM22033" s="25"/>
    </row>
    <row r="22034" spans="32:39">
      <c r="AF22034" s="25"/>
      <c r="AM22034" s="25"/>
    </row>
    <row r="22035" spans="32:39">
      <c r="AF22035" s="25"/>
      <c r="AM22035" s="25"/>
    </row>
    <row r="22036" spans="32:39">
      <c r="AF22036" s="25"/>
      <c r="AM22036" s="25"/>
    </row>
    <row r="22037" spans="32:39">
      <c r="AF22037" s="25"/>
      <c r="AM22037" s="25"/>
    </row>
    <row r="22038" spans="32:39">
      <c r="AF22038" s="25"/>
      <c r="AM22038" s="25"/>
    </row>
    <row r="22039" spans="32:39">
      <c r="AF22039" s="25"/>
      <c r="AM22039" s="25"/>
    </row>
    <row r="22040" spans="32:39">
      <c r="AF22040" s="25"/>
      <c r="AM22040" s="25"/>
    </row>
    <row r="22041" spans="32:39">
      <c r="AF22041" s="25"/>
      <c r="AM22041" s="25"/>
    </row>
    <row r="22042" spans="32:39">
      <c r="AF22042" s="25"/>
      <c r="AM22042" s="25"/>
    </row>
    <row r="22043" spans="32:39">
      <c r="AF22043" s="25"/>
      <c r="AM22043" s="25"/>
    </row>
    <row r="22044" spans="32:39">
      <c r="AF22044" s="25"/>
      <c r="AM22044" s="25"/>
    </row>
    <row r="22045" spans="32:39">
      <c r="AF22045" s="25"/>
      <c r="AM22045" s="25"/>
    </row>
    <row r="22046" spans="32:39">
      <c r="AF22046" s="25"/>
      <c r="AM22046" s="25"/>
    </row>
    <row r="22047" spans="32:39">
      <c r="AF22047" s="25"/>
      <c r="AM22047" s="25"/>
    </row>
    <row r="22048" spans="32:39">
      <c r="AF22048" s="25"/>
      <c r="AM22048" s="25"/>
    </row>
    <row r="22049" spans="32:39">
      <c r="AF22049" s="25"/>
      <c r="AM22049" s="25"/>
    </row>
    <row r="22050" spans="32:39">
      <c r="AF22050" s="25"/>
      <c r="AM22050" s="25"/>
    </row>
    <row r="22051" spans="32:39">
      <c r="AF22051" s="25"/>
      <c r="AM22051" s="25"/>
    </row>
    <row r="22052" spans="32:39">
      <c r="AF22052" s="25"/>
      <c r="AM22052" s="25"/>
    </row>
    <row r="22053" spans="32:39">
      <c r="AF22053" s="25"/>
      <c r="AM22053" s="25"/>
    </row>
    <row r="22054" spans="32:39">
      <c r="AF22054" s="25"/>
      <c r="AM22054" s="25"/>
    </row>
    <row r="22055" spans="32:39">
      <c r="AF22055" s="25"/>
      <c r="AM22055" s="25"/>
    </row>
    <row r="22056" spans="32:39">
      <c r="AF22056" s="25"/>
      <c r="AM22056" s="25"/>
    </row>
    <row r="22057" spans="32:39">
      <c r="AF22057" s="25"/>
      <c r="AM22057" s="25"/>
    </row>
    <row r="22058" spans="32:39">
      <c r="AF22058" s="25"/>
      <c r="AM22058" s="25"/>
    </row>
    <row r="22059" spans="32:39">
      <c r="AF22059" s="25"/>
      <c r="AM22059" s="25"/>
    </row>
    <row r="22060" spans="32:39">
      <c r="AF22060" s="25"/>
      <c r="AM22060" s="25"/>
    </row>
    <row r="22061" spans="32:39">
      <c r="AF22061" s="25"/>
      <c r="AM22061" s="25"/>
    </row>
    <row r="22062" spans="32:39">
      <c r="AF22062" s="25"/>
      <c r="AM22062" s="25"/>
    </row>
    <row r="22063" spans="32:39">
      <c r="AF22063" s="25"/>
      <c r="AM22063" s="25"/>
    </row>
    <row r="22064" spans="32:39">
      <c r="AF22064" s="25"/>
      <c r="AM22064" s="25"/>
    </row>
    <row r="22065" spans="32:39">
      <c r="AF22065" s="25"/>
      <c r="AM22065" s="25"/>
    </row>
    <row r="22066" spans="32:39">
      <c r="AF22066" s="25"/>
      <c r="AM22066" s="25"/>
    </row>
    <row r="22067" spans="32:39">
      <c r="AF22067" s="25"/>
      <c r="AM22067" s="25"/>
    </row>
    <row r="22068" spans="32:39">
      <c r="AF22068" s="25"/>
      <c r="AM22068" s="25"/>
    </row>
    <row r="22069" spans="32:39">
      <c r="AF22069" s="25"/>
      <c r="AM22069" s="25"/>
    </row>
    <row r="22070" spans="32:39">
      <c r="AF22070" s="25"/>
      <c r="AM22070" s="25"/>
    </row>
    <row r="22071" spans="32:39">
      <c r="AF22071" s="25"/>
      <c r="AM22071" s="25"/>
    </row>
    <row r="22072" spans="32:39">
      <c r="AF22072" s="25"/>
      <c r="AM22072" s="25"/>
    </row>
    <row r="22073" spans="32:39">
      <c r="AF22073" s="25"/>
      <c r="AM22073" s="25"/>
    </row>
    <row r="22074" spans="32:39">
      <c r="AF22074" s="25"/>
      <c r="AM22074" s="25"/>
    </row>
    <row r="22075" spans="32:39">
      <c r="AF22075" s="25"/>
      <c r="AM22075" s="25"/>
    </row>
    <row r="22076" spans="32:39">
      <c r="AF22076" s="25"/>
      <c r="AM22076" s="25"/>
    </row>
    <row r="22077" spans="32:39">
      <c r="AF22077" s="25"/>
      <c r="AM22077" s="25"/>
    </row>
    <row r="22078" spans="32:39">
      <c r="AF22078" s="25"/>
      <c r="AM22078" s="25"/>
    </row>
    <row r="22079" spans="32:39">
      <c r="AF22079" s="25"/>
      <c r="AM22079" s="25"/>
    </row>
    <row r="22080" spans="32:39">
      <c r="AF22080" s="25"/>
      <c r="AM22080" s="25"/>
    </row>
    <row r="22081" spans="32:39">
      <c r="AF22081" s="25"/>
      <c r="AM22081" s="25"/>
    </row>
    <row r="22082" spans="32:39">
      <c r="AF22082" s="25"/>
      <c r="AM22082" s="25"/>
    </row>
    <row r="22083" spans="32:39">
      <c r="AF22083" s="25"/>
      <c r="AM22083" s="25"/>
    </row>
    <row r="22084" spans="32:39">
      <c r="AF22084" s="25"/>
      <c r="AM22084" s="25"/>
    </row>
    <row r="22085" spans="32:39">
      <c r="AF22085" s="25"/>
      <c r="AM22085" s="25"/>
    </row>
    <row r="22086" spans="32:39">
      <c r="AF22086" s="25"/>
      <c r="AM22086" s="25"/>
    </row>
    <row r="22087" spans="32:39">
      <c r="AF22087" s="25"/>
      <c r="AM22087" s="25"/>
    </row>
    <row r="22088" spans="32:39">
      <c r="AF22088" s="25"/>
      <c r="AM22088" s="25"/>
    </row>
    <row r="22089" spans="32:39">
      <c r="AF22089" s="25"/>
      <c r="AM22089" s="25"/>
    </row>
    <row r="22090" spans="32:39">
      <c r="AF22090" s="25"/>
      <c r="AM22090" s="25"/>
    </row>
    <row r="22091" spans="32:39">
      <c r="AF22091" s="25"/>
      <c r="AM22091" s="25"/>
    </row>
    <row r="22092" spans="32:39">
      <c r="AF22092" s="25"/>
      <c r="AM22092" s="25"/>
    </row>
    <row r="22093" spans="32:39">
      <c r="AF22093" s="25"/>
      <c r="AM22093" s="25"/>
    </row>
    <row r="22094" spans="32:39">
      <c r="AF22094" s="25"/>
      <c r="AM22094" s="25"/>
    </row>
    <row r="22095" spans="32:39">
      <c r="AF22095" s="25"/>
      <c r="AM22095" s="25"/>
    </row>
    <row r="22096" spans="32:39">
      <c r="AF22096" s="25"/>
      <c r="AM22096" s="25"/>
    </row>
    <row r="22097" spans="32:39">
      <c r="AF22097" s="25"/>
      <c r="AM22097" s="25"/>
    </row>
    <row r="22098" spans="32:39">
      <c r="AF22098" s="25"/>
      <c r="AM22098" s="25"/>
    </row>
    <row r="22099" spans="32:39">
      <c r="AF22099" s="25"/>
      <c r="AM22099" s="25"/>
    </row>
    <row r="22100" spans="32:39">
      <c r="AF22100" s="25"/>
      <c r="AM22100" s="25"/>
    </row>
    <row r="22101" spans="32:39">
      <c r="AF22101" s="25"/>
      <c r="AM22101" s="25"/>
    </row>
    <row r="22102" spans="32:39">
      <c r="AF22102" s="25"/>
      <c r="AM22102" s="25"/>
    </row>
    <row r="22103" spans="32:39">
      <c r="AF22103" s="25"/>
      <c r="AM22103" s="25"/>
    </row>
    <row r="22104" spans="32:39">
      <c r="AF22104" s="25"/>
      <c r="AM22104" s="25"/>
    </row>
    <row r="22105" spans="32:39">
      <c r="AF22105" s="25"/>
      <c r="AM22105" s="25"/>
    </row>
    <row r="22106" spans="32:39">
      <c r="AF22106" s="25"/>
      <c r="AM22106" s="25"/>
    </row>
    <row r="22107" spans="32:39">
      <c r="AF22107" s="25"/>
      <c r="AM22107" s="25"/>
    </row>
    <row r="22108" spans="32:39">
      <c r="AF22108" s="25"/>
      <c r="AM22108" s="25"/>
    </row>
    <row r="22109" spans="32:39">
      <c r="AF22109" s="25"/>
      <c r="AM22109" s="25"/>
    </row>
    <row r="22110" spans="32:39">
      <c r="AF22110" s="25"/>
      <c r="AM22110" s="25"/>
    </row>
    <row r="22111" spans="32:39">
      <c r="AF22111" s="25"/>
      <c r="AM22111" s="25"/>
    </row>
    <row r="22112" spans="32:39">
      <c r="AF22112" s="25"/>
      <c r="AM22112" s="25"/>
    </row>
    <row r="22113" spans="32:39">
      <c r="AF22113" s="25"/>
      <c r="AM22113" s="25"/>
    </row>
    <row r="22114" spans="32:39">
      <c r="AF22114" s="25"/>
      <c r="AM22114" s="25"/>
    </row>
    <row r="22115" spans="32:39">
      <c r="AF22115" s="25"/>
      <c r="AM22115" s="25"/>
    </row>
    <row r="22116" spans="32:39">
      <c r="AF22116" s="25"/>
      <c r="AM22116" s="25"/>
    </row>
    <row r="22117" spans="32:39">
      <c r="AF22117" s="25"/>
      <c r="AM22117" s="25"/>
    </row>
    <row r="22118" spans="32:39">
      <c r="AF22118" s="25"/>
      <c r="AM22118" s="25"/>
    </row>
    <row r="22119" spans="32:39">
      <c r="AF22119" s="25"/>
      <c r="AM22119" s="25"/>
    </row>
    <row r="22120" spans="32:39">
      <c r="AF22120" s="25"/>
      <c r="AM22120" s="25"/>
    </row>
    <row r="22121" spans="32:39">
      <c r="AF22121" s="25"/>
      <c r="AM22121" s="25"/>
    </row>
    <row r="22122" spans="32:39">
      <c r="AF22122" s="25"/>
      <c r="AM22122" s="25"/>
    </row>
    <row r="22123" spans="32:39">
      <c r="AF22123" s="25"/>
      <c r="AM22123" s="25"/>
    </row>
    <row r="22124" spans="32:39">
      <c r="AF22124" s="25"/>
      <c r="AM22124" s="25"/>
    </row>
    <row r="22125" spans="32:39">
      <c r="AF22125" s="25"/>
      <c r="AM22125" s="25"/>
    </row>
    <row r="22126" spans="32:39">
      <c r="AF22126" s="25"/>
      <c r="AM22126" s="25"/>
    </row>
    <row r="22127" spans="32:39">
      <c r="AF22127" s="25"/>
      <c r="AM22127" s="25"/>
    </row>
    <row r="22128" spans="32:39">
      <c r="AF22128" s="25"/>
      <c r="AM22128" s="25"/>
    </row>
    <row r="22129" spans="32:39">
      <c r="AF22129" s="25"/>
      <c r="AM22129" s="25"/>
    </row>
    <row r="22130" spans="32:39">
      <c r="AF22130" s="25"/>
      <c r="AM22130" s="25"/>
    </row>
    <row r="22131" spans="32:39">
      <c r="AF22131" s="25"/>
      <c r="AM22131" s="25"/>
    </row>
    <row r="22132" spans="32:39">
      <c r="AF22132" s="25"/>
      <c r="AM22132" s="25"/>
    </row>
    <row r="22133" spans="32:39">
      <c r="AF22133" s="25"/>
      <c r="AM22133" s="25"/>
    </row>
    <row r="22134" spans="32:39">
      <c r="AF22134" s="25"/>
      <c r="AM22134" s="25"/>
    </row>
    <row r="22135" spans="32:39">
      <c r="AF22135" s="25"/>
      <c r="AM22135" s="25"/>
    </row>
    <row r="22136" spans="32:39">
      <c r="AF22136" s="25"/>
      <c r="AM22136" s="25"/>
    </row>
    <row r="22137" spans="32:39">
      <c r="AF22137" s="25"/>
      <c r="AM22137" s="25"/>
    </row>
    <row r="22138" spans="32:39">
      <c r="AF22138" s="25"/>
      <c r="AM22138" s="25"/>
    </row>
    <row r="22139" spans="32:39">
      <c r="AF22139" s="25"/>
      <c r="AM22139" s="25"/>
    </row>
    <row r="22140" spans="32:39">
      <c r="AF22140" s="25"/>
      <c r="AM22140" s="25"/>
    </row>
    <row r="22141" spans="32:39">
      <c r="AF22141" s="25"/>
      <c r="AM22141" s="25"/>
    </row>
    <row r="22142" spans="32:39">
      <c r="AF22142" s="25"/>
      <c r="AM22142" s="25"/>
    </row>
    <row r="22143" spans="32:39">
      <c r="AF22143" s="25"/>
      <c r="AM22143" s="25"/>
    </row>
    <row r="22144" spans="32:39">
      <c r="AF22144" s="25"/>
      <c r="AM22144" s="25"/>
    </row>
    <row r="22145" spans="32:39">
      <c r="AF22145" s="25"/>
      <c r="AM22145" s="25"/>
    </row>
    <row r="22146" spans="32:39">
      <c r="AF22146" s="25"/>
      <c r="AM22146" s="25"/>
    </row>
    <row r="22147" spans="32:39">
      <c r="AF22147" s="25"/>
      <c r="AM22147" s="25"/>
    </row>
    <row r="22148" spans="32:39">
      <c r="AF22148" s="25"/>
      <c r="AM22148" s="25"/>
    </row>
    <row r="22149" spans="32:39">
      <c r="AF22149" s="25"/>
      <c r="AM22149" s="25"/>
    </row>
    <row r="22150" spans="32:39">
      <c r="AF22150" s="25"/>
      <c r="AM22150" s="25"/>
    </row>
    <row r="22151" spans="32:39">
      <c r="AF22151" s="25"/>
      <c r="AM22151" s="25"/>
    </row>
    <row r="22152" spans="32:39">
      <c r="AF22152" s="25"/>
      <c r="AM22152" s="25"/>
    </row>
    <row r="22153" spans="32:39">
      <c r="AF22153" s="25"/>
      <c r="AM22153" s="25"/>
    </row>
    <row r="22154" spans="32:39">
      <c r="AF22154" s="25"/>
      <c r="AM22154" s="25"/>
    </row>
    <row r="22155" spans="32:39">
      <c r="AF22155" s="25"/>
      <c r="AM22155" s="25"/>
    </row>
    <row r="22156" spans="32:39">
      <c r="AF22156" s="25"/>
      <c r="AM22156" s="25"/>
    </row>
    <row r="22157" spans="32:39">
      <c r="AF22157" s="25"/>
      <c r="AM22157" s="25"/>
    </row>
    <row r="22158" spans="32:39">
      <c r="AF22158" s="25"/>
      <c r="AM22158" s="25"/>
    </row>
    <row r="22159" spans="32:39">
      <c r="AF22159" s="25"/>
      <c r="AM22159" s="25"/>
    </row>
    <row r="22160" spans="32:39">
      <c r="AF22160" s="25"/>
      <c r="AM22160" s="25"/>
    </row>
    <row r="22161" spans="32:39">
      <c r="AF22161" s="25"/>
      <c r="AM22161" s="25"/>
    </row>
    <row r="22162" spans="32:39">
      <c r="AF22162" s="25"/>
      <c r="AM22162" s="25"/>
    </row>
    <row r="22163" spans="32:39">
      <c r="AF22163" s="25"/>
      <c r="AM22163" s="25"/>
    </row>
    <row r="22164" spans="32:39">
      <c r="AF22164" s="25"/>
      <c r="AM22164" s="25"/>
    </row>
    <row r="22165" spans="32:39">
      <c r="AF22165" s="25"/>
      <c r="AM22165" s="25"/>
    </row>
    <row r="22166" spans="32:39">
      <c r="AF22166" s="25"/>
      <c r="AM22166" s="25"/>
    </row>
    <row r="22167" spans="32:39">
      <c r="AF22167" s="25"/>
      <c r="AM22167" s="25"/>
    </row>
    <row r="22168" spans="32:39">
      <c r="AF22168" s="25"/>
      <c r="AM22168" s="25"/>
    </row>
    <row r="22169" spans="32:39">
      <c r="AF22169" s="25"/>
      <c r="AM22169" s="25"/>
    </row>
    <row r="22170" spans="32:39">
      <c r="AF22170" s="25"/>
      <c r="AM22170" s="25"/>
    </row>
    <row r="22171" spans="32:39">
      <c r="AF22171" s="25"/>
      <c r="AM22171" s="25"/>
    </row>
    <row r="22172" spans="32:39">
      <c r="AF22172" s="25"/>
      <c r="AM22172" s="25"/>
    </row>
    <row r="22173" spans="32:39">
      <c r="AF22173" s="25"/>
      <c r="AM22173" s="25"/>
    </row>
    <row r="22174" spans="32:39">
      <c r="AF22174" s="25"/>
      <c r="AM22174" s="25"/>
    </row>
    <row r="22175" spans="32:39">
      <c r="AF22175" s="25"/>
      <c r="AM22175" s="25"/>
    </row>
    <row r="22176" spans="32:39">
      <c r="AF22176" s="25"/>
      <c r="AM22176" s="25"/>
    </row>
    <row r="22177" spans="32:39">
      <c r="AF22177" s="25"/>
      <c r="AM22177" s="25"/>
    </row>
    <row r="22178" spans="32:39">
      <c r="AF22178" s="25"/>
      <c r="AM22178" s="25"/>
    </row>
    <row r="22179" spans="32:39">
      <c r="AF22179" s="25"/>
      <c r="AM22179" s="25"/>
    </row>
    <row r="22180" spans="32:39">
      <c r="AF22180" s="25"/>
      <c r="AM22180" s="25"/>
    </row>
    <row r="22181" spans="32:39">
      <c r="AF22181" s="25"/>
      <c r="AM22181" s="25"/>
    </row>
    <row r="22182" spans="32:39">
      <c r="AF22182" s="25"/>
      <c r="AM22182" s="25"/>
    </row>
    <row r="22183" spans="32:39">
      <c r="AF22183" s="25"/>
      <c r="AM22183" s="25"/>
    </row>
    <row r="22184" spans="32:39">
      <c r="AF22184" s="25"/>
      <c r="AM22184" s="25"/>
    </row>
    <row r="22185" spans="32:39">
      <c r="AF22185" s="25"/>
      <c r="AM22185" s="25"/>
    </row>
    <row r="22186" spans="32:39">
      <c r="AF22186" s="25"/>
      <c r="AM22186" s="25"/>
    </row>
    <row r="22187" spans="32:39">
      <c r="AF22187" s="25"/>
      <c r="AM22187" s="25"/>
    </row>
    <row r="22188" spans="32:39">
      <c r="AF22188" s="25"/>
      <c r="AM22188" s="25"/>
    </row>
    <row r="22189" spans="32:39">
      <c r="AF22189" s="25"/>
      <c r="AM22189" s="25"/>
    </row>
    <row r="22190" spans="32:39">
      <c r="AF22190" s="25"/>
      <c r="AM22190" s="25"/>
    </row>
    <row r="22191" spans="32:39">
      <c r="AF22191" s="25"/>
      <c r="AM22191" s="25"/>
    </row>
    <row r="22192" spans="32:39">
      <c r="AF22192" s="25"/>
      <c r="AM22192" s="25"/>
    </row>
    <row r="22193" spans="32:39">
      <c r="AF22193" s="25"/>
      <c r="AM22193" s="25"/>
    </row>
    <row r="22194" spans="32:39">
      <c r="AF22194" s="25"/>
      <c r="AM22194" s="25"/>
    </row>
    <row r="22195" spans="32:39">
      <c r="AF22195" s="25"/>
      <c r="AM22195" s="25"/>
    </row>
    <row r="22196" spans="32:39">
      <c r="AF22196" s="25"/>
      <c r="AM22196" s="25"/>
    </row>
    <row r="22197" spans="32:39">
      <c r="AF22197" s="25"/>
      <c r="AM22197" s="25"/>
    </row>
    <row r="22198" spans="32:39">
      <c r="AF22198" s="25"/>
      <c r="AM22198" s="25"/>
    </row>
    <row r="22199" spans="32:39">
      <c r="AF22199" s="25"/>
      <c r="AM22199" s="25"/>
    </row>
    <row r="22200" spans="32:39">
      <c r="AF22200" s="25"/>
      <c r="AM22200" s="25"/>
    </row>
    <row r="22201" spans="32:39">
      <c r="AF22201" s="25"/>
      <c r="AM22201" s="25"/>
    </row>
    <row r="22202" spans="32:39">
      <c r="AF22202" s="25"/>
      <c r="AM22202" s="25"/>
    </row>
    <row r="22203" spans="32:39">
      <c r="AF22203" s="25"/>
      <c r="AM22203" s="25"/>
    </row>
    <row r="22204" spans="32:39">
      <c r="AF22204" s="25"/>
      <c r="AM22204" s="25"/>
    </row>
    <row r="22205" spans="32:39">
      <c r="AF22205" s="25"/>
      <c r="AM22205" s="25"/>
    </row>
    <row r="22206" spans="32:39">
      <c r="AF22206" s="25"/>
      <c r="AM22206" s="25"/>
    </row>
    <row r="22207" spans="32:39">
      <c r="AF22207" s="25"/>
      <c r="AM22207" s="25"/>
    </row>
    <row r="22208" spans="32:39">
      <c r="AF22208" s="25"/>
      <c r="AM22208" s="25"/>
    </row>
    <row r="22209" spans="32:39">
      <c r="AF22209" s="25"/>
      <c r="AM22209" s="25"/>
    </row>
    <row r="22210" spans="32:39">
      <c r="AF22210" s="25"/>
      <c r="AM22210" s="25"/>
    </row>
    <row r="22211" spans="32:39">
      <c r="AF22211" s="25"/>
      <c r="AM22211" s="25"/>
    </row>
    <row r="22212" spans="32:39">
      <c r="AF22212" s="25"/>
      <c r="AM22212" s="25"/>
    </row>
    <row r="22213" spans="32:39">
      <c r="AF22213" s="25"/>
      <c r="AM22213" s="25"/>
    </row>
    <row r="22214" spans="32:39">
      <c r="AF22214" s="25"/>
      <c r="AM22214" s="25"/>
    </row>
    <row r="22215" spans="32:39">
      <c r="AF22215" s="25"/>
      <c r="AM22215" s="25"/>
    </row>
    <row r="22216" spans="32:39">
      <c r="AF22216" s="25"/>
      <c r="AM22216" s="25"/>
    </row>
    <row r="22217" spans="32:39">
      <c r="AF22217" s="25"/>
      <c r="AM22217" s="25"/>
    </row>
    <row r="22218" spans="32:39">
      <c r="AF22218" s="25"/>
      <c r="AM22218" s="25"/>
    </row>
    <row r="22219" spans="32:39">
      <c r="AF22219" s="25"/>
      <c r="AM22219" s="25"/>
    </row>
    <row r="22220" spans="32:39">
      <c r="AF22220" s="25"/>
      <c r="AM22220" s="25"/>
    </row>
    <row r="22221" spans="32:39">
      <c r="AF22221" s="25"/>
      <c r="AM22221" s="25"/>
    </row>
    <row r="22222" spans="32:39">
      <c r="AF22222" s="25"/>
      <c r="AM22222" s="25"/>
    </row>
    <row r="22223" spans="32:39">
      <c r="AF22223" s="25"/>
      <c r="AM22223" s="25"/>
    </row>
    <row r="22224" spans="32:39">
      <c r="AF22224" s="25"/>
      <c r="AM22224" s="25"/>
    </row>
    <row r="22225" spans="32:39">
      <c r="AF22225" s="25"/>
      <c r="AM22225" s="25"/>
    </row>
    <row r="22226" spans="32:39">
      <c r="AF22226" s="25"/>
      <c r="AM22226" s="25"/>
    </row>
    <row r="22227" spans="32:39">
      <c r="AF22227" s="25"/>
      <c r="AM22227" s="25"/>
    </row>
    <row r="22228" spans="32:39">
      <c r="AF22228" s="25"/>
      <c r="AM22228" s="25"/>
    </row>
    <row r="22229" spans="32:39">
      <c r="AF22229" s="25"/>
      <c r="AM22229" s="25"/>
    </row>
    <row r="22230" spans="32:39">
      <c r="AF22230" s="25"/>
      <c r="AM22230" s="25"/>
    </row>
    <row r="22231" spans="32:39">
      <c r="AF22231" s="25"/>
      <c r="AM22231" s="25"/>
    </row>
    <row r="22232" spans="32:39">
      <c r="AF22232" s="25"/>
      <c r="AM22232" s="25"/>
    </row>
    <row r="22233" spans="32:39">
      <c r="AF22233" s="25"/>
      <c r="AM22233" s="25"/>
    </row>
    <row r="22234" spans="32:39">
      <c r="AF22234" s="25"/>
      <c r="AM22234" s="25"/>
    </row>
    <row r="22235" spans="32:39">
      <c r="AF22235" s="25"/>
      <c r="AM22235" s="25"/>
    </row>
    <row r="22236" spans="32:39">
      <c r="AF22236" s="25"/>
      <c r="AM22236" s="25"/>
    </row>
    <row r="22237" spans="32:39">
      <c r="AF22237" s="25"/>
      <c r="AM22237" s="25"/>
    </row>
    <row r="22238" spans="32:39">
      <c r="AF22238" s="25"/>
      <c r="AM22238" s="25"/>
    </row>
    <row r="22239" spans="32:39">
      <c r="AF22239" s="25"/>
      <c r="AM22239" s="25"/>
    </row>
    <row r="22240" spans="32:39">
      <c r="AF22240" s="25"/>
      <c r="AM22240" s="25"/>
    </row>
    <row r="22241" spans="32:39">
      <c r="AF22241" s="25"/>
      <c r="AM22241" s="25"/>
    </row>
    <row r="22242" spans="32:39">
      <c r="AF22242" s="25"/>
      <c r="AM22242" s="25"/>
    </row>
    <row r="22243" spans="32:39">
      <c r="AF22243" s="25"/>
      <c r="AM22243" s="25"/>
    </row>
    <row r="22244" spans="32:39">
      <c r="AF22244" s="25"/>
      <c r="AM22244" s="25"/>
    </row>
    <row r="22245" spans="32:39">
      <c r="AF22245" s="25"/>
      <c r="AM22245" s="25"/>
    </row>
    <row r="22246" spans="32:39">
      <c r="AF22246" s="25"/>
      <c r="AM22246" s="25"/>
    </row>
    <row r="22247" spans="32:39">
      <c r="AF22247" s="25"/>
      <c r="AM22247" s="25"/>
    </row>
    <row r="22248" spans="32:39">
      <c r="AF22248" s="25"/>
      <c r="AM22248" s="25"/>
    </row>
    <row r="22249" spans="32:39">
      <c r="AF22249" s="25"/>
      <c r="AM22249" s="25"/>
    </row>
    <row r="22250" spans="32:39">
      <c r="AF22250" s="25"/>
      <c r="AM22250" s="25"/>
    </row>
    <row r="22251" spans="32:39">
      <c r="AF22251" s="25"/>
      <c r="AM22251" s="25"/>
    </row>
    <row r="22252" spans="32:39">
      <c r="AF22252" s="25"/>
      <c r="AM22252" s="25"/>
    </row>
    <row r="22253" spans="32:39">
      <c r="AF22253" s="25"/>
      <c r="AM22253" s="25"/>
    </row>
    <row r="22254" spans="32:39">
      <c r="AF22254" s="25"/>
      <c r="AM22254" s="25"/>
    </row>
    <row r="22255" spans="32:39">
      <c r="AF22255" s="25"/>
      <c r="AM22255" s="25"/>
    </row>
    <row r="22256" spans="32:39">
      <c r="AF22256" s="25"/>
      <c r="AM22256" s="25"/>
    </row>
    <row r="22257" spans="32:39">
      <c r="AF22257" s="25"/>
      <c r="AM22257" s="25"/>
    </row>
    <row r="22258" spans="32:39">
      <c r="AF22258" s="25"/>
      <c r="AM22258" s="25"/>
    </row>
    <row r="22259" spans="32:39">
      <c r="AF22259" s="25"/>
      <c r="AM22259" s="25"/>
    </row>
    <row r="22260" spans="32:39">
      <c r="AF22260" s="25"/>
      <c r="AM22260" s="25"/>
    </row>
    <row r="22261" spans="32:39">
      <c r="AF22261" s="25"/>
      <c r="AM22261" s="25"/>
    </row>
    <row r="22262" spans="32:39">
      <c r="AF22262" s="25"/>
      <c r="AM22262" s="25"/>
    </row>
    <row r="22263" spans="32:39">
      <c r="AF22263" s="25"/>
      <c r="AM22263" s="25"/>
    </row>
    <row r="22264" spans="32:39">
      <c r="AF22264" s="25"/>
      <c r="AM22264" s="25"/>
    </row>
    <row r="22265" spans="32:39">
      <c r="AF22265" s="25"/>
      <c r="AM22265" s="25"/>
    </row>
    <row r="22266" spans="32:39">
      <c r="AF22266" s="25"/>
      <c r="AM22266" s="25"/>
    </row>
    <row r="22267" spans="32:39">
      <c r="AF22267" s="25"/>
      <c r="AM22267" s="25"/>
    </row>
    <row r="22268" spans="32:39">
      <c r="AF22268" s="25"/>
      <c r="AM22268" s="25"/>
    </row>
    <row r="22269" spans="32:39">
      <c r="AF22269" s="25"/>
      <c r="AM22269" s="25"/>
    </row>
    <row r="22270" spans="32:39">
      <c r="AF22270" s="25"/>
      <c r="AM22270" s="25"/>
    </row>
    <row r="22271" spans="32:39">
      <c r="AF22271" s="25"/>
      <c r="AM22271" s="25"/>
    </row>
    <row r="22272" spans="32:39">
      <c r="AF22272" s="25"/>
      <c r="AM22272" s="25"/>
    </row>
    <row r="22273" spans="32:39">
      <c r="AF22273" s="25"/>
      <c r="AM22273" s="25"/>
    </row>
    <row r="22274" spans="32:39">
      <c r="AF22274" s="25"/>
      <c r="AM22274" s="25"/>
    </row>
    <row r="22275" spans="32:39">
      <c r="AF22275" s="25"/>
      <c r="AM22275" s="25"/>
    </row>
    <row r="22276" spans="32:39">
      <c r="AF22276" s="25"/>
      <c r="AM22276" s="25"/>
    </row>
    <row r="22277" spans="32:39">
      <c r="AF22277" s="25"/>
      <c r="AM22277" s="25"/>
    </row>
    <row r="22278" spans="32:39">
      <c r="AF22278" s="25"/>
      <c r="AM22278" s="25"/>
    </row>
    <row r="22279" spans="32:39">
      <c r="AF22279" s="25"/>
      <c r="AM22279" s="25"/>
    </row>
    <row r="22280" spans="32:39">
      <c r="AF22280" s="25"/>
      <c r="AM22280" s="25"/>
    </row>
    <row r="22281" spans="32:39">
      <c r="AF22281" s="25"/>
      <c r="AM22281" s="25"/>
    </row>
    <row r="22282" spans="32:39">
      <c r="AF22282" s="25"/>
      <c r="AM22282" s="25"/>
    </row>
    <row r="22283" spans="32:39">
      <c r="AF22283" s="25"/>
      <c r="AM22283" s="25"/>
    </row>
    <row r="22284" spans="32:39">
      <c r="AF22284" s="25"/>
      <c r="AM22284" s="25"/>
    </row>
    <row r="22285" spans="32:39">
      <c r="AF22285" s="25"/>
      <c r="AM22285" s="25"/>
    </row>
    <row r="22286" spans="32:39">
      <c r="AF22286" s="25"/>
      <c r="AM22286" s="25"/>
    </row>
    <row r="22287" spans="32:39">
      <c r="AF22287" s="25"/>
      <c r="AM22287" s="25"/>
    </row>
    <row r="22288" spans="32:39">
      <c r="AF22288" s="25"/>
      <c r="AM22288" s="25"/>
    </row>
    <row r="22289" spans="32:39">
      <c r="AF22289" s="25"/>
      <c r="AM22289" s="25"/>
    </row>
    <row r="22290" spans="32:39">
      <c r="AF22290" s="25"/>
      <c r="AM22290" s="25"/>
    </row>
    <row r="22291" spans="32:39">
      <c r="AF22291" s="25"/>
      <c r="AM22291" s="25"/>
    </row>
    <row r="22292" spans="32:39">
      <c r="AF22292" s="25"/>
      <c r="AM22292" s="25"/>
    </row>
    <row r="22293" spans="32:39">
      <c r="AF22293" s="25"/>
      <c r="AM22293" s="25"/>
    </row>
    <row r="22294" spans="32:39">
      <c r="AF22294" s="25"/>
      <c r="AM22294" s="25"/>
    </row>
    <row r="22295" spans="32:39">
      <c r="AF22295" s="25"/>
      <c r="AM22295" s="25"/>
    </row>
    <row r="22296" spans="32:39">
      <c r="AF22296" s="25"/>
      <c r="AM22296" s="25"/>
    </row>
    <row r="22297" spans="32:39">
      <c r="AF22297" s="25"/>
      <c r="AM22297" s="25"/>
    </row>
    <row r="22298" spans="32:39">
      <c r="AF22298" s="25"/>
      <c r="AM22298" s="25"/>
    </row>
    <row r="22299" spans="32:39">
      <c r="AF22299" s="25"/>
      <c r="AM22299" s="25"/>
    </row>
    <row r="22300" spans="32:39">
      <c r="AF22300" s="25"/>
      <c r="AM22300" s="25"/>
    </row>
    <row r="22301" spans="32:39">
      <c r="AF22301" s="25"/>
      <c r="AM22301" s="25"/>
    </row>
    <row r="22302" spans="32:39">
      <c r="AF22302" s="25"/>
      <c r="AM22302" s="25"/>
    </row>
    <row r="22303" spans="32:39">
      <c r="AF22303" s="25"/>
      <c r="AM22303" s="25"/>
    </row>
    <row r="22304" spans="32:39">
      <c r="AF22304" s="25"/>
      <c r="AM22304" s="25"/>
    </row>
    <row r="22305" spans="32:39">
      <c r="AF22305" s="25"/>
      <c r="AM22305" s="25"/>
    </row>
    <row r="22306" spans="32:39">
      <c r="AF22306" s="25"/>
      <c r="AM22306" s="25"/>
    </row>
    <row r="22307" spans="32:39">
      <c r="AF22307" s="25"/>
      <c r="AM22307" s="25"/>
    </row>
    <row r="22308" spans="32:39">
      <c r="AF22308" s="25"/>
      <c r="AM22308" s="25"/>
    </row>
    <row r="22309" spans="32:39">
      <c r="AF22309" s="25"/>
      <c r="AM22309" s="25"/>
    </row>
    <row r="22310" spans="32:39">
      <c r="AF22310" s="25"/>
      <c r="AM22310" s="25"/>
    </row>
    <row r="22311" spans="32:39">
      <c r="AF22311" s="25"/>
      <c r="AM22311" s="25"/>
    </row>
    <row r="22312" spans="32:39">
      <c r="AF22312" s="25"/>
      <c r="AM22312" s="25"/>
    </row>
    <row r="22313" spans="32:39">
      <c r="AF22313" s="25"/>
      <c r="AM22313" s="25"/>
    </row>
    <row r="22314" spans="32:39">
      <c r="AF22314" s="25"/>
      <c r="AM22314" s="25"/>
    </row>
    <row r="22315" spans="32:39">
      <c r="AF22315" s="25"/>
      <c r="AM22315" s="25"/>
    </row>
    <row r="22316" spans="32:39">
      <c r="AF22316" s="25"/>
      <c r="AM22316" s="25"/>
    </row>
    <row r="22317" spans="32:39">
      <c r="AF22317" s="25"/>
      <c r="AM22317" s="25"/>
    </row>
    <row r="22318" spans="32:39">
      <c r="AF22318" s="25"/>
      <c r="AM22318" s="25"/>
    </row>
    <row r="22319" spans="32:39">
      <c r="AF22319" s="25"/>
      <c r="AM22319" s="25"/>
    </row>
    <row r="22320" spans="32:39">
      <c r="AF22320" s="25"/>
      <c r="AM22320" s="25"/>
    </row>
    <row r="22321" spans="32:39">
      <c r="AF22321" s="25"/>
      <c r="AM22321" s="25"/>
    </row>
    <row r="22322" spans="32:39">
      <c r="AF22322" s="25"/>
      <c r="AM22322" s="25"/>
    </row>
    <row r="22323" spans="32:39">
      <c r="AF22323" s="25"/>
      <c r="AM22323" s="25"/>
    </row>
    <row r="22324" spans="32:39">
      <c r="AF22324" s="25"/>
      <c r="AM22324" s="25"/>
    </row>
    <row r="22325" spans="32:39">
      <c r="AF22325" s="25"/>
      <c r="AM22325" s="25"/>
    </row>
    <row r="22326" spans="32:39">
      <c r="AF22326" s="25"/>
      <c r="AM22326" s="25"/>
    </row>
    <row r="22327" spans="32:39">
      <c r="AF22327" s="25"/>
      <c r="AM22327" s="25"/>
    </row>
    <row r="22328" spans="32:39">
      <c r="AF22328" s="25"/>
      <c r="AM22328" s="25"/>
    </row>
    <row r="22329" spans="32:39">
      <c r="AF22329" s="25"/>
      <c r="AM22329" s="25"/>
    </row>
    <row r="22330" spans="32:39">
      <c r="AF22330" s="25"/>
      <c r="AM22330" s="25"/>
    </row>
    <row r="22331" spans="32:39">
      <c r="AF22331" s="25"/>
      <c r="AM22331" s="25"/>
    </row>
    <row r="22332" spans="32:39">
      <c r="AF22332" s="25"/>
      <c r="AM22332" s="25"/>
    </row>
    <row r="22333" spans="32:39">
      <c r="AF22333" s="25"/>
      <c r="AM22333" s="25"/>
    </row>
    <row r="22334" spans="32:39">
      <c r="AF22334" s="25"/>
      <c r="AM22334" s="25"/>
    </row>
    <row r="22335" spans="32:39">
      <c r="AF22335" s="25"/>
      <c r="AM22335" s="25"/>
    </row>
    <row r="22336" spans="32:39">
      <c r="AF22336" s="25"/>
      <c r="AM22336" s="25"/>
    </row>
    <row r="22337" spans="32:39">
      <c r="AF22337" s="25"/>
      <c r="AM22337" s="25"/>
    </row>
    <row r="22338" spans="32:39">
      <c r="AF22338" s="25"/>
      <c r="AM22338" s="25"/>
    </row>
    <row r="22339" spans="32:39">
      <c r="AF22339" s="25"/>
      <c r="AM22339" s="25"/>
    </row>
    <row r="22340" spans="32:39">
      <c r="AF22340" s="25"/>
      <c r="AM22340" s="25"/>
    </row>
    <row r="22341" spans="32:39">
      <c r="AF22341" s="25"/>
      <c r="AM22341" s="25"/>
    </row>
    <row r="22342" spans="32:39">
      <c r="AF22342" s="25"/>
      <c r="AM22342" s="25"/>
    </row>
    <row r="22343" spans="32:39">
      <c r="AF22343" s="25"/>
      <c r="AM22343" s="25"/>
    </row>
    <row r="22344" spans="32:39">
      <c r="AF22344" s="25"/>
      <c r="AM22344" s="25"/>
    </row>
    <row r="22345" spans="32:39">
      <c r="AF22345" s="25"/>
      <c r="AM22345" s="25"/>
    </row>
    <row r="22346" spans="32:39">
      <c r="AF22346" s="25"/>
      <c r="AM22346" s="25"/>
    </row>
    <row r="22347" spans="32:39">
      <c r="AF22347" s="25"/>
      <c r="AM22347" s="25"/>
    </row>
    <row r="22348" spans="32:39">
      <c r="AF22348" s="25"/>
      <c r="AM22348" s="25"/>
    </row>
    <row r="22349" spans="32:39">
      <c r="AF22349" s="25"/>
      <c r="AM22349" s="25"/>
    </row>
    <row r="22350" spans="32:39">
      <c r="AF22350" s="25"/>
      <c r="AM22350" s="25"/>
    </row>
    <row r="22351" spans="32:39">
      <c r="AF22351" s="25"/>
      <c r="AM22351" s="25"/>
    </row>
    <row r="22352" spans="32:39">
      <c r="AF22352" s="25"/>
      <c r="AM22352" s="25"/>
    </row>
    <row r="22353" spans="32:39">
      <c r="AF22353" s="25"/>
      <c r="AM22353" s="25"/>
    </row>
    <row r="22354" spans="32:39">
      <c r="AF22354" s="25"/>
      <c r="AM22354" s="25"/>
    </row>
    <row r="22355" spans="32:39">
      <c r="AF22355" s="25"/>
      <c r="AM22355" s="25"/>
    </row>
    <row r="22356" spans="32:39">
      <c r="AF22356" s="25"/>
      <c r="AM22356" s="25"/>
    </row>
    <row r="22357" spans="32:39">
      <c r="AF22357" s="25"/>
      <c r="AM22357" s="25"/>
    </row>
    <row r="22358" spans="32:39">
      <c r="AF22358" s="25"/>
      <c r="AM22358" s="25"/>
    </row>
    <row r="22359" spans="32:39">
      <c r="AF22359" s="25"/>
      <c r="AM22359" s="25"/>
    </row>
    <row r="22360" spans="32:39">
      <c r="AF22360" s="25"/>
      <c r="AM22360" s="25"/>
    </row>
    <row r="22361" spans="32:39">
      <c r="AF22361" s="25"/>
      <c r="AM22361" s="25"/>
    </row>
    <row r="22362" spans="32:39">
      <c r="AF22362" s="25"/>
      <c r="AM22362" s="25"/>
    </row>
    <row r="22363" spans="32:39">
      <c r="AF22363" s="25"/>
      <c r="AM22363" s="25"/>
    </row>
    <row r="22364" spans="32:39">
      <c r="AF22364" s="25"/>
      <c r="AM22364" s="25"/>
    </row>
    <row r="22365" spans="32:39">
      <c r="AF22365" s="25"/>
      <c r="AM22365" s="25"/>
    </row>
    <row r="22366" spans="32:39">
      <c r="AF22366" s="25"/>
      <c r="AM22366" s="25"/>
    </row>
    <row r="22367" spans="32:39">
      <c r="AF22367" s="25"/>
      <c r="AM22367" s="25"/>
    </row>
    <row r="22368" spans="32:39">
      <c r="AF22368" s="25"/>
      <c r="AM22368" s="25"/>
    </row>
    <row r="22369" spans="32:39">
      <c r="AF22369" s="25"/>
      <c r="AM22369" s="25"/>
    </row>
    <row r="22370" spans="32:39">
      <c r="AF22370" s="25"/>
      <c r="AM22370" s="25"/>
    </row>
    <row r="22371" spans="32:39">
      <c r="AF22371" s="25"/>
      <c r="AM22371" s="25"/>
    </row>
    <row r="22372" spans="32:39">
      <c r="AF22372" s="25"/>
      <c r="AM22372" s="25"/>
    </row>
    <row r="22373" spans="32:39">
      <c r="AF22373" s="25"/>
      <c r="AM22373" s="25"/>
    </row>
    <row r="22374" spans="32:39">
      <c r="AF22374" s="25"/>
      <c r="AM22374" s="25"/>
    </row>
    <row r="22375" spans="32:39">
      <c r="AF22375" s="25"/>
      <c r="AM22375" s="25"/>
    </row>
    <row r="22376" spans="32:39">
      <c r="AF22376" s="25"/>
      <c r="AM22376" s="25"/>
    </row>
    <row r="22377" spans="32:39">
      <c r="AF22377" s="25"/>
      <c r="AM22377" s="25"/>
    </row>
    <row r="22378" spans="32:39">
      <c r="AF22378" s="25"/>
      <c r="AM22378" s="25"/>
    </row>
    <row r="22379" spans="32:39">
      <c r="AF22379" s="25"/>
      <c r="AM22379" s="25"/>
    </row>
    <row r="22380" spans="32:39">
      <c r="AF22380" s="25"/>
      <c r="AM22380" s="25"/>
    </row>
    <row r="22381" spans="32:39">
      <c r="AF22381" s="25"/>
      <c r="AM22381" s="25"/>
    </row>
    <row r="22382" spans="32:39">
      <c r="AF22382" s="25"/>
      <c r="AM22382" s="25"/>
    </row>
    <row r="22383" spans="32:39">
      <c r="AF22383" s="25"/>
      <c r="AM22383" s="25"/>
    </row>
    <row r="22384" spans="32:39">
      <c r="AF22384" s="25"/>
      <c r="AM22384" s="25"/>
    </row>
    <row r="22385" spans="32:39">
      <c r="AF22385" s="25"/>
      <c r="AM22385" s="25"/>
    </row>
    <row r="22386" spans="32:39">
      <c r="AF22386" s="25"/>
      <c r="AM22386" s="25"/>
    </row>
    <row r="22387" spans="32:39">
      <c r="AF22387" s="25"/>
      <c r="AM22387" s="25"/>
    </row>
    <row r="22388" spans="32:39">
      <c r="AF22388" s="25"/>
      <c r="AM22388" s="25"/>
    </row>
    <row r="22389" spans="32:39">
      <c r="AF22389" s="25"/>
      <c r="AM22389" s="25"/>
    </row>
    <row r="22390" spans="32:39">
      <c r="AF22390" s="25"/>
      <c r="AM22390" s="25"/>
    </row>
    <row r="22391" spans="32:39">
      <c r="AF22391" s="25"/>
      <c r="AM22391" s="25"/>
    </row>
    <row r="22392" spans="32:39">
      <c r="AF22392" s="25"/>
      <c r="AM22392" s="25"/>
    </row>
    <row r="22393" spans="32:39">
      <c r="AF22393" s="25"/>
      <c r="AM22393" s="25"/>
    </row>
    <row r="22394" spans="32:39">
      <c r="AF22394" s="25"/>
      <c r="AM22394" s="25"/>
    </row>
    <row r="22395" spans="32:39">
      <c r="AF22395" s="25"/>
      <c r="AM22395" s="25"/>
    </row>
    <row r="22396" spans="32:39">
      <c r="AF22396" s="25"/>
      <c r="AM22396" s="25"/>
    </row>
    <row r="22397" spans="32:39">
      <c r="AF22397" s="25"/>
      <c r="AM22397" s="25"/>
    </row>
    <row r="22398" spans="32:39">
      <c r="AF22398" s="25"/>
      <c r="AM22398" s="25"/>
    </row>
    <row r="22399" spans="32:39">
      <c r="AF22399" s="25"/>
      <c r="AM22399" s="25"/>
    </row>
    <row r="22400" spans="32:39">
      <c r="AF22400" s="25"/>
      <c r="AM22400" s="25"/>
    </row>
    <row r="22401" spans="32:39">
      <c r="AF22401" s="25"/>
      <c r="AM22401" s="25"/>
    </row>
    <row r="22402" spans="32:39">
      <c r="AF22402" s="25"/>
      <c r="AM22402" s="25"/>
    </row>
    <row r="22403" spans="32:39">
      <c r="AF22403" s="25"/>
      <c r="AM22403" s="25"/>
    </row>
    <row r="22404" spans="32:39">
      <c r="AF22404" s="25"/>
      <c r="AM22404" s="25"/>
    </row>
    <row r="22405" spans="32:39">
      <c r="AF22405" s="25"/>
      <c r="AM22405" s="25"/>
    </row>
    <row r="22406" spans="32:39">
      <c r="AF22406" s="25"/>
      <c r="AM22406" s="25"/>
    </row>
    <row r="22407" spans="32:39">
      <c r="AF22407" s="25"/>
      <c r="AM22407" s="25"/>
    </row>
    <row r="22408" spans="32:39">
      <c r="AF22408" s="25"/>
      <c r="AM22408" s="25"/>
    </row>
    <row r="22409" spans="32:39">
      <c r="AF22409" s="25"/>
      <c r="AM22409" s="25"/>
    </row>
    <row r="22410" spans="32:39">
      <c r="AF22410" s="25"/>
      <c r="AM22410" s="25"/>
    </row>
    <row r="22411" spans="32:39">
      <c r="AF22411" s="25"/>
      <c r="AM22411" s="25"/>
    </row>
    <row r="22412" spans="32:39">
      <c r="AF22412" s="25"/>
      <c r="AM22412" s="25"/>
    </row>
    <row r="22413" spans="32:39">
      <c r="AF22413" s="25"/>
      <c r="AM22413" s="25"/>
    </row>
    <row r="22414" spans="32:39">
      <c r="AF22414" s="25"/>
      <c r="AM22414" s="25"/>
    </row>
    <row r="22415" spans="32:39">
      <c r="AF22415" s="25"/>
      <c r="AM22415" s="25"/>
    </row>
    <row r="22416" spans="32:39">
      <c r="AF22416" s="25"/>
      <c r="AM22416" s="25"/>
    </row>
    <row r="22417" spans="32:39">
      <c r="AF22417" s="25"/>
      <c r="AM22417" s="25"/>
    </row>
    <row r="22418" spans="32:39">
      <c r="AF22418" s="25"/>
      <c r="AM22418" s="25"/>
    </row>
    <row r="22419" spans="32:39">
      <c r="AF22419" s="25"/>
      <c r="AM22419" s="25"/>
    </row>
    <row r="22420" spans="32:39">
      <c r="AF22420" s="25"/>
      <c r="AM22420" s="25"/>
    </row>
    <row r="22421" spans="32:39">
      <c r="AF22421" s="25"/>
      <c r="AM22421" s="25"/>
    </row>
    <row r="22422" spans="32:39">
      <c r="AF22422" s="25"/>
      <c r="AM22422" s="25"/>
    </row>
    <row r="22423" spans="32:39">
      <c r="AF22423" s="25"/>
      <c r="AM22423" s="25"/>
    </row>
    <row r="22424" spans="32:39">
      <c r="AF22424" s="25"/>
      <c r="AM22424" s="25"/>
    </row>
    <row r="22425" spans="32:39">
      <c r="AF22425" s="25"/>
      <c r="AM22425" s="25"/>
    </row>
    <row r="22426" spans="32:39">
      <c r="AF22426" s="25"/>
      <c r="AM22426" s="25"/>
    </row>
    <row r="22427" spans="32:39">
      <c r="AF22427" s="25"/>
      <c r="AM22427" s="25"/>
    </row>
    <row r="22428" spans="32:39">
      <c r="AF22428" s="25"/>
      <c r="AM22428" s="25"/>
    </row>
    <row r="22429" spans="32:39">
      <c r="AF22429" s="25"/>
      <c r="AM22429" s="25"/>
    </row>
    <row r="22430" spans="32:39">
      <c r="AF22430" s="25"/>
      <c r="AM22430" s="25"/>
    </row>
    <row r="22431" spans="32:39">
      <c r="AF22431" s="25"/>
      <c r="AM22431" s="25"/>
    </row>
    <row r="22432" spans="32:39">
      <c r="AF22432" s="25"/>
      <c r="AM22432" s="25"/>
    </row>
    <row r="22433" spans="32:39">
      <c r="AF22433" s="25"/>
      <c r="AM22433" s="25"/>
    </row>
    <row r="22434" spans="32:39">
      <c r="AF22434" s="25"/>
      <c r="AM22434" s="25"/>
    </row>
    <row r="22435" spans="32:39">
      <c r="AF22435" s="25"/>
      <c r="AM22435" s="25"/>
    </row>
    <row r="22436" spans="32:39">
      <c r="AF22436" s="25"/>
      <c r="AM22436" s="25"/>
    </row>
    <row r="22437" spans="32:39">
      <c r="AF22437" s="25"/>
      <c r="AM22437" s="25"/>
    </row>
    <row r="22438" spans="32:39">
      <c r="AF22438" s="25"/>
      <c r="AM22438" s="25"/>
    </row>
    <row r="22439" spans="32:39">
      <c r="AF22439" s="25"/>
      <c r="AM22439" s="25"/>
    </row>
    <row r="22440" spans="32:39">
      <c r="AF22440" s="25"/>
      <c r="AM22440" s="25"/>
    </row>
    <row r="22441" spans="32:39">
      <c r="AF22441" s="25"/>
      <c r="AM22441" s="25"/>
    </row>
    <row r="22442" spans="32:39">
      <c r="AF22442" s="25"/>
      <c r="AM22442" s="25"/>
    </row>
    <row r="22443" spans="32:39">
      <c r="AF22443" s="25"/>
      <c r="AM22443" s="25"/>
    </row>
    <row r="22444" spans="32:39">
      <c r="AF22444" s="25"/>
      <c r="AM22444" s="25"/>
    </row>
    <row r="22445" spans="32:39">
      <c r="AF22445" s="25"/>
      <c r="AM22445" s="25"/>
    </row>
    <row r="22446" spans="32:39">
      <c r="AF22446" s="25"/>
      <c r="AM22446" s="25"/>
    </row>
    <row r="22447" spans="32:39">
      <c r="AF22447" s="25"/>
      <c r="AM22447" s="25"/>
    </row>
    <row r="22448" spans="32:39">
      <c r="AF22448" s="25"/>
      <c r="AM22448" s="25"/>
    </row>
    <row r="22449" spans="32:39">
      <c r="AF22449" s="25"/>
      <c r="AM22449" s="25"/>
    </row>
    <row r="22450" spans="32:39">
      <c r="AF22450" s="25"/>
      <c r="AM22450" s="25"/>
    </row>
    <row r="22451" spans="32:39">
      <c r="AF22451" s="25"/>
      <c r="AM22451" s="25"/>
    </row>
    <row r="22452" spans="32:39">
      <c r="AF22452" s="25"/>
      <c r="AM22452" s="25"/>
    </row>
    <row r="22453" spans="32:39">
      <c r="AF22453" s="25"/>
      <c r="AM22453" s="25"/>
    </row>
    <row r="22454" spans="32:39">
      <c r="AF22454" s="25"/>
      <c r="AM22454" s="25"/>
    </row>
    <row r="22455" spans="32:39">
      <c r="AF22455" s="25"/>
      <c r="AM22455" s="25"/>
    </row>
    <row r="22456" spans="32:39">
      <c r="AF22456" s="25"/>
      <c r="AM22456" s="25"/>
    </row>
    <row r="22457" spans="32:39">
      <c r="AF22457" s="25"/>
      <c r="AM22457" s="25"/>
    </row>
    <row r="22458" spans="32:39">
      <c r="AF22458" s="25"/>
      <c r="AM22458" s="25"/>
    </row>
    <row r="22459" spans="32:39">
      <c r="AF22459" s="25"/>
      <c r="AM22459" s="25"/>
    </row>
    <row r="22460" spans="32:39">
      <c r="AF22460" s="25"/>
      <c r="AM22460" s="25"/>
    </row>
    <row r="22461" spans="32:39">
      <c r="AF22461" s="25"/>
      <c r="AM22461" s="25"/>
    </row>
    <row r="22462" spans="32:39">
      <c r="AF22462" s="25"/>
      <c r="AM22462" s="25"/>
    </row>
    <row r="22463" spans="32:39">
      <c r="AF22463" s="25"/>
      <c r="AM22463" s="25"/>
    </row>
    <row r="22464" spans="32:39">
      <c r="AF22464" s="25"/>
      <c r="AM22464" s="25"/>
    </row>
    <row r="22465" spans="32:39">
      <c r="AF22465" s="25"/>
      <c r="AM22465" s="25"/>
    </row>
    <row r="22466" spans="32:39">
      <c r="AF22466" s="25"/>
      <c r="AM22466" s="25"/>
    </row>
    <row r="22467" spans="32:39">
      <c r="AF22467" s="25"/>
      <c r="AM22467" s="25"/>
    </row>
    <row r="22468" spans="32:39">
      <c r="AF22468" s="25"/>
      <c r="AM22468" s="25"/>
    </row>
    <row r="22469" spans="32:39">
      <c r="AF22469" s="25"/>
      <c r="AM22469" s="25"/>
    </row>
    <row r="22470" spans="32:39">
      <c r="AF22470" s="25"/>
      <c r="AM22470" s="25"/>
    </row>
    <row r="22471" spans="32:39">
      <c r="AF22471" s="25"/>
      <c r="AM22471" s="25"/>
    </row>
    <row r="22472" spans="32:39">
      <c r="AF22472" s="25"/>
      <c r="AM22472" s="25"/>
    </row>
    <row r="22473" spans="32:39">
      <c r="AF22473" s="25"/>
      <c r="AM22473" s="25"/>
    </row>
    <row r="22474" spans="32:39">
      <c r="AF22474" s="25"/>
      <c r="AM22474" s="25"/>
    </row>
    <row r="22475" spans="32:39">
      <c r="AF22475" s="25"/>
      <c r="AM22475" s="25"/>
    </row>
    <row r="22476" spans="32:39">
      <c r="AF22476" s="25"/>
      <c r="AM22476" s="25"/>
    </row>
    <row r="22477" spans="32:39">
      <c r="AF22477" s="25"/>
      <c r="AM22477" s="25"/>
    </row>
    <row r="22478" spans="32:39">
      <c r="AF22478" s="25"/>
      <c r="AM22478" s="25"/>
    </row>
    <row r="22479" spans="32:39">
      <c r="AF22479" s="25"/>
      <c r="AM22479" s="25"/>
    </row>
    <row r="22480" spans="32:39">
      <c r="AF22480" s="25"/>
      <c r="AM22480" s="25"/>
    </row>
    <row r="22481" spans="32:39">
      <c r="AF22481" s="25"/>
      <c r="AM22481" s="25"/>
    </row>
    <row r="22482" spans="32:39">
      <c r="AF22482" s="25"/>
      <c r="AM22482" s="25"/>
    </row>
    <row r="22483" spans="32:39">
      <c r="AF22483" s="25"/>
      <c r="AM22483" s="25"/>
    </row>
    <row r="22484" spans="32:39">
      <c r="AF22484" s="25"/>
      <c r="AM22484" s="25"/>
    </row>
    <row r="22485" spans="32:39">
      <c r="AF22485" s="25"/>
      <c r="AM22485" s="25"/>
    </row>
    <row r="22486" spans="32:39">
      <c r="AF22486" s="25"/>
      <c r="AM22486" s="25"/>
    </row>
    <row r="22487" spans="32:39">
      <c r="AF22487" s="25"/>
      <c r="AM22487" s="25"/>
    </row>
    <row r="22488" spans="32:39">
      <c r="AF22488" s="25"/>
      <c r="AM22488" s="25"/>
    </row>
    <row r="22489" spans="32:39">
      <c r="AF22489" s="25"/>
      <c r="AM22489" s="25"/>
    </row>
    <row r="22490" spans="32:39">
      <c r="AF22490" s="25"/>
      <c r="AM22490" s="25"/>
    </row>
    <row r="22491" spans="32:39">
      <c r="AF22491" s="25"/>
      <c r="AM22491" s="25"/>
    </row>
    <row r="22492" spans="32:39">
      <c r="AF22492" s="25"/>
      <c r="AM22492" s="25"/>
    </row>
    <row r="22493" spans="32:39">
      <c r="AF22493" s="25"/>
      <c r="AM22493" s="25"/>
    </row>
    <row r="22494" spans="32:39">
      <c r="AF22494" s="25"/>
      <c r="AM22494" s="25"/>
    </row>
    <row r="22495" spans="32:39">
      <c r="AF22495" s="25"/>
      <c r="AM22495" s="25"/>
    </row>
    <row r="22496" spans="32:39">
      <c r="AF22496" s="25"/>
      <c r="AM22496" s="25"/>
    </row>
    <row r="22497" spans="32:39">
      <c r="AF22497" s="25"/>
      <c r="AM22497" s="25"/>
    </row>
    <row r="22498" spans="32:39">
      <c r="AF22498" s="25"/>
      <c r="AM22498" s="25"/>
    </row>
    <row r="22499" spans="32:39">
      <c r="AF22499" s="25"/>
      <c r="AM22499" s="25"/>
    </row>
    <row r="22500" spans="32:39">
      <c r="AF22500" s="25"/>
      <c r="AM22500" s="25"/>
    </row>
    <row r="22501" spans="32:39">
      <c r="AF22501" s="25"/>
      <c r="AM22501" s="25"/>
    </row>
    <row r="22502" spans="32:39">
      <c r="AF22502" s="25"/>
      <c r="AM22502" s="25"/>
    </row>
    <row r="22503" spans="32:39">
      <c r="AF22503" s="25"/>
      <c r="AM22503" s="25"/>
    </row>
    <row r="22504" spans="32:39">
      <c r="AF22504" s="25"/>
      <c r="AM22504" s="25"/>
    </row>
    <row r="22505" spans="32:39">
      <c r="AF22505" s="25"/>
      <c r="AM22505" s="25"/>
    </row>
    <row r="22506" spans="32:39">
      <c r="AF22506" s="25"/>
      <c r="AM22506" s="25"/>
    </row>
    <row r="22507" spans="32:39">
      <c r="AF22507" s="25"/>
      <c r="AM22507" s="25"/>
    </row>
    <row r="22508" spans="32:39">
      <c r="AF22508" s="25"/>
      <c r="AM22508" s="25"/>
    </row>
    <row r="22509" spans="32:39">
      <c r="AF22509" s="25"/>
      <c r="AM22509" s="25"/>
    </row>
    <row r="22510" spans="32:39">
      <c r="AF22510" s="25"/>
      <c r="AM22510" s="25"/>
    </row>
    <row r="22511" spans="32:39">
      <c r="AF22511" s="25"/>
      <c r="AM22511" s="25"/>
    </row>
    <row r="22512" spans="32:39">
      <c r="AF22512" s="25"/>
      <c r="AM22512" s="25"/>
    </row>
    <row r="22513" spans="32:39">
      <c r="AF22513" s="25"/>
      <c r="AM22513" s="25"/>
    </row>
    <row r="22514" spans="32:39">
      <c r="AF22514" s="25"/>
      <c r="AM22514" s="25"/>
    </row>
    <row r="22515" spans="32:39">
      <c r="AF22515" s="25"/>
      <c r="AM22515" s="25"/>
    </row>
    <row r="22516" spans="32:39">
      <c r="AF22516" s="25"/>
      <c r="AM22516" s="25"/>
    </row>
    <row r="22517" spans="32:39">
      <c r="AF22517" s="25"/>
      <c r="AM22517" s="25"/>
    </row>
    <row r="22518" spans="32:39">
      <c r="AF22518" s="25"/>
      <c r="AM22518" s="25"/>
    </row>
    <row r="22519" spans="32:39">
      <c r="AF22519" s="25"/>
      <c r="AM22519" s="25"/>
    </row>
    <row r="22520" spans="32:39">
      <c r="AF22520" s="25"/>
      <c r="AM22520" s="25"/>
    </row>
    <row r="22521" spans="32:39">
      <c r="AF22521" s="25"/>
      <c r="AM22521" s="25"/>
    </row>
    <row r="22522" spans="32:39">
      <c r="AF22522" s="25"/>
      <c r="AM22522" s="25"/>
    </row>
    <row r="22523" spans="32:39">
      <c r="AF22523" s="25"/>
      <c r="AM22523" s="25"/>
    </row>
    <row r="22524" spans="32:39">
      <c r="AF22524" s="25"/>
      <c r="AM22524" s="25"/>
    </row>
    <row r="22525" spans="32:39">
      <c r="AF22525" s="25"/>
      <c r="AM22525" s="25"/>
    </row>
    <row r="22526" spans="32:39">
      <c r="AF22526" s="25"/>
      <c r="AM22526" s="25"/>
    </row>
    <row r="22527" spans="32:39">
      <c r="AF22527" s="25"/>
      <c r="AM22527" s="25"/>
    </row>
    <row r="22528" spans="32:39">
      <c r="AF22528" s="25"/>
      <c r="AM22528" s="25"/>
    </row>
    <row r="22529" spans="32:39">
      <c r="AF22529" s="25"/>
      <c r="AM22529" s="25"/>
    </row>
    <row r="22530" spans="32:39">
      <c r="AF22530" s="25"/>
      <c r="AM22530" s="25"/>
    </row>
    <row r="22531" spans="32:39">
      <c r="AF22531" s="25"/>
      <c r="AM22531" s="25"/>
    </row>
    <row r="22532" spans="32:39">
      <c r="AF22532" s="25"/>
      <c r="AM22532" s="25"/>
    </row>
    <row r="22533" spans="32:39">
      <c r="AF22533" s="25"/>
      <c r="AM22533" s="25"/>
    </row>
    <row r="22534" spans="32:39">
      <c r="AF22534" s="25"/>
      <c r="AM22534" s="25"/>
    </row>
    <row r="22535" spans="32:39">
      <c r="AF22535" s="25"/>
      <c r="AM22535" s="25"/>
    </row>
    <row r="22536" spans="32:39">
      <c r="AF22536" s="25"/>
      <c r="AM22536" s="25"/>
    </row>
    <row r="22537" spans="32:39">
      <c r="AF22537" s="25"/>
      <c r="AM22537" s="25"/>
    </row>
    <row r="22538" spans="32:39">
      <c r="AF22538" s="25"/>
      <c r="AM22538" s="25"/>
    </row>
    <row r="22539" spans="32:39">
      <c r="AF22539" s="25"/>
      <c r="AM22539" s="25"/>
    </row>
    <row r="22540" spans="32:39">
      <c r="AF22540" s="25"/>
      <c r="AM22540" s="25"/>
    </row>
    <row r="22541" spans="32:39">
      <c r="AF22541" s="25"/>
      <c r="AM22541" s="25"/>
    </row>
    <row r="22542" spans="32:39">
      <c r="AF22542" s="25"/>
      <c r="AM22542" s="25"/>
    </row>
    <row r="22543" spans="32:39">
      <c r="AF22543" s="25"/>
      <c r="AM22543" s="25"/>
    </row>
    <row r="22544" spans="32:39">
      <c r="AF22544" s="25"/>
      <c r="AM22544" s="25"/>
    </row>
    <row r="22545" spans="32:39">
      <c r="AF22545" s="25"/>
      <c r="AM22545" s="25"/>
    </row>
    <row r="22546" spans="32:39">
      <c r="AF22546" s="25"/>
      <c r="AM22546" s="25"/>
    </row>
    <row r="22547" spans="32:39">
      <c r="AF22547" s="25"/>
      <c r="AM22547" s="25"/>
    </row>
    <row r="22548" spans="32:39">
      <c r="AF22548" s="25"/>
      <c r="AM22548" s="25"/>
    </row>
    <row r="22549" spans="32:39">
      <c r="AF22549" s="25"/>
      <c r="AM22549" s="25"/>
    </row>
    <row r="22550" spans="32:39">
      <c r="AF22550" s="25"/>
      <c r="AM22550" s="25"/>
    </row>
    <row r="22551" spans="32:39">
      <c r="AF22551" s="25"/>
      <c r="AM22551" s="25"/>
    </row>
    <row r="22552" spans="32:39">
      <c r="AF22552" s="25"/>
      <c r="AM22552" s="25"/>
    </row>
    <row r="22553" spans="32:39">
      <c r="AF22553" s="25"/>
      <c r="AM22553" s="25"/>
    </row>
    <row r="22554" spans="32:39">
      <c r="AF22554" s="25"/>
      <c r="AM22554" s="25"/>
    </row>
    <row r="22555" spans="32:39">
      <c r="AF22555" s="25"/>
      <c r="AM22555" s="25"/>
    </row>
    <row r="22556" spans="32:39">
      <c r="AF22556" s="25"/>
      <c r="AM22556" s="25"/>
    </row>
    <row r="22557" spans="32:39">
      <c r="AF22557" s="25"/>
      <c r="AM22557" s="25"/>
    </row>
    <row r="22558" spans="32:39">
      <c r="AF22558" s="25"/>
      <c r="AM22558" s="25"/>
    </row>
    <row r="22559" spans="32:39">
      <c r="AF22559" s="25"/>
      <c r="AM22559" s="25"/>
    </row>
    <row r="22560" spans="32:39">
      <c r="AF22560" s="25"/>
      <c r="AM22560" s="25"/>
    </row>
    <row r="22561" spans="32:39">
      <c r="AF22561" s="25"/>
      <c r="AM22561" s="25"/>
    </row>
    <row r="22562" spans="32:39">
      <c r="AF22562" s="25"/>
      <c r="AM22562" s="25"/>
    </row>
    <row r="22563" spans="32:39">
      <c r="AF22563" s="25"/>
      <c r="AM22563" s="25"/>
    </row>
    <row r="22564" spans="32:39">
      <c r="AF22564" s="25"/>
      <c r="AM22564" s="25"/>
    </row>
    <row r="22565" spans="32:39">
      <c r="AF22565" s="25"/>
      <c r="AM22565" s="25"/>
    </row>
    <row r="22566" spans="32:39">
      <c r="AF22566" s="25"/>
      <c r="AM22566" s="25"/>
    </row>
    <row r="22567" spans="32:39">
      <c r="AF22567" s="25"/>
      <c r="AM22567" s="25"/>
    </row>
    <row r="22568" spans="32:39">
      <c r="AF22568" s="25"/>
      <c r="AM22568" s="25"/>
    </row>
    <row r="22569" spans="32:39">
      <c r="AF22569" s="25"/>
      <c r="AM22569" s="25"/>
    </row>
    <row r="22570" spans="32:39">
      <c r="AF22570" s="25"/>
      <c r="AM22570" s="25"/>
    </row>
    <row r="22571" spans="32:39">
      <c r="AF22571" s="25"/>
      <c r="AM22571" s="25"/>
    </row>
    <row r="22572" spans="32:39">
      <c r="AF22572" s="25"/>
      <c r="AM22572" s="25"/>
    </row>
    <row r="22573" spans="32:39">
      <c r="AF22573" s="25"/>
      <c r="AM22573" s="25"/>
    </row>
    <row r="22574" spans="32:39">
      <c r="AF22574" s="25"/>
      <c r="AM22574" s="25"/>
    </row>
    <row r="22575" spans="32:39">
      <c r="AF22575" s="25"/>
      <c r="AM22575" s="25"/>
    </row>
    <row r="22576" spans="32:39">
      <c r="AF22576" s="25"/>
      <c r="AM22576" s="25"/>
    </row>
    <row r="22577" spans="32:39">
      <c r="AF22577" s="25"/>
      <c r="AM22577" s="25"/>
    </row>
    <row r="22578" spans="32:39">
      <c r="AF22578" s="25"/>
      <c r="AM22578" s="25"/>
    </row>
    <row r="22579" spans="32:39">
      <c r="AF22579" s="25"/>
      <c r="AM22579" s="25"/>
    </row>
    <row r="22580" spans="32:39">
      <c r="AF22580" s="25"/>
      <c r="AM22580" s="25"/>
    </row>
    <row r="22581" spans="32:39">
      <c r="AF22581" s="25"/>
      <c r="AM22581" s="25"/>
    </row>
    <row r="22582" spans="32:39">
      <c r="AF22582" s="25"/>
      <c r="AM22582" s="25"/>
    </row>
    <row r="22583" spans="32:39">
      <c r="AF22583" s="25"/>
      <c r="AM22583" s="25"/>
    </row>
    <row r="22584" spans="32:39">
      <c r="AF22584" s="25"/>
      <c r="AM22584" s="25"/>
    </row>
    <row r="22585" spans="32:39">
      <c r="AF22585" s="25"/>
      <c r="AM22585" s="25"/>
    </row>
    <row r="22586" spans="32:39">
      <c r="AF22586" s="25"/>
      <c r="AM22586" s="25"/>
    </row>
    <row r="22587" spans="32:39">
      <c r="AF22587" s="25"/>
      <c r="AM22587" s="25"/>
    </row>
    <row r="22588" spans="32:39">
      <c r="AF22588" s="25"/>
      <c r="AM22588" s="25"/>
    </row>
    <row r="22589" spans="32:39">
      <c r="AF22589" s="25"/>
      <c r="AM22589" s="25"/>
    </row>
    <row r="22590" spans="32:39">
      <c r="AF22590" s="25"/>
      <c r="AM22590" s="25"/>
    </row>
    <row r="22591" spans="32:39">
      <c r="AF22591" s="25"/>
      <c r="AM22591" s="25"/>
    </row>
    <row r="22592" spans="32:39">
      <c r="AF22592" s="25"/>
      <c r="AM22592" s="25"/>
    </row>
    <row r="22593" spans="32:39">
      <c r="AF22593" s="25"/>
      <c r="AM22593" s="25"/>
    </row>
    <row r="22594" spans="32:39">
      <c r="AF22594" s="25"/>
      <c r="AM22594" s="25"/>
    </row>
    <row r="22595" spans="32:39">
      <c r="AF22595" s="25"/>
      <c r="AM22595" s="25"/>
    </row>
    <row r="22596" spans="32:39">
      <c r="AF22596" s="25"/>
      <c r="AM22596" s="25"/>
    </row>
    <row r="22597" spans="32:39">
      <c r="AF22597" s="25"/>
      <c r="AM22597" s="25"/>
    </row>
    <row r="22598" spans="32:39">
      <c r="AF22598" s="25"/>
      <c r="AM22598" s="25"/>
    </row>
    <row r="22599" spans="32:39">
      <c r="AF22599" s="25"/>
      <c r="AM22599" s="25"/>
    </row>
    <row r="22600" spans="32:39">
      <c r="AF22600" s="25"/>
      <c r="AM22600" s="25"/>
    </row>
    <row r="22601" spans="32:39">
      <c r="AF22601" s="25"/>
      <c r="AM22601" s="25"/>
    </row>
    <row r="22602" spans="32:39">
      <c r="AF22602" s="25"/>
      <c r="AM22602" s="25"/>
    </row>
    <row r="22603" spans="32:39">
      <c r="AF22603" s="25"/>
      <c r="AM22603" s="25"/>
    </row>
    <row r="22604" spans="32:39">
      <c r="AF22604" s="25"/>
      <c r="AM22604" s="25"/>
    </row>
    <row r="22605" spans="32:39">
      <c r="AF22605" s="25"/>
      <c r="AM22605" s="25"/>
    </row>
    <row r="22606" spans="32:39">
      <c r="AF22606" s="25"/>
      <c r="AM22606" s="25"/>
    </row>
    <row r="22607" spans="32:39">
      <c r="AF22607" s="25"/>
      <c r="AM22607" s="25"/>
    </row>
    <row r="22608" spans="32:39">
      <c r="AF22608" s="25"/>
      <c r="AM22608" s="25"/>
    </row>
    <row r="22609" spans="32:39">
      <c r="AF22609" s="25"/>
      <c r="AM22609" s="25"/>
    </row>
    <row r="22610" spans="32:39">
      <c r="AF22610" s="25"/>
      <c r="AM22610" s="25"/>
    </row>
    <row r="22611" spans="32:39">
      <c r="AF22611" s="25"/>
      <c r="AM22611" s="25"/>
    </row>
    <row r="22612" spans="32:39">
      <c r="AF22612" s="25"/>
      <c r="AM22612" s="25"/>
    </row>
    <row r="22613" spans="32:39">
      <c r="AF22613" s="25"/>
      <c r="AM22613" s="25"/>
    </row>
    <row r="22614" spans="32:39">
      <c r="AF22614" s="25"/>
      <c r="AM22614" s="25"/>
    </row>
    <row r="22615" spans="32:39">
      <c r="AF22615" s="25"/>
      <c r="AM22615" s="25"/>
    </row>
    <row r="22616" spans="32:39">
      <c r="AF22616" s="25"/>
      <c r="AM22616" s="25"/>
    </row>
    <row r="22617" spans="32:39">
      <c r="AF22617" s="25"/>
      <c r="AM22617" s="25"/>
    </row>
    <row r="22618" spans="32:39">
      <c r="AF22618" s="25"/>
      <c r="AM22618" s="25"/>
    </row>
    <row r="22619" spans="32:39">
      <c r="AF22619" s="25"/>
      <c r="AM22619" s="25"/>
    </row>
    <row r="22620" spans="32:39">
      <c r="AF22620" s="25"/>
      <c r="AM22620" s="25"/>
    </row>
    <row r="22621" spans="32:39">
      <c r="AF22621" s="25"/>
      <c r="AM22621" s="25"/>
    </row>
    <row r="22622" spans="32:39">
      <c r="AF22622" s="25"/>
      <c r="AM22622" s="25"/>
    </row>
    <row r="22623" spans="32:39">
      <c r="AF22623" s="25"/>
      <c r="AM22623" s="25"/>
    </row>
    <row r="22624" spans="32:39">
      <c r="AF22624" s="25"/>
      <c r="AM22624" s="25"/>
    </row>
    <row r="22625" spans="32:39">
      <c r="AF22625" s="25"/>
      <c r="AM22625" s="25"/>
    </row>
    <row r="22626" spans="32:39">
      <c r="AF22626" s="25"/>
      <c r="AM22626" s="25"/>
    </row>
    <row r="22627" spans="32:39">
      <c r="AF22627" s="25"/>
      <c r="AM22627" s="25"/>
    </row>
    <row r="22628" spans="32:39">
      <c r="AF22628" s="25"/>
      <c r="AM22628" s="25"/>
    </row>
    <row r="22629" spans="32:39">
      <c r="AF22629" s="25"/>
      <c r="AM22629" s="25"/>
    </row>
    <row r="22630" spans="32:39">
      <c r="AF22630" s="25"/>
      <c r="AM22630" s="25"/>
    </row>
    <row r="22631" spans="32:39">
      <c r="AF22631" s="25"/>
      <c r="AM22631" s="25"/>
    </row>
    <row r="22632" spans="32:39">
      <c r="AF22632" s="25"/>
      <c r="AM22632" s="25"/>
    </row>
    <row r="22633" spans="32:39">
      <c r="AF22633" s="25"/>
      <c r="AM22633" s="25"/>
    </row>
    <row r="22634" spans="32:39">
      <c r="AF22634" s="25"/>
      <c r="AM22634" s="25"/>
    </row>
    <row r="22635" spans="32:39">
      <c r="AF22635" s="25"/>
      <c r="AM22635" s="25"/>
    </row>
    <row r="22636" spans="32:39">
      <c r="AF22636" s="25"/>
      <c r="AM22636" s="25"/>
    </row>
    <row r="22637" spans="32:39">
      <c r="AF22637" s="25"/>
      <c r="AM22637" s="25"/>
    </row>
    <row r="22638" spans="32:39">
      <c r="AF22638" s="25"/>
      <c r="AM22638" s="25"/>
    </row>
    <row r="22639" spans="32:39">
      <c r="AF22639" s="25"/>
      <c r="AM22639" s="25"/>
    </row>
    <row r="22640" spans="32:39">
      <c r="AF22640" s="25"/>
      <c r="AM22640" s="25"/>
    </row>
    <row r="22641" spans="32:39">
      <c r="AF22641" s="25"/>
      <c r="AM22641" s="25"/>
    </row>
    <row r="22642" spans="32:39">
      <c r="AF22642" s="25"/>
      <c r="AM22642" s="25"/>
    </row>
    <row r="22643" spans="32:39">
      <c r="AF22643" s="25"/>
      <c r="AM22643" s="25"/>
    </row>
    <row r="22644" spans="32:39">
      <c r="AF22644" s="25"/>
      <c r="AM22644" s="25"/>
    </row>
    <row r="22645" spans="32:39">
      <c r="AF22645" s="25"/>
      <c r="AM22645" s="25"/>
    </row>
    <row r="22646" spans="32:39">
      <c r="AF22646" s="25"/>
      <c r="AM22646" s="25"/>
    </row>
    <row r="22647" spans="32:39">
      <c r="AF22647" s="25"/>
      <c r="AM22647" s="25"/>
    </row>
    <row r="22648" spans="32:39">
      <c r="AF22648" s="25"/>
      <c r="AM22648" s="25"/>
    </row>
    <row r="22649" spans="32:39">
      <c r="AF22649" s="25"/>
      <c r="AM22649" s="25"/>
    </row>
    <row r="22650" spans="32:39">
      <c r="AF22650" s="25"/>
      <c r="AM22650" s="25"/>
    </row>
    <row r="22651" spans="32:39">
      <c r="AF22651" s="25"/>
      <c r="AM22651" s="25"/>
    </row>
    <row r="22652" spans="32:39">
      <c r="AF22652" s="25"/>
      <c r="AM22652" s="25"/>
    </row>
    <row r="22653" spans="32:39">
      <c r="AF22653" s="25"/>
      <c r="AM22653" s="25"/>
    </row>
    <row r="22654" spans="32:39">
      <c r="AF22654" s="25"/>
      <c r="AM22654" s="25"/>
    </row>
    <row r="22655" spans="32:39">
      <c r="AF22655" s="25"/>
      <c r="AM22655" s="25"/>
    </row>
    <row r="22656" spans="32:39">
      <c r="AF22656" s="25"/>
      <c r="AM22656" s="25"/>
    </row>
    <row r="22657" spans="32:39">
      <c r="AF22657" s="25"/>
      <c r="AM22657" s="25"/>
    </row>
    <row r="22658" spans="32:39">
      <c r="AF22658" s="25"/>
      <c r="AM22658" s="25"/>
    </row>
    <row r="22659" spans="32:39">
      <c r="AF22659" s="25"/>
      <c r="AM22659" s="25"/>
    </row>
    <row r="22660" spans="32:39">
      <c r="AF22660" s="25"/>
      <c r="AM22660" s="25"/>
    </row>
    <row r="22661" spans="32:39">
      <c r="AF22661" s="25"/>
      <c r="AM22661" s="25"/>
    </row>
    <row r="22662" spans="32:39">
      <c r="AF22662" s="25"/>
      <c r="AM22662" s="25"/>
    </row>
    <row r="22663" spans="32:39">
      <c r="AF22663" s="25"/>
      <c r="AM22663" s="25"/>
    </row>
    <row r="22664" spans="32:39">
      <c r="AF22664" s="25"/>
      <c r="AM22664" s="25"/>
    </row>
    <row r="22665" spans="32:39">
      <c r="AF22665" s="25"/>
      <c r="AM22665" s="25"/>
    </row>
    <row r="22666" spans="32:39">
      <c r="AF22666" s="25"/>
      <c r="AM22666" s="25"/>
    </row>
    <row r="22667" spans="32:39">
      <c r="AF22667" s="25"/>
      <c r="AM22667" s="25"/>
    </row>
    <row r="22668" spans="32:39">
      <c r="AF22668" s="25"/>
      <c r="AM22668" s="25"/>
    </row>
    <row r="22669" spans="32:39">
      <c r="AF22669" s="25"/>
      <c r="AM22669" s="25"/>
    </row>
    <row r="22670" spans="32:39">
      <c r="AF22670" s="25"/>
      <c r="AM22670" s="25"/>
    </row>
    <row r="22671" spans="32:39">
      <c r="AF22671" s="25"/>
      <c r="AM22671" s="25"/>
    </row>
    <row r="22672" spans="32:39">
      <c r="AF22672" s="25"/>
      <c r="AM22672" s="25"/>
    </row>
    <row r="22673" spans="32:39">
      <c r="AF22673" s="25"/>
      <c r="AM22673" s="25"/>
    </row>
    <row r="22674" spans="32:39">
      <c r="AF22674" s="25"/>
      <c r="AM22674" s="25"/>
    </row>
    <row r="22675" spans="32:39">
      <c r="AF22675" s="25"/>
      <c r="AM22675" s="25"/>
    </row>
    <row r="22676" spans="32:39">
      <c r="AF22676" s="25"/>
      <c r="AM22676" s="25"/>
    </row>
    <row r="22677" spans="32:39">
      <c r="AF22677" s="25"/>
      <c r="AM22677" s="25"/>
    </row>
    <row r="22678" spans="32:39">
      <c r="AF22678" s="25"/>
      <c r="AM22678" s="25"/>
    </row>
    <row r="22679" spans="32:39">
      <c r="AF22679" s="25"/>
      <c r="AM22679" s="25"/>
    </row>
    <row r="22680" spans="32:39">
      <c r="AF22680" s="25"/>
      <c r="AM22680" s="25"/>
    </row>
    <row r="22681" spans="32:39">
      <c r="AF22681" s="25"/>
      <c r="AM22681" s="25"/>
    </row>
    <row r="22682" spans="32:39">
      <c r="AF22682" s="25"/>
      <c r="AM22682" s="25"/>
    </row>
    <row r="22683" spans="32:39">
      <c r="AF22683" s="25"/>
      <c r="AM22683" s="25"/>
    </row>
    <row r="22684" spans="32:39">
      <c r="AF22684" s="25"/>
      <c r="AM22684" s="25"/>
    </row>
    <row r="22685" spans="32:39">
      <c r="AF22685" s="25"/>
      <c r="AM22685" s="25"/>
    </row>
    <row r="22686" spans="32:39">
      <c r="AF22686" s="25"/>
      <c r="AM22686" s="25"/>
    </row>
    <row r="22687" spans="32:39">
      <c r="AF22687" s="25"/>
      <c r="AM22687" s="25"/>
    </row>
    <row r="22688" spans="32:39">
      <c r="AF22688" s="25"/>
      <c r="AM22688" s="25"/>
    </row>
    <row r="22689" spans="32:39">
      <c r="AF22689" s="25"/>
      <c r="AM22689" s="25"/>
    </row>
    <row r="22690" spans="32:39">
      <c r="AF22690" s="25"/>
      <c r="AM22690" s="25"/>
    </row>
    <row r="22691" spans="32:39">
      <c r="AF22691" s="25"/>
      <c r="AM22691" s="25"/>
    </row>
    <row r="22692" spans="32:39">
      <c r="AF22692" s="25"/>
      <c r="AM22692" s="25"/>
    </row>
    <row r="22693" spans="32:39">
      <c r="AF22693" s="25"/>
      <c r="AM22693" s="25"/>
    </row>
    <row r="22694" spans="32:39">
      <c r="AF22694" s="25"/>
      <c r="AM22694" s="25"/>
    </row>
    <row r="22695" spans="32:39">
      <c r="AF22695" s="25"/>
      <c r="AM22695" s="25"/>
    </row>
    <row r="22696" spans="32:39">
      <c r="AF22696" s="25"/>
      <c r="AM22696" s="25"/>
    </row>
    <row r="22697" spans="32:39">
      <c r="AF22697" s="25"/>
      <c r="AM22697" s="25"/>
    </row>
    <row r="22698" spans="32:39">
      <c r="AF22698" s="25"/>
      <c r="AM22698" s="25"/>
    </row>
    <row r="22699" spans="32:39">
      <c r="AF22699" s="25"/>
      <c r="AM22699" s="25"/>
    </row>
    <row r="22700" spans="32:39">
      <c r="AF22700" s="25"/>
      <c r="AM22700" s="25"/>
    </row>
    <row r="22701" spans="32:39">
      <c r="AF22701" s="25"/>
      <c r="AM22701" s="25"/>
    </row>
    <row r="22702" spans="32:39">
      <c r="AF22702" s="25"/>
      <c r="AM22702" s="25"/>
    </row>
    <row r="22703" spans="32:39">
      <c r="AF22703" s="25"/>
      <c r="AM22703" s="25"/>
    </row>
    <row r="22704" spans="32:39">
      <c r="AF22704" s="25"/>
      <c r="AM22704" s="25"/>
    </row>
    <row r="22705" spans="32:39">
      <c r="AF22705" s="25"/>
      <c r="AM22705" s="25"/>
    </row>
    <row r="22706" spans="32:39">
      <c r="AF22706" s="25"/>
      <c r="AM22706" s="25"/>
    </row>
    <row r="22707" spans="32:39">
      <c r="AF22707" s="25"/>
      <c r="AM22707" s="25"/>
    </row>
    <row r="22708" spans="32:39">
      <c r="AF22708" s="25"/>
      <c r="AM22708" s="25"/>
    </row>
    <row r="22709" spans="32:39">
      <c r="AF22709" s="25"/>
      <c r="AM22709" s="25"/>
    </row>
    <row r="22710" spans="32:39">
      <c r="AF22710" s="25"/>
      <c r="AM22710" s="25"/>
    </row>
    <row r="22711" spans="32:39">
      <c r="AF22711" s="25"/>
      <c r="AM22711" s="25"/>
    </row>
    <row r="22712" spans="32:39">
      <c r="AF22712" s="25"/>
      <c r="AM22712" s="25"/>
    </row>
    <row r="22713" spans="32:39">
      <c r="AF22713" s="25"/>
      <c r="AM22713" s="25"/>
    </row>
    <row r="22714" spans="32:39">
      <c r="AF22714" s="25"/>
      <c r="AM22714" s="25"/>
    </row>
    <row r="22715" spans="32:39">
      <c r="AF22715" s="25"/>
      <c r="AM22715" s="25"/>
    </row>
    <row r="22716" spans="32:39">
      <c r="AF22716" s="25"/>
      <c r="AM22716" s="25"/>
    </row>
    <row r="22717" spans="32:39">
      <c r="AF22717" s="25"/>
      <c r="AM22717" s="25"/>
    </row>
    <row r="22718" spans="32:39">
      <c r="AF22718" s="25"/>
      <c r="AM22718" s="25"/>
    </row>
    <row r="22719" spans="32:39">
      <c r="AF22719" s="25"/>
      <c r="AM22719" s="25"/>
    </row>
    <row r="22720" spans="32:39">
      <c r="AF22720" s="25"/>
      <c r="AM22720" s="25"/>
    </row>
    <row r="22721" spans="32:39">
      <c r="AF22721" s="25"/>
      <c r="AM22721" s="25"/>
    </row>
    <row r="22722" spans="32:39">
      <c r="AF22722" s="25"/>
      <c r="AM22722" s="25"/>
    </row>
    <row r="22723" spans="32:39">
      <c r="AF22723" s="25"/>
      <c r="AM22723" s="25"/>
    </row>
    <row r="22724" spans="32:39">
      <c r="AF22724" s="25"/>
      <c r="AM22724" s="25"/>
    </row>
    <row r="22725" spans="32:39">
      <c r="AF22725" s="25"/>
      <c r="AM22725" s="25"/>
    </row>
    <row r="22726" spans="32:39">
      <c r="AF22726" s="25"/>
      <c r="AM22726" s="25"/>
    </row>
    <row r="22727" spans="32:39">
      <c r="AF22727" s="25"/>
      <c r="AM22727" s="25"/>
    </row>
    <row r="22728" spans="32:39">
      <c r="AF22728" s="25"/>
      <c r="AM22728" s="25"/>
    </row>
    <row r="22729" spans="32:39">
      <c r="AF22729" s="25"/>
      <c r="AM22729" s="25"/>
    </row>
    <row r="22730" spans="32:39">
      <c r="AF22730" s="25"/>
      <c r="AM22730" s="25"/>
    </row>
    <row r="22731" spans="32:39">
      <c r="AF22731" s="25"/>
      <c r="AM22731" s="25"/>
    </row>
    <row r="22732" spans="32:39">
      <c r="AF22732" s="25"/>
      <c r="AM22732" s="25"/>
    </row>
    <row r="22733" spans="32:39">
      <c r="AF22733" s="25"/>
      <c r="AM22733" s="25"/>
    </row>
    <row r="22734" spans="32:39">
      <c r="AF22734" s="25"/>
      <c r="AM22734" s="25"/>
    </row>
    <row r="22735" spans="32:39">
      <c r="AF22735" s="25"/>
      <c r="AM22735" s="25"/>
    </row>
    <row r="22736" spans="32:39">
      <c r="AF22736" s="25"/>
      <c r="AM22736" s="25"/>
    </row>
    <row r="22737" spans="32:39">
      <c r="AF22737" s="25"/>
      <c r="AM22737" s="25"/>
    </row>
    <row r="22738" spans="32:39">
      <c r="AF22738" s="25"/>
      <c r="AM22738" s="25"/>
    </row>
    <row r="22739" spans="32:39">
      <c r="AF22739" s="25"/>
      <c r="AM22739" s="25"/>
    </row>
    <row r="22740" spans="32:39">
      <c r="AF22740" s="25"/>
      <c r="AM22740" s="25"/>
    </row>
    <row r="22741" spans="32:39">
      <c r="AF22741" s="25"/>
      <c r="AM22741" s="25"/>
    </row>
    <row r="22742" spans="32:39">
      <c r="AF22742" s="25"/>
      <c r="AM22742" s="25"/>
    </row>
    <row r="22743" spans="32:39">
      <c r="AF22743" s="25"/>
      <c r="AM22743" s="25"/>
    </row>
    <row r="22744" spans="32:39">
      <c r="AF22744" s="25"/>
      <c r="AM22744" s="25"/>
    </row>
    <row r="22745" spans="32:39">
      <c r="AF22745" s="25"/>
      <c r="AM22745" s="25"/>
    </row>
    <row r="22746" spans="32:39">
      <c r="AF22746" s="25"/>
      <c r="AM22746" s="25"/>
    </row>
    <row r="22747" spans="32:39">
      <c r="AF22747" s="25"/>
      <c r="AM22747" s="25"/>
    </row>
    <row r="22748" spans="32:39">
      <c r="AF22748" s="25"/>
      <c r="AM22748" s="25"/>
    </row>
    <row r="22749" spans="32:39">
      <c r="AF22749" s="25"/>
      <c r="AM22749" s="25"/>
    </row>
    <row r="22750" spans="32:39">
      <c r="AF22750" s="25"/>
      <c r="AM22750" s="25"/>
    </row>
    <row r="22751" spans="32:39">
      <c r="AF22751" s="25"/>
      <c r="AM22751" s="25"/>
    </row>
    <row r="22752" spans="32:39">
      <c r="AF22752" s="25"/>
      <c r="AM22752" s="25"/>
    </row>
    <row r="22753" spans="32:39">
      <c r="AF22753" s="25"/>
      <c r="AM22753" s="25"/>
    </row>
    <row r="22754" spans="32:39">
      <c r="AF22754" s="25"/>
      <c r="AM22754" s="25"/>
    </row>
    <row r="22755" spans="32:39">
      <c r="AF22755" s="25"/>
      <c r="AM22755" s="25"/>
    </row>
    <row r="22756" spans="32:39">
      <c r="AF22756" s="25"/>
      <c r="AM22756" s="25"/>
    </row>
    <row r="22757" spans="32:39">
      <c r="AF22757" s="25"/>
      <c r="AM22757" s="25"/>
    </row>
    <row r="22758" spans="32:39">
      <c r="AF22758" s="25"/>
      <c r="AM22758" s="25"/>
    </row>
    <row r="22759" spans="32:39">
      <c r="AF22759" s="25"/>
      <c r="AM22759" s="25"/>
    </row>
    <row r="22760" spans="32:39">
      <c r="AF22760" s="25"/>
      <c r="AM22760" s="25"/>
    </row>
    <row r="22761" spans="32:39">
      <c r="AF22761" s="25"/>
      <c r="AM22761" s="25"/>
    </row>
    <row r="22762" spans="32:39">
      <c r="AF22762" s="25"/>
      <c r="AM22762" s="25"/>
    </row>
    <row r="22763" spans="32:39">
      <c r="AF22763" s="25"/>
      <c r="AM22763" s="25"/>
    </row>
    <row r="22764" spans="32:39">
      <c r="AF22764" s="25"/>
      <c r="AM22764" s="25"/>
    </row>
    <row r="22765" spans="32:39">
      <c r="AF22765" s="25"/>
      <c r="AM22765" s="25"/>
    </row>
    <row r="22766" spans="32:39">
      <c r="AF22766" s="25"/>
      <c r="AM22766" s="25"/>
    </row>
    <row r="22767" spans="32:39">
      <c r="AF22767" s="25"/>
      <c r="AM22767" s="25"/>
    </row>
    <row r="22768" spans="32:39">
      <c r="AF22768" s="25"/>
      <c r="AM22768" s="25"/>
    </row>
    <row r="22769" spans="32:39">
      <c r="AF22769" s="25"/>
      <c r="AM22769" s="25"/>
    </row>
    <row r="22770" spans="32:39">
      <c r="AF22770" s="25"/>
      <c r="AM22770" s="25"/>
    </row>
    <row r="22771" spans="32:39">
      <c r="AF22771" s="25"/>
      <c r="AM22771" s="25"/>
    </row>
    <row r="22772" spans="32:39">
      <c r="AF22772" s="25"/>
      <c r="AM22772" s="25"/>
    </row>
    <row r="22773" spans="32:39">
      <c r="AF22773" s="25"/>
      <c r="AM22773" s="25"/>
    </row>
    <row r="22774" spans="32:39">
      <c r="AF22774" s="25"/>
      <c r="AM22774" s="25"/>
    </row>
    <row r="22775" spans="32:39">
      <c r="AF22775" s="25"/>
      <c r="AM22775" s="25"/>
    </row>
    <row r="22776" spans="32:39">
      <c r="AF22776" s="25"/>
      <c r="AM22776" s="25"/>
    </row>
    <row r="22777" spans="32:39">
      <c r="AF22777" s="25"/>
      <c r="AM22777" s="25"/>
    </row>
    <row r="22778" spans="32:39">
      <c r="AF22778" s="25"/>
      <c r="AM22778" s="25"/>
    </row>
    <row r="22779" spans="32:39">
      <c r="AF22779" s="25"/>
      <c r="AM22779" s="25"/>
    </row>
    <row r="22780" spans="32:39">
      <c r="AF22780" s="25"/>
      <c r="AM22780" s="25"/>
    </row>
    <row r="22781" spans="32:39">
      <c r="AF22781" s="25"/>
      <c r="AM22781" s="25"/>
    </row>
    <row r="22782" spans="32:39">
      <c r="AF22782" s="25"/>
      <c r="AM22782" s="25"/>
    </row>
    <row r="22783" spans="32:39">
      <c r="AF22783" s="25"/>
      <c r="AM22783" s="25"/>
    </row>
    <row r="22784" spans="32:39">
      <c r="AF22784" s="25"/>
      <c r="AM22784" s="25"/>
    </row>
    <row r="22785" spans="32:39">
      <c r="AF22785" s="25"/>
      <c r="AM22785" s="25"/>
    </row>
    <row r="22786" spans="32:39">
      <c r="AF22786" s="25"/>
      <c r="AM22786" s="25"/>
    </row>
    <row r="22787" spans="32:39">
      <c r="AF22787" s="25"/>
      <c r="AM22787" s="25"/>
    </row>
    <row r="22788" spans="32:39">
      <c r="AF22788" s="25"/>
      <c r="AM22788" s="25"/>
    </row>
    <row r="22789" spans="32:39">
      <c r="AF22789" s="25"/>
      <c r="AM22789" s="25"/>
    </row>
    <row r="22790" spans="32:39">
      <c r="AF22790" s="25"/>
      <c r="AM22790" s="25"/>
    </row>
    <row r="22791" spans="32:39">
      <c r="AF22791" s="25"/>
      <c r="AM22791" s="25"/>
    </row>
    <row r="22792" spans="32:39">
      <c r="AF22792" s="25"/>
      <c r="AM22792" s="25"/>
    </row>
    <row r="22793" spans="32:39">
      <c r="AF22793" s="25"/>
      <c r="AM22793" s="25"/>
    </row>
    <row r="22794" spans="32:39">
      <c r="AF22794" s="25"/>
      <c r="AM22794" s="25"/>
    </row>
    <row r="22795" spans="32:39">
      <c r="AF22795" s="25"/>
      <c r="AM22795" s="25"/>
    </row>
    <row r="22796" spans="32:39">
      <c r="AF22796" s="25"/>
      <c r="AM22796" s="25"/>
    </row>
    <row r="22797" spans="32:39">
      <c r="AF22797" s="25"/>
      <c r="AM22797" s="25"/>
    </row>
    <row r="22798" spans="32:39">
      <c r="AF22798" s="25"/>
      <c r="AM22798" s="25"/>
    </row>
    <row r="22799" spans="32:39">
      <c r="AF22799" s="25"/>
      <c r="AM22799" s="25"/>
    </row>
    <row r="22800" spans="32:39">
      <c r="AF22800" s="25"/>
      <c r="AM22800" s="25"/>
    </row>
    <row r="22801" spans="32:39">
      <c r="AF22801" s="25"/>
      <c r="AM22801" s="25"/>
    </row>
    <row r="22802" spans="32:39">
      <c r="AF22802" s="25"/>
      <c r="AM22802" s="25"/>
    </row>
    <row r="22803" spans="32:39">
      <c r="AF22803" s="25"/>
      <c r="AM22803" s="25"/>
    </row>
    <row r="22804" spans="32:39">
      <c r="AF22804" s="25"/>
      <c r="AM22804" s="25"/>
    </row>
    <row r="22805" spans="32:39">
      <c r="AF22805" s="25"/>
      <c r="AM22805" s="25"/>
    </row>
    <row r="22806" spans="32:39">
      <c r="AF22806" s="25"/>
      <c r="AM22806" s="25"/>
    </row>
    <row r="22807" spans="32:39">
      <c r="AF22807" s="25"/>
      <c r="AM22807" s="25"/>
    </row>
    <row r="22808" spans="32:39">
      <c r="AF22808" s="25"/>
      <c r="AM22808" s="25"/>
    </row>
    <row r="22809" spans="32:39">
      <c r="AF22809" s="25"/>
      <c r="AM22809" s="25"/>
    </row>
    <row r="22810" spans="32:39">
      <c r="AF22810" s="25"/>
      <c r="AM22810" s="25"/>
    </row>
    <row r="22811" spans="32:39">
      <c r="AF22811" s="25"/>
      <c r="AM22811" s="25"/>
    </row>
    <row r="22812" spans="32:39">
      <c r="AF22812" s="25"/>
      <c r="AM22812" s="25"/>
    </row>
    <row r="22813" spans="32:39">
      <c r="AF22813" s="25"/>
      <c r="AM22813" s="25"/>
    </row>
    <row r="22814" spans="32:39">
      <c r="AF22814" s="25"/>
      <c r="AM22814" s="25"/>
    </row>
    <row r="22815" spans="32:39">
      <c r="AF22815" s="25"/>
      <c r="AM22815" s="25"/>
    </row>
    <row r="22816" spans="32:39">
      <c r="AF22816" s="25"/>
      <c r="AM22816" s="25"/>
    </row>
    <row r="22817" spans="32:39">
      <c r="AF22817" s="25"/>
      <c r="AM22817" s="25"/>
    </row>
    <row r="22818" spans="32:39">
      <c r="AF22818" s="25"/>
      <c r="AM22818" s="25"/>
    </row>
    <row r="22819" spans="32:39">
      <c r="AF22819" s="25"/>
      <c r="AM22819" s="25"/>
    </row>
    <row r="22820" spans="32:39">
      <c r="AF22820" s="25"/>
      <c r="AM22820" s="25"/>
    </row>
    <row r="22821" spans="32:39">
      <c r="AF22821" s="25"/>
      <c r="AM22821" s="25"/>
    </row>
    <row r="22822" spans="32:39">
      <c r="AF22822" s="25"/>
      <c r="AM22822" s="25"/>
    </row>
    <row r="22823" spans="32:39">
      <c r="AF22823" s="25"/>
      <c r="AM22823" s="25"/>
    </row>
    <row r="22824" spans="32:39">
      <c r="AF22824" s="25"/>
      <c r="AM22824" s="25"/>
    </row>
    <row r="22825" spans="32:39">
      <c r="AF22825" s="25"/>
      <c r="AM22825" s="25"/>
    </row>
    <row r="22826" spans="32:39">
      <c r="AF22826" s="25"/>
      <c r="AM22826" s="25"/>
    </row>
    <row r="22827" spans="32:39">
      <c r="AF22827" s="25"/>
      <c r="AM22827" s="25"/>
    </row>
    <row r="22828" spans="32:39">
      <c r="AF22828" s="25"/>
      <c r="AM22828" s="25"/>
    </row>
    <row r="22829" spans="32:39">
      <c r="AF22829" s="25"/>
      <c r="AM22829" s="25"/>
    </row>
    <row r="22830" spans="32:39">
      <c r="AF22830" s="25"/>
      <c r="AM22830" s="25"/>
    </row>
    <row r="22831" spans="32:39">
      <c r="AF22831" s="25"/>
      <c r="AM22831" s="25"/>
    </row>
    <row r="22832" spans="32:39">
      <c r="AF22832" s="25"/>
      <c r="AM22832" s="25"/>
    </row>
    <row r="22833" spans="32:39">
      <c r="AF22833" s="25"/>
      <c r="AM22833" s="25"/>
    </row>
    <row r="22834" spans="32:39">
      <c r="AF22834" s="25"/>
      <c r="AM22834" s="25"/>
    </row>
    <row r="22835" spans="32:39">
      <c r="AF22835" s="25"/>
      <c r="AM22835" s="25"/>
    </row>
    <row r="22836" spans="32:39">
      <c r="AF22836" s="25"/>
      <c r="AM22836" s="25"/>
    </row>
    <row r="22837" spans="32:39">
      <c r="AF22837" s="25"/>
      <c r="AM22837" s="25"/>
    </row>
    <row r="22838" spans="32:39">
      <c r="AF22838" s="25"/>
      <c r="AM22838" s="25"/>
    </row>
    <row r="22839" spans="32:39">
      <c r="AF22839" s="25"/>
      <c r="AM22839" s="25"/>
    </row>
    <row r="22840" spans="32:39">
      <c r="AF22840" s="25"/>
      <c r="AM22840" s="25"/>
    </row>
    <row r="22841" spans="32:39">
      <c r="AF22841" s="25"/>
      <c r="AM22841" s="25"/>
    </row>
    <row r="22842" spans="32:39">
      <c r="AF22842" s="25"/>
      <c r="AM22842" s="25"/>
    </row>
    <row r="22843" spans="32:39">
      <c r="AF22843" s="25"/>
      <c r="AM22843" s="25"/>
    </row>
    <row r="22844" spans="32:39">
      <c r="AF22844" s="25"/>
      <c r="AM22844" s="25"/>
    </row>
    <row r="22845" spans="32:39">
      <c r="AF22845" s="25"/>
      <c r="AM22845" s="25"/>
    </row>
    <row r="22846" spans="32:39">
      <c r="AF22846" s="25"/>
      <c r="AM22846" s="25"/>
    </row>
    <row r="22847" spans="32:39">
      <c r="AF22847" s="25"/>
      <c r="AM22847" s="25"/>
    </row>
    <row r="22848" spans="32:39">
      <c r="AF22848" s="25"/>
      <c r="AM22848" s="25"/>
    </row>
    <row r="22849" spans="32:39">
      <c r="AF22849" s="25"/>
      <c r="AM22849" s="25"/>
    </row>
    <row r="22850" spans="32:39">
      <c r="AF22850" s="25"/>
      <c r="AM22850" s="25"/>
    </row>
    <row r="22851" spans="32:39">
      <c r="AF22851" s="25"/>
      <c r="AM22851" s="25"/>
    </row>
    <row r="22852" spans="32:39">
      <c r="AF22852" s="25"/>
      <c r="AM22852" s="25"/>
    </row>
    <row r="22853" spans="32:39">
      <c r="AF22853" s="25"/>
      <c r="AM22853" s="25"/>
    </row>
    <row r="22854" spans="32:39">
      <c r="AF22854" s="25"/>
      <c r="AM22854" s="25"/>
    </row>
    <row r="22855" spans="32:39">
      <c r="AF22855" s="25"/>
      <c r="AM22855" s="25"/>
    </row>
    <row r="22856" spans="32:39">
      <c r="AF22856" s="25"/>
      <c r="AM22856" s="25"/>
    </row>
    <row r="22857" spans="32:39">
      <c r="AF22857" s="25"/>
      <c r="AM22857" s="25"/>
    </row>
    <row r="22858" spans="32:39">
      <c r="AF22858" s="25"/>
      <c r="AM22858" s="25"/>
    </row>
    <row r="22859" spans="32:39">
      <c r="AF22859" s="25"/>
      <c r="AM22859" s="25"/>
    </row>
    <row r="22860" spans="32:39">
      <c r="AF22860" s="25"/>
      <c r="AM22860" s="25"/>
    </row>
    <row r="22861" spans="32:39">
      <c r="AF22861" s="25"/>
      <c r="AM22861" s="25"/>
    </row>
    <row r="22862" spans="32:39">
      <c r="AF22862" s="25"/>
      <c r="AM22862" s="25"/>
    </row>
    <row r="22863" spans="32:39">
      <c r="AF22863" s="25"/>
      <c r="AM22863" s="25"/>
    </row>
    <row r="22864" spans="32:39">
      <c r="AF22864" s="25"/>
      <c r="AM22864" s="25"/>
    </row>
    <row r="22865" spans="32:39">
      <c r="AF22865" s="25"/>
      <c r="AM22865" s="25"/>
    </row>
    <row r="22866" spans="32:39">
      <c r="AF22866" s="25"/>
      <c r="AM22866" s="25"/>
    </row>
    <row r="22867" spans="32:39">
      <c r="AF22867" s="25"/>
      <c r="AM22867" s="25"/>
    </row>
    <row r="22868" spans="32:39">
      <c r="AF22868" s="25"/>
      <c r="AM22868" s="25"/>
    </row>
    <row r="22869" spans="32:39">
      <c r="AF22869" s="25"/>
      <c r="AM22869" s="25"/>
    </row>
    <row r="22870" spans="32:39">
      <c r="AF22870" s="25"/>
      <c r="AM22870" s="25"/>
    </row>
    <row r="22871" spans="32:39">
      <c r="AF22871" s="25"/>
      <c r="AM22871" s="25"/>
    </row>
    <row r="22872" spans="32:39">
      <c r="AF22872" s="25"/>
      <c r="AM22872" s="25"/>
    </row>
    <row r="22873" spans="32:39">
      <c r="AF22873" s="25"/>
      <c r="AM22873" s="25"/>
    </row>
    <row r="22874" spans="32:39">
      <c r="AF22874" s="25"/>
      <c r="AM22874" s="25"/>
    </row>
    <row r="22875" spans="32:39">
      <c r="AF22875" s="25"/>
      <c r="AM22875" s="25"/>
    </row>
    <row r="22876" spans="32:39">
      <c r="AF22876" s="25"/>
      <c r="AM22876" s="25"/>
    </row>
    <row r="22877" spans="32:39">
      <c r="AF22877" s="25"/>
      <c r="AM22877" s="25"/>
    </row>
    <row r="22878" spans="32:39">
      <c r="AF22878" s="25"/>
      <c r="AM22878" s="25"/>
    </row>
    <row r="22879" spans="32:39">
      <c r="AF22879" s="25"/>
      <c r="AM22879" s="25"/>
    </row>
    <row r="22880" spans="32:39">
      <c r="AF22880" s="25"/>
      <c r="AM22880" s="25"/>
    </row>
    <row r="22881" spans="32:39">
      <c r="AF22881" s="25"/>
      <c r="AM22881" s="25"/>
    </row>
    <row r="22882" spans="32:39">
      <c r="AF22882" s="25"/>
      <c r="AM22882" s="25"/>
    </row>
    <row r="22883" spans="32:39">
      <c r="AF22883" s="25"/>
      <c r="AM22883" s="25"/>
    </row>
    <row r="22884" spans="32:39">
      <c r="AF22884" s="25"/>
      <c r="AM22884" s="25"/>
    </row>
    <row r="22885" spans="32:39">
      <c r="AF22885" s="25"/>
      <c r="AM22885" s="25"/>
    </row>
    <row r="22886" spans="32:39">
      <c r="AF22886" s="25"/>
      <c r="AM22886" s="25"/>
    </row>
    <row r="22887" spans="32:39">
      <c r="AF22887" s="25"/>
      <c r="AM22887" s="25"/>
    </row>
    <row r="22888" spans="32:39">
      <c r="AF22888" s="25"/>
      <c r="AM22888" s="25"/>
    </row>
    <row r="22889" spans="32:39">
      <c r="AF22889" s="25"/>
      <c r="AM22889" s="25"/>
    </row>
    <row r="22890" spans="32:39">
      <c r="AF22890" s="25"/>
      <c r="AM22890" s="25"/>
    </row>
    <row r="22891" spans="32:39">
      <c r="AF22891" s="25"/>
      <c r="AM22891" s="25"/>
    </row>
    <row r="22892" spans="32:39">
      <c r="AF22892" s="25"/>
      <c r="AM22892" s="25"/>
    </row>
    <row r="22893" spans="32:39">
      <c r="AF22893" s="25"/>
      <c r="AM22893" s="25"/>
    </row>
    <row r="22894" spans="32:39">
      <c r="AF22894" s="25"/>
      <c r="AM22894" s="25"/>
    </row>
    <row r="22895" spans="32:39">
      <c r="AF22895" s="25"/>
      <c r="AM22895" s="25"/>
    </row>
    <row r="22896" spans="32:39">
      <c r="AF22896" s="25"/>
      <c r="AM22896" s="25"/>
    </row>
    <row r="22897" spans="32:39">
      <c r="AF22897" s="25"/>
      <c r="AM22897" s="25"/>
    </row>
    <row r="22898" spans="32:39">
      <c r="AF22898" s="25"/>
      <c r="AM22898" s="25"/>
    </row>
    <row r="22899" spans="32:39">
      <c r="AF22899" s="25"/>
      <c r="AM22899" s="25"/>
    </row>
    <row r="22900" spans="32:39">
      <c r="AF22900" s="25"/>
      <c r="AM22900" s="25"/>
    </row>
    <row r="22901" spans="32:39">
      <c r="AF22901" s="25"/>
      <c r="AM22901" s="25"/>
    </row>
    <row r="22902" spans="32:39">
      <c r="AF22902" s="25"/>
      <c r="AM22902" s="25"/>
    </row>
    <row r="22903" spans="32:39">
      <c r="AF22903" s="25"/>
      <c r="AM22903" s="25"/>
    </row>
    <row r="22904" spans="32:39">
      <c r="AF22904" s="25"/>
      <c r="AM22904" s="25"/>
    </row>
    <row r="22905" spans="32:39">
      <c r="AF22905" s="25"/>
      <c r="AM22905" s="25"/>
    </row>
    <row r="22906" spans="32:39">
      <c r="AF22906" s="25"/>
      <c r="AM22906" s="25"/>
    </row>
    <row r="22907" spans="32:39">
      <c r="AF22907" s="25"/>
      <c r="AM22907" s="25"/>
    </row>
    <row r="22908" spans="32:39">
      <c r="AF22908" s="25"/>
      <c r="AM22908" s="25"/>
    </row>
    <row r="22909" spans="32:39">
      <c r="AF22909" s="25"/>
      <c r="AM22909" s="25"/>
    </row>
    <row r="22910" spans="32:39">
      <c r="AF22910" s="25"/>
      <c r="AM22910" s="25"/>
    </row>
    <row r="22911" spans="32:39">
      <c r="AF22911" s="25"/>
      <c r="AM22911" s="25"/>
    </row>
    <row r="22912" spans="32:39">
      <c r="AF22912" s="25"/>
      <c r="AM22912" s="25"/>
    </row>
    <row r="22913" spans="32:39">
      <c r="AF22913" s="25"/>
      <c r="AM22913" s="25"/>
    </row>
    <row r="22914" spans="32:39">
      <c r="AF22914" s="25"/>
      <c r="AM22914" s="25"/>
    </row>
    <row r="22915" spans="32:39">
      <c r="AF22915" s="25"/>
      <c r="AM22915" s="25"/>
    </row>
    <row r="22916" spans="32:39">
      <c r="AF22916" s="25"/>
      <c r="AM22916" s="25"/>
    </row>
    <row r="22917" spans="32:39">
      <c r="AF22917" s="25"/>
      <c r="AM22917" s="25"/>
    </row>
    <row r="22918" spans="32:39">
      <c r="AF22918" s="25"/>
      <c r="AM22918" s="25"/>
    </row>
    <row r="22919" spans="32:39">
      <c r="AF22919" s="25"/>
      <c r="AM22919" s="25"/>
    </row>
    <row r="22920" spans="32:39">
      <c r="AF22920" s="25"/>
      <c r="AM22920" s="25"/>
    </row>
    <row r="22921" spans="32:39">
      <c r="AF22921" s="25"/>
      <c r="AM22921" s="25"/>
    </row>
    <row r="22922" spans="32:39">
      <c r="AF22922" s="25"/>
      <c r="AM22922" s="25"/>
    </row>
    <row r="22923" spans="32:39">
      <c r="AF22923" s="25"/>
      <c r="AM22923" s="25"/>
    </row>
    <row r="22924" spans="32:39">
      <c r="AF22924" s="25"/>
      <c r="AM22924" s="25"/>
    </row>
    <row r="22925" spans="32:39">
      <c r="AF22925" s="25"/>
      <c r="AM22925" s="25"/>
    </row>
    <row r="22926" spans="32:39">
      <c r="AF22926" s="25"/>
      <c r="AM22926" s="25"/>
    </row>
    <row r="22927" spans="32:39">
      <c r="AF22927" s="25"/>
      <c r="AM22927" s="25"/>
    </row>
    <row r="22928" spans="32:39">
      <c r="AF22928" s="25"/>
      <c r="AM22928" s="25"/>
    </row>
    <row r="22929" spans="32:39">
      <c r="AF22929" s="25"/>
      <c r="AM22929" s="25"/>
    </row>
    <row r="22930" spans="32:39">
      <c r="AF22930" s="25"/>
      <c r="AM22930" s="25"/>
    </row>
    <row r="22931" spans="32:39">
      <c r="AF22931" s="25"/>
      <c r="AM22931" s="25"/>
    </row>
    <row r="22932" spans="32:39">
      <c r="AF22932" s="25"/>
      <c r="AM22932" s="25"/>
    </row>
    <row r="22933" spans="32:39">
      <c r="AF22933" s="25"/>
      <c r="AM22933" s="25"/>
    </row>
    <row r="22934" spans="32:39">
      <c r="AF22934" s="25"/>
      <c r="AM22934" s="25"/>
    </row>
    <row r="22935" spans="32:39">
      <c r="AF22935" s="25"/>
      <c r="AM22935" s="25"/>
    </row>
    <row r="22936" spans="32:39">
      <c r="AF22936" s="25"/>
      <c r="AM22936" s="25"/>
    </row>
    <row r="22937" spans="32:39">
      <c r="AF22937" s="25"/>
      <c r="AM22937" s="25"/>
    </row>
    <row r="22938" spans="32:39">
      <c r="AF22938" s="25"/>
      <c r="AM22938" s="25"/>
    </row>
    <row r="22939" spans="32:39">
      <c r="AF22939" s="25"/>
      <c r="AM22939" s="25"/>
    </row>
    <row r="22940" spans="32:39">
      <c r="AF22940" s="25"/>
      <c r="AM22940" s="25"/>
    </row>
    <row r="22941" spans="32:39">
      <c r="AF22941" s="25"/>
      <c r="AM22941" s="25"/>
    </row>
    <row r="22942" spans="32:39">
      <c r="AF22942" s="25"/>
      <c r="AM22942" s="25"/>
    </row>
    <row r="22943" spans="32:39">
      <c r="AF22943" s="25"/>
      <c r="AM22943" s="25"/>
    </row>
    <row r="22944" spans="32:39">
      <c r="AF22944" s="25"/>
      <c r="AM22944" s="25"/>
    </row>
    <row r="22945" spans="32:39">
      <c r="AF22945" s="25"/>
      <c r="AM22945" s="25"/>
    </row>
    <row r="22946" spans="32:39">
      <c r="AF22946" s="25"/>
      <c r="AM22946" s="25"/>
    </row>
    <row r="22947" spans="32:39">
      <c r="AF22947" s="25"/>
      <c r="AM22947" s="25"/>
    </row>
    <row r="22948" spans="32:39">
      <c r="AF22948" s="25"/>
      <c r="AM22948" s="25"/>
    </row>
    <row r="22949" spans="32:39">
      <c r="AF22949" s="25"/>
      <c r="AM22949" s="25"/>
    </row>
    <row r="22950" spans="32:39">
      <c r="AF22950" s="25"/>
      <c r="AM22950" s="25"/>
    </row>
    <row r="22951" spans="32:39">
      <c r="AF22951" s="25"/>
      <c r="AM22951" s="25"/>
    </row>
    <row r="22952" spans="32:39">
      <c r="AF22952" s="25"/>
      <c r="AM22952" s="25"/>
    </row>
    <row r="22953" spans="32:39">
      <c r="AF22953" s="25"/>
      <c r="AM22953" s="25"/>
    </row>
    <row r="22954" spans="32:39">
      <c r="AF22954" s="25"/>
      <c r="AM22954" s="25"/>
    </row>
    <row r="22955" spans="32:39">
      <c r="AF22955" s="25"/>
      <c r="AM22955" s="25"/>
    </row>
    <row r="22956" spans="32:39">
      <c r="AF22956" s="25"/>
      <c r="AM22956" s="25"/>
    </row>
    <row r="22957" spans="32:39">
      <c r="AF22957" s="25"/>
      <c r="AM22957" s="25"/>
    </row>
    <row r="22958" spans="32:39">
      <c r="AF22958" s="25"/>
      <c r="AM22958" s="25"/>
    </row>
    <row r="22959" spans="32:39">
      <c r="AF22959" s="25"/>
      <c r="AM22959" s="25"/>
    </row>
    <row r="22960" spans="32:39">
      <c r="AF22960" s="25"/>
      <c r="AM22960" s="25"/>
    </row>
    <row r="22961" spans="32:39">
      <c r="AF22961" s="25"/>
      <c r="AM22961" s="25"/>
    </row>
    <row r="22962" spans="32:39">
      <c r="AF22962" s="25"/>
      <c r="AM22962" s="25"/>
    </row>
    <row r="22963" spans="32:39">
      <c r="AF22963" s="25"/>
      <c r="AM22963" s="25"/>
    </row>
    <row r="22964" spans="32:39">
      <c r="AF22964" s="25"/>
      <c r="AM22964" s="25"/>
    </row>
    <row r="22965" spans="32:39">
      <c r="AF22965" s="25"/>
      <c r="AM22965" s="25"/>
    </row>
    <row r="22966" spans="32:39">
      <c r="AF22966" s="25"/>
      <c r="AM22966" s="25"/>
    </row>
    <row r="22967" spans="32:39">
      <c r="AF22967" s="25"/>
      <c r="AM22967" s="25"/>
    </row>
    <row r="22968" spans="32:39">
      <c r="AF22968" s="25"/>
      <c r="AM22968" s="25"/>
    </row>
    <row r="22969" spans="32:39">
      <c r="AF22969" s="25"/>
      <c r="AM22969" s="25"/>
    </row>
    <row r="22970" spans="32:39">
      <c r="AF22970" s="25"/>
      <c r="AM22970" s="25"/>
    </row>
    <row r="22971" spans="32:39">
      <c r="AF22971" s="25"/>
      <c r="AM22971" s="25"/>
    </row>
    <row r="22972" spans="32:39">
      <c r="AF22972" s="25"/>
      <c r="AM22972" s="25"/>
    </row>
    <row r="22973" spans="32:39">
      <c r="AF22973" s="25"/>
      <c r="AM22973" s="25"/>
    </row>
    <row r="22974" spans="32:39">
      <c r="AF22974" s="25"/>
      <c r="AM22974" s="25"/>
    </row>
    <row r="22975" spans="32:39">
      <c r="AF22975" s="25"/>
      <c r="AM22975" s="25"/>
    </row>
    <row r="22976" spans="32:39">
      <c r="AF22976" s="25"/>
      <c r="AM22976" s="25"/>
    </row>
    <row r="22977" spans="32:39">
      <c r="AF22977" s="25"/>
      <c r="AM22977" s="25"/>
    </row>
    <row r="22978" spans="32:39">
      <c r="AF22978" s="25"/>
      <c r="AM22978" s="25"/>
    </row>
    <row r="22979" spans="32:39">
      <c r="AF22979" s="25"/>
      <c r="AM22979" s="25"/>
    </row>
    <row r="22980" spans="32:39">
      <c r="AF22980" s="25"/>
      <c r="AM22980" s="25"/>
    </row>
    <row r="22981" spans="32:39">
      <c r="AF22981" s="25"/>
      <c r="AM22981" s="25"/>
    </row>
    <row r="22982" spans="32:39">
      <c r="AF22982" s="25"/>
      <c r="AM22982" s="25"/>
    </row>
    <row r="22983" spans="32:39">
      <c r="AF22983" s="25"/>
      <c r="AM22983" s="25"/>
    </row>
    <row r="22984" spans="32:39">
      <c r="AF22984" s="25"/>
      <c r="AM22984" s="25"/>
    </row>
    <row r="22985" spans="32:39">
      <c r="AF22985" s="25"/>
      <c r="AM22985" s="25"/>
    </row>
    <row r="22986" spans="32:39">
      <c r="AF22986" s="25"/>
      <c r="AM22986" s="25"/>
    </row>
    <row r="22987" spans="32:39">
      <c r="AF22987" s="25"/>
      <c r="AM22987" s="25"/>
    </row>
    <row r="22988" spans="32:39">
      <c r="AF22988" s="25"/>
      <c r="AM22988" s="25"/>
    </row>
    <row r="22989" spans="32:39">
      <c r="AF22989" s="25"/>
      <c r="AM22989" s="25"/>
    </row>
    <row r="22990" spans="32:39">
      <c r="AF22990" s="25"/>
      <c r="AM22990" s="25"/>
    </row>
    <row r="22991" spans="32:39">
      <c r="AF22991" s="25"/>
      <c r="AM22991" s="25"/>
    </row>
    <row r="22992" spans="32:39">
      <c r="AF22992" s="25"/>
      <c r="AM22992" s="25"/>
    </row>
    <row r="22993" spans="32:39">
      <c r="AF22993" s="25"/>
      <c r="AM22993" s="25"/>
    </row>
    <row r="22994" spans="32:39">
      <c r="AF22994" s="25"/>
      <c r="AM22994" s="25"/>
    </row>
    <row r="22995" spans="32:39">
      <c r="AF22995" s="25"/>
      <c r="AM22995" s="25"/>
    </row>
    <row r="22996" spans="32:39">
      <c r="AF22996" s="25"/>
      <c r="AM22996" s="25"/>
    </row>
    <row r="22997" spans="32:39">
      <c r="AF22997" s="25"/>
      <c r="AM22997" s="25"/>
    </row>
    <row r="22998" spans="32:39">
      <c r="AF22998" s="25"/>
      <c r="AM22998" s="25"/>
    </row>
    <row r="22999" spans="32:39">
      <c r="AF22999" s="25"/>
      <c r="AM22999" s="25"/>
    </row>
    <row r="23000" spans="32:39">
      <c r="AF23000" s="25"/>
      <c r="AM23000" s="25"/>
    </row>
    <row r="23001" spans="32:39">
      <c r="AF23001" s="25"/>
      <c r="AM23001" s="25"/>
    </row>
    <row r="23002" spans="32:39">
      <c r="AF23002" s="25"/>
      <c r="AM23002" s="25"/>
    </row>
    <row r="23003" spans="32:39">
      <c r="AF23003" s="25"/>
      <c r="AM23003" s="25"/>
    </row>
    <row r="23004" spans="32:39">
      <c r="AF23004" s="25"/>
      <c r="AM23004" s="25"/>
    </row>
    <row r="23005" spans="32:39">
      <c r="AF23005" s="25"/>
      <c r="AM23005" s="25"/>
    </row>
    <row r="23006" spans="32:39">
      <c r="AF23006" s="25"/>
      <c r="AM23006" s="25"/>
    </row>
    <row r="23007" spans="32:39">
      <c r="AF23007" s="25"/>
      <c r="AM23007" s="25"/>
    </row>
    <row r="23008" spans="32:39">
      <c r="AF23008" s="25"/>
      <c r="AM23008" s="25"/>
    </row>
    <row r="23009" spans="32:39">
      <c r="AF23009" s="25"/>
      <c r="AM23009" s="25"/>
    </row>
    <row r="23010" spans="32:39">
      <c r="AF23010" s="25"/>
      <c r="AM23010" s="25"/>
    </row>
    <row r="23011" spans="32:39">
      <c r="AF23011" s="25"/>
      <c r="AM23011" s="25"/>
    </row>
    <row r="23012" spans="32:39">
      <c r="AF23012" s="25"/>
      <c r="AM23012" s="25"/>
    </row>
    <row r="23013" spans="32:39">
      <c r="AF23013" s="25"/>
      <c r="AM23013" s="25"/>
    </row>
    <row r="23014" spans="32:39">
      <c r="AF23014" s="25"/>
      <c r="AM23014" s="25"/>
    </row>
    <row r="23015" spans="32:39">
      <c r="AF23015" s="25"/>
      <c r="AM23015" s="25"/>
    </row>
    <row r="23016" spans="32:39">
      <c r="AF23016" s="25"/>
      <c r="AM23016" s="25"/>
    </row>
    <row r="23017" spans="32:39">
      <c r="AF23017" s="25"/>
      <c r="AM23017" s="25"/>
    </row>
    <row r="23018" spans="32:39">
      <c r="AF23018" s="25"/>
      <c r="AM23018" s="25"/>
    </row>
    <row r="23019" spans="32:39">
      <c r="AF23019" s="25"/>
      <c r="AM23019" s="25"/>
    </row>
    <row r="23020" spans="32:39">
      <c r="AF23020" s="25"/>
      <c r="AM23020" s="25"/>
    </row>
    <row r="23021" spans="32:39">
      <c r="AF23021" s="25"/>
      <c r="AM23021" s="25"/>
    </row>
    <row r="23022" spans="32:39">
      <c r="AF23022" s="25"/>
      <c r="AM23022" s="25"/>
    </row>
    <row r="23023" spans="32:39">
      <c r="AF23023" s="25"/>
      <c r="AM23023" s="25"/>
    </row>
    <row r="23024" spans="32:39">
      <c r="AF23024" s="25"/>
      <c r="AM23024" s="25"/>
    </row>
    <row r="23025" spans="32:39">
      <c r="AF23025" s="25"/>
      <c r="AM23025" s="25"/>
    </row>
    <row r="23026" spans="32:39">
      <c r="AF23026" s="25"/>
      <c r="AM23026" s="25"/>
    </row>
    <row r="23027" spans="32:39">
      <c r="AF23027" s="25"/>
      <c r="AM23027" s="25"/>
    </row>
    <row r="23028" spans="32:39">
      <c r="AF23028" s="25"/>
      <c r="AM23028" s="25"/>
    </row>
    <row r="23029" spans="32:39">
      <c r="AF23029" s="25"/>
      <c r="AM23029" s="25"/>
    </row>
    <row r="23030" spans="32:39">
      <c r="AF23030" s="25"/>
      <c r="AM23030" s="25"/>
    </row>
    <row r="23031" spans="32:39">
      <c r="AF23031" s="25"/>
      <c r="AM23031" s="25"/>
    </row>
    <row r="23032" spans="32:39">
      <c r="AF23032" s="25"/>
      <c r="AM23032" s="25"/>
    </row>
    <row r="23033" spans="32:39">
      <c r="AF23033" s="25"/>
      <c r="AM23033" s="25"/>
    </row>
    <row r="23034" spans="32:39">
      <c r="AF23034" s="25"/>
      <c r="AM23034" s="25"/>
    </row>
    <row r="23035" spans="32:39">
      <c r="AF23035" s="25"/>
      <c r="AM23035" s="25"/>
    </row>
    <row r="23036" spans="32:39">
      <c r="AF23036" s="25"/>
      <c r="AM23036" s="25"/>
    </row>
    <row r="23037" spans="32:39">
      <c r="AF23037" s="25"/>
      <c r="AM23037" s="25"/>
    </row>
    <row r="23038" spans="32:39">
      <c r="AF23038" s="25"/>
      <c r="AM23038" s="25"/>
    </row>
    <row r="23039" spans="32:39">
      <c r="AF23039" s="25"/>
      <c r="AM23039" s="25"/>
    </row>
    <row r="23040" spans="32:39">
      <c r="AF23040" s="25"/>
      <c r="AM23040" s="25"/>
    </row>
    <row r="23041" spans="32:39">
      <c r="AF23041" s="25"/>
      <c r="AM23041" s="25"/>
    </row>
    <row r="23042" spans="32:39">
      <c r="AF23042" s="25"/>
      <c r="AM23042" s="25"/>
    </row>
    <row r="23043" spans="32:39">
      <c r="AF23043" s="25"/>
      <c r="AM23043" s="25"/>
    </row>
    <row r="23044" spans="32:39">
      <c r="AF23044" s="25"/>
      <c r="AM23044" s="25"/>
    </row>
    <row r="23045" spans="32:39">
      <c r="AF23045" s="25"/>
      <c r="AM23045" s="25"/>
    </row>
    <row r="23046" spans="32:39">
      <c r="AF23046" s="25"/>
      <c r="AM23046" s="25"/>
    </row>
    <row r="23047" spans="32:39">
      <c r="AF23047" s="25"/>
      <c r="AM23047" s="25"/>
    </row>
    <row r="23048" spans="32:39">
      <c r="AF23048" s="25"/>
      <c r="AM23048" s="25"/>
    </row>
    <row r="23049" spans="32:39">
      <c r="AF23049" s="25"/>
      <c r="AM23049" s="25"/>
    </row>
    <row r="23050" spans="32:39">
      <c r="AF23050" s="25"/>
      <c r="AM23050" s="25"/>
    </row>
    <row r="23051" spans="32:39">
      <c r="AF23051" s="25"/>
      <c r="AM23051" s="25"/>
    </row>
    <row r="23052" spans="32:39">
      <c r="AF23052" s="25"/>
      <c r="AM23052" s="25"/>
    </row>
    <row r="23053" spans="32:39">
      <c r="AF23053" s="25"/>
      <c r="AM23053" s="25"/>
    </row>
    <row r="23054" spans="32:39">
      <c r="AF23054" s="25"/>
      <c r="AM23054" s="25"/>
    </row>
    <row r="23055" spans="32:39">
      <c r="AF23055" s="25"/>
      <c r="AM23055" s="25"/>
    </row>
    <row r="23056" spans="32:39">
      <c r="AF23056" s="25"/>
      <c r="AM23056" s="25"/>
    </row>
    <row r="23057" spans="32:39">
      <c r="AF23057" s="25"/>
      <c r="AM23057" s="25"/>
    </row>
    <row r="23058" spans="32:39">
      <c r="AF23058" s="25"/>
      <c r="AM23058" s="25"/>
    </row>
    <row r="23059" spans="32:39">
      <c r="AF23059" s="25"/>
      <c r="AM23059" s="25"/>
    </row>
    <row r="23060" spans="32:39">
      <c r="AF23060" s="25"/>
      <c r="AM23060" s="25"/>
    </row>
    <row r="23061" spans="32:39">
      <c r="AF23061" s="25"/>
      <c r="AM23061" s="25"/>
    </row>
    <row r="23062" spans="32:39">
      <c r="AF23062" s="25"/>
      <c r="AM23062" s="25"/>
    </row>
    <row r="23063" spans="32:39">
      <c r="AF23063" s="25"/>
      <c r="AM23063" s="25"/>
    </row>
    <row r="23064" spans="32:39">
      <c r="AF23064" s="25"/>
      <c r="AM23064" s="25"/>
    </row>
    <row r="23065" spans="32:39">
      <c r="AF23065" s="25"/>
      <c r="AM23065" s="25"/>
    </row>
    <row r="23066" spans="32:39">
      <c r="AF23066" s="25"/>
      <c r="AM23066" s="25"/>
    </row>
    <row r="23067" spans="32:39">
      <c r="AF23067" s="25"/>
      <c r="AM23067" s="25"/>
    </row>
    <row r="23068" spans="32:39">
      <c r="AF23068" s="25"/>
      <c r="AM23068" s="25"/>
    </row>
    <row r="23069" spans="32:39">
      <c r="AF23069" s="25"/>
      <c r="AM23069" s="25"/>
    </row>
    <row r="23070" spans="32:39">
      <c r="AF23070" s="25"/>
      <c r="AM23070" s="25"/>
    </row>
    <row r="23071" spans="32:39">
      <c r="AF23071" s="25"/>
      <c r="AM23071" s="25"/>
    </row>
    <row r="23072" spans="32:39">
      <c r="AF23072" s="25"/>
      <c r="AM23072" s="25"/>
    </row>
    <row r="23073" spans="32:39">
      <c r="AF23073" s="25"/>
      <c r="AM23073" s="25"/>
    </row>
    <row r="23074" spans="32:39">
      <c r="AF23074" s="25"/>
      <c r="AM23074" s="25"/>
    </row>
    <row r="23075" spans="32:39">
      <c r="AF23075" s="25"/>
      <c r="AM23075" s="25"/>
    </row>
    <row r="23076" spans="32:39">
      <c r="AF23076" s="25"/>
      <c r="AM23076" s="25"/>
    </row>
    <row r="23077" spans="32:39">
      <c r="AF23077" s="25"/>
      <c r="AM23077" s="25"/>
    </row>
    <row r="23078" spans="32:39">
      <c r="AF23078" s="25"/>
      <c r="AM23078" s="25"/>
    </row>
    <row r="23079" spans="32:39">
      <c r="AF23079" s="25"/>
      <c r="AM23079" s="25"/>
    </row>
    <row r="23080" spans="32:39">
      <c r="AF23080" s="25"/>
      <c r="AM23080" s="25"/>
    </row>
    <row r="23081" spans="32:39">
      <c r="AF23081" s="25"/>
      <c r="AM23081" s="25"/>
    </row>
    <row r="23082" spans="32:39">
      <c r="AF23082" s="25"/>
      <c r="AM23082" s="25"/>
    </row>
    <row r="23083" spans="32:39">
      <c r="AF23083" s="25"/>
      <c r="AM23083" s="25"/>
    </row>
    <row r="23084" spans="32:39">
      <c r="AF23084" s="25"/>
      <c r="AM23084" s="25"/>
    </row>
    <row r="23085" spans="32:39">
      <c r="AF23085" s="25"/>
      <c r="AM23085" s="25"/>
    </row>
    <row r="23086" spans="32:39">
      <c r="AF23086" s="25"/>
      <c r="AM23086" s="25"/>
    </row>
    <row r="23087" spans="32:39">
      <c r="AF23087" s="25"/>
      <c r="AM23087" s="25"/>
    </row>
    <row r="23088" spans="32:39">
      <c r="AF23088" s="25"/>
      <c r="AM23088" s="25"/>
    </row>
    <row r="23089" spans="32:39">
      <c r="AF23089" s="25"/>
      <c r="AM23089" s="25"/>
    </row>
    <row r="23090" spans="32:39">
      <c r="AF23090" s="25"/>
      <c r="AM23090" s="25"/>
    </row>
    <row r="23091" spans="32:39">
      <c r="AF23091" s="25"/>
      <c r="AM23091" s="25"/>
    </row>
    <row r="23092" spans="32:39">
      <c r="AF23092" s="25"/>
      <c r="AM23092" s="25"/>
    </row>
    <row r="23093" spans="32:39">
      <c r="AF23093" s="25"/>
      <c r="AM23093" s="25"/>
    </row>
    <row r="23094" spans="32:39">
      <c r="AF23094" s="25"/>
      <c r="AM23094" s="25"/>
    </row>
    <row r="23095" spans="32:39">
      <c r="AF23095" s="25"/>
      <c r="AM23095" s="25"/>
    </row>
    <row r="23096" spans="32:39">
      <c r="AF23096" s="25"/>
      <c r="AM23096" s="25"/>
    </row>
    <row r="23097" spans="32:39">
      <c r="AF23097" s="25"/>
      <c r="AM23097" s="25"/>
    </row>
    <row r="23098" spans="32:39">
      <c r="AF23098" s="25"/>
      <c r="AM23098" s="25"/>
    </row>
    <row r="23099" spans="32:39">
      <c r="AF23099" s="25"/>
      <c r="AM23099" s="25"/>
    </row>
    <row r="23100" spans="32:39">
      <c r="AF23100" s="25"/>
      <c r="AM23100" s="25"/>
    </row>
    <row r="23101" spans="32:39">
      <c r="AF23101" s="25"/>
      <c r="AM23101" s="25"/>
    </row>
    <row r="23102" spans="32:39">
      <c r="AF23102" s="25"/>
      <c r="AM23102" s="25"/>
    </row>
    <row r="23103" spans="32:39">
      <c r="AF23103" s="25"/>
      <c r="AM23103" s="25"/>
    </row>
    <row r="23104" spans="32:39">
      <c r="AF23104" s="25"/>
      <c r="AM23104" s="25"/>
    </row>
    <row r="23105" spans="32:39">
      <c r="AF23105" s="25"/>
      <c r="AM23105" s="25"/>
    </row>
    <row r="23106" spans="32:39">
      <c r="AF23106" s="25"/>
      <c r="AM23106" s="25"/>
    </row>
    <row r="23107" spans="32:39">
      <c r="AF23107" s="25"/>
      <c r="AM23107" s="25"/>
    </row>
    <row r="23108" spans="32:39">
      <c r="AF23108" s="25"/>
      <c r="AM23108" s="25"/>
    </row>
    <row r="23109" spans="32:39">
      <c r="AF23109" s="25"/>
      <c r="AM23109" s="25"/>
    </row>
    <row r="23110" spans="32:39">
      <c r="AF23110" s="25"/>
      <c r="AM23110" s="25"/>
    </row>
    <row r="23111" spans="32:39">
      <c r="AF23111" s="25"/>
      <c r="AM23111" s="25"/>
    </row>
    <row r="23112" spans="32:39">
      <c r="AF23112" s="25"/>
      <c r="AM23112" s="25"/>
    </row>
    <row r="23113" spans="32:39">
      <c r="AF23113" s="25"/>
      <c r="AM23113" s="25"/>
    </row>
    <row r="23114" spans="32:39">
      <c r="AF23114" s="25"/>
      <c r="AM23114" s="25"/>
    </row>
    <row r="23115" spans="32:39">
      <c r="AF23115" s="25"/>
      <c r="AM23115" s="25"/>
    </row>
    <row r="23116" spans="32:39">
      <c r="AF23116" s="25"/>
      <c r="AM23116" s="25"/>
    </row>
    <row r="23117" spans="32:39">
      <c r="AF23117" s="25"/>
      <c r="AM23117" s="25"/>
    </row>
    <row r="23118" spans="32:39">
      <c r="AF23118" s="25"/>
      <c r="AM23118" s="25"/>
    </row>
    <row r="23119" spans="32:39">
      <c r="AF23119" s="25"/>
      <c r="AM23119" s="25"/>
    </row>
    <row r="23120" spans="32:39">
      <c r="AF23120" s="25"/>
      <c r="AM23120" s="25"/>
    </row>
    <row r="23121" spans="32:39">
      <c r="AF23121" s="25"/>
      <c r="AM23121" s="25"/>
    </row>
    <row r="23122" spans="32:39">
      <c r="AF23122" s="25"/>
      <c r="AM23122" s="25"/>
    </row>
    <row r="23123" spans="32:39">
      <c r="AF23123" s="25"/>
      <c r="AM23123" s="25"/>
    </row>
    <row r="23124" spans="32:39">
      <c r="AF23124" s="25"/>
      <c r="AM23124" s="25"/>
    </row>
    <row r="23125" spans="32:39">
      <c r="AF23125" s="25"/>
      <c r="AM23125" s="25"/>
    </row>
    <row r="23126" spans="32:39">
      <c r="AF23126" s="25"/>
      <c r="AM23126" s="25"/>
    </row>
    <row r="23127" spans="32:39">
      <c r="AF23127" s="25"/>
      <c r="AM23127" s="25"/>
    </row>
    <row r="23128" spans="32:39">
      <c r="AF23128" s="25"/>
      <c r="AM23128" s="25"/>
    </row>
    <row r="23129" spans="32:39">
      <c r="AF23129" s="25"/>
      <c r="AM23129" s="25"/>
    </row>
    <row r="23130" spans="32:39">
      <c r="AF23130" s="25"/>
      <c r="AM23130" s="25"/>
    </row>
    <row r="23131" spans="32:39">
      <c r="AF23131" s="25"/>
      <c r="AM23131" s="25"/>
    </row>
    <row r="23132" spans="32:39">
      <c r="AF23132" s="25"/>
      <c r="AM23132" s="25"/>
    </row>
    <row r="23133" spans="32:39">
      <c r="AF23133" s="25"/>
      <c r="AM23133" s="25"/>
    </row>
    <row r="23134" spans="32:39">
      <c r="AF23134" s="25"/>
      <c r="AM23134" s="25"/>
    </row>
    <row r="23135" spans="32:39">
      <c r="AF23135" s="25"/>
      <c r="AM23135" s="25"/>
    </row>
    <row r="23136" spans="32:39">
      <c r="AF23136" s="25"/>
      <c r="AM23136" s="25"/>
    </row>
    <row r="23137" spans="32:39">
      <c r="AF23137" s="25"/>
      <c r="AM23137" s="25"/>
    </row>
    <row r="23138" spans="32:39">
      <c r="AF23138" s="25"/>
      <c r="AM23138" s="25"/>
    </row>
    <row r="23139" spans="32:39">
      <c r="AF23139" s="25"/>
      <c r="AM23139" s="25"/>
    </row>
    <row r="23140" spans="32:39">
      <c r="AF23140" s="25"/>
      <c r="AM23140" s="25"/>
    </row>
    <row r="23141" spans="32:39">
      <c r="AF23141" s="25"/>
      <c r="AM23141" s="25"/>
    </row>
    <row r="23142" spans="32:39">
      <c r="AF23142" s="25"/>
      <c r="AM23142" s="25"/>
    </row>
    <row r="23143" spans="32:39">
      <c r="AF23143" s="25"/>
      <c r="AM23143" s="25"/>
    </row>
    <row r="23144" spans="32:39">
      <c r="AF23144" s="25"/>
      <c r="AM23144" s="25"/>
    </row>
    <row r="23145" spans="32:39">
      <c r="AF23145" s="25"/>
      <c r="AM23145" s="25"/>
    </row>
    <row r="23146" spans="32:39">
      <c r="AF23146" s="25"/>
      <c r="AM23146" s="25"/>
    </row>
    <row r="23147" spans="32:39">
      <c r="AF23147" s="25"/>
      <c r="AM23147" s="25"/>
    </row>
    <row r="23148" spans="32:39">
      <c r="AF23148" s="25"/>
      <c r="AM23148" s="25"/>
    </row>
    <row r="23149" spans="32:39">
      <c r="AF23149" s="25"/>
      <c r="AM23149" s="25"/>
    </row>
    <row r="23150" spans="32:39">
      <c r="AF23150" s="25"/>
      <c r="AM23150" s="25"/>
    </row>
    <row r="23151" spans="32:39">
      <c r="AF23151" s="25"/>
      <c r="AM23151" s="25"/>
    </row>
    <row r="23152" spans="32:39">
      <c r="AF23152" s="25"/>
      <c r="AM23152" s="25"/>
    </row>
    <row r="23153" spans="32:39">
      <c r="AF23153" s="25"/>
      <c r="AM23153" s="25"/>
    </row>
    <row r="23154" spans="32:39">
      <c r="AF23154" s="25"/>
      <c r="AM23154" s="25"/>
    </row>
    <row r="23155" spans="32:39">
      <c r="AF23155" s="25"/>
      <c r="AM23155" s="25"/>
    </row>
    <row r="23156" spans="32:39">
      <c r="AF23156" s="25"/>
      <c r="AM23156" s="25"/>
    </row>
    <row r="23157" spans="32:39">
      <c r="AF23157" s="25"/>
      <c r="AM23157" s="25"/>
    </row>
    <row r="23158" spans="32:39">
      <c r="AF23158" s="25"/>
      <c r="AM23158" s="25"/>
    </row>
    <row r="23159" spans="32:39">
      <c r="AF23159" s="25"/>
      <c r="AM23159" s="25"/>
    </row>
    <row r="23160" spans="32:39">
      <c r="AF23160" s="25"/>
      <c r="AM23160" s="25"/>
    </row>
    <row r="23161" spans="32:39">
      <c r="AF23161" s="25"/>
      <c r="AM23161" s="25"/>
    </row>
    <row r="23162" spans="32:39">
      <c r="AF23162" s="25"/>
      <c r="AM23162" s="25"/>
    </row>
    <row r="23163" spans="32:39">
      <c r="AF23163" s="25"/>
      <c r="AM23163" s="25"/>
    </row>
    <row r="23164" spans="32:39">
      <c r="AF23164" s="25"/>
      <c r="AM23164" s="25"/>
    </row>
    <row r="23165" spans="32:39">
      <c r="AF23165" s="25"/>
      <c r="AM23165" s="25"/>
    </row>
    <row r="23166" spans="32:39">
      <c r="AF23166" s="25"/>
      <c r="AM23166" s="25"/>
    </row>
    <row r="23167" spans="32:39">
      <c r="AF23167" s="25"/>
      <c r="AM23167" s="25"/>
    </row>
    <row r="23168" spans="32:39">
      <c r="AF23168" s="25"/>
      <c r="AM23168" s="25"/>
    </row>
    <row r="23169" spans="32:39">
      <c r="AF23169" s="25"/>
      <c r="AM23169" s="25"/>
    </row>
    <row r="23170" spans="32:39">
      <c r="AF23170" s="25"/>
      <c r="AM23170" s="25"/>
    </row>
    <row r="23171" spans="32:39">
      <c r="AF23171" s="25"/>
      <c r="AM23171" s="25"/>
    </row>
    <row r="23172" spans="32:39">
      <c r="AF23172" s="25"/>
      <c r="AM23172" s="25"/>
    </row>
    <row r="23173" spans="32:39">
      <c r="AF23173" s="25"/>
      <c r="AM23173" s="25"/>
    </row>
    <row r="23174" spans="32:39">
      <c r="AF23174" s="25"/>
      <c r="AM23174" s="25"/>
    </row>
    <row r="23175" spans="32:39">
      <c r="AF23175" s="25"/>
      <c r="AM23175" s="25"/>
    </row>
    <row r="23176" spans="32:39">
      <c r="AF23176" s="25"/>
      <c r="AM23176" s="25"/>
    </row>
    <row r="23177" spans="32:39">
      <c r="AF23177" s="25"/>
      <c r="AM23177" s="25"/>
    </row>
    <row r="23178" spans="32:39">
      <c r="AF23178" s="25"/>
      <c r="AM23178" s="25"/>
    </row>
    <row r="23179" spans="32:39">
      <c r="AF23179" s="25"/>
      <c r="AM23179" s="25"/>
    </row>
    <row r="23180" spans="32:39">
      <c r="AF23180" s="25"/>
      <c r="AM23180" s="25"/>
    </row>
    <row r="23181" spans="32:39">
      <c r="AF23181" s="25"/>
      <c r="AM23181" s="25"/>
    </row>
    <row r="23182" spans="32:39">
      <c r="AF23182" s="25"/>
      <c r="AM23182" s="25"/>
    </row>
    <row r="23183" spans="32:39">
      <c r="AF23183" s="25"/>
      <c r="AM23183" s="25"/>
    </row>
    <row r="23184" spans="32:39">
      <c r="AF23184" s="25"/>
      <c r="AM23184" s="25"/>
    </row>
    <row r="23185" spans="32:39">
      <c r="AF23185" s="25"/>
      <c r="AM23185" s="25"/>
    </row>
    <row r="23186" spans="32:39">
      <c r="AF23186" s="25"/>
      <c r="AM23186" s="25"/>
    </row>
    <row r="23187" spans="32:39">
      <c r="AF23187" s="25"/>
      <c r="AM23187" s="25"/>
    </row>
    <row r="23188" spans="32:39">
      <c r="AF23188" s="25"/>
      <c r="AM23188" s="25"/>
    </row>
    <row r="23189" spans="32:39">
      <c r="AF23189" s="25"/>
      <c r="AM23189" s="25"/>
    </row>
    <row r="23190" spans="32:39">
      <c r="AF23190" s="25"/>
      <c r="AM23190" s="25"/>
    </row>
    <row r="23191" spans="32:39">
      <c r="AF23191" s="25"/>
      <c r="AM23191" s="25"/>
    </row>
    <row r="23192" spans="32:39">
      <c r="AF23192" s="25"/>
      <c r="AM23192" s="25"/>
    </row>
    <row r="23193" spans="32:39">
      <c r="AF23193" s="25"/>
      <c r="AM23193" s="25"/>
    </row>
    <row r="23194" spans="32:39">
      <c r="AF23194" s="25"/>
      <c r="AM23194" s="25"/>
    </row>
    <row r="23195" spans="32:39">
      <c r="AF23195" s="25"/>
      <c r="AM23195" s="25"/>
    </row>
    <row r="23196" spans="32:39">
      <c r="AF23196" s="25"/>
      <c r="AM23196" s="25"/>
    </row>
    <row r="23197" spans="32:39">
      <c r="AF23197" s="25"/>
      <c r="AM23197" s="25"/>
    </row>
    <row r="23198" spans="32:39">
      <c r="AF23198" s="25"/>
      <c r="AM23198" s="25"/>
    </row>
    <row r="23199" spans="32:39">
      <c r="AF23199" s="25"/>
      <c r="AM23199" s="25"/>
    </row>
    <row r="23200" spans="32:39">
      <c r="AF23200" s="25"/>
      <c r="AM23200" s="25"/>
    </row>
    <row r="23201" spans="32:39">
      <c r="AF23201" s="25"/>
      <c r="AM23201" s="25"/>
    </row>
    <row r="23202" spans="32:39">
      <c r="AF23202" s="25"/>
      <c r="AM23202" s="25"/>
    </row>
    <row r="23203" spans="32:39">
      <c r="AF23203" s="25"/>
      <c r="AM23203" s="25"/>
    </row>
    <row r="23204" spans="32:39">
      <c r="AF23204" s="25"/>
      <c r="AM23204" s="25"/>
    </row>
    <row r="23205" spans="32:39">
      <c r="AF23205" s="25"/>
      <c r="AM23205" s="25"/>
    </row>
    <row r="23206" spans="32:39">
      <c r="AF23206" s="25"/>
      <c r="AM23206" s="25"/>
    </row>
    <row r="23207" spans="32:39">
      <c r="AF23207" s="25"/>
      <c r="AM23207" s="25"/>
    </row>
    <row r="23208" spans="32:39">
      <c r="AF23208" s="25"/>
      <c r="AM23208" s="25"/>
    </row>
    <row r="23209" spans="32:39">
      <c r="AF23209" s="25"/>
      <c r="AM23209" s="25"/>
    </row>
    <row r="23210" spans="32:39">
      <c r="AF23210" s="25"/>
      <c r="AM23210" s="25"/>
    </row>
    <row r="23211" spans="32:39">
      <c r="AF23211" s="25"/>
      <c r="AM23211" s="25"/>
    </row>
    <row r="23212" spans="32:39">
      <c r="AF23212" s="25"/>
      <c r="AM23212" s="25"/>
    </row>
    <row r="23213" spans="32:39">
      <c r="AF23213" s="25"/>
      <c r="AM23213" s="25"/>
    </row>
    <row r="23214" spans="32:39">
      <c r="AF23214" s="25"/>
      <c r="AM23214" s="25"/>
    </row>
    <row r="23215" spans="32:39">
      <c r="AF23215" s="25"/>
      <c r="AM23215" s="25"/>
    </row>
    <row r="23216" spans="32:39">
      <c r="AF23216" s="25"/>
      <c r="AM23216" s="25"/>
    </row>
    <row r="23217" spans="32:39">
      <c r="AF23217" s="25"/>
      <c r="AM23217" s="25"/>
    </row>
    <row r="23218" spans="32:39">
      <c r="AF23218" s="25"/>
      <c r="AM23218" s="25"/>
    </row>
    <row r="23219" spans="32:39">
      <c r="AF23219" s="25"/>
      <c r="AM23219" s="25"/>
    </row>
    <row r="23220" spans="32:39">
      <c r="AF23220" s="25"/>
      <c r="AM23220" s="25"/>
    </row>
    <row r="23221" spans="32:39">
      <c r="AF23221" s="25"/>
      <c r="AM23221" s="25"/>
    </row>
    <row r="23222" spans="32:39">
      <c r="AF23222" s="25"/>
      <c r="AM23222" s="25"/>
    </row>
    <row r="23223" spans="32:39">
      <c r="AF23223" s="25"/>
      <c r="AM23223" s="25"/>
    </row>
    <row r="23224" spans="32:39">
      <c r="AF23224" s="25"/>
      <c r="AM23224" s="25"/>
    </row>
    <row r="23225" spans="32:39">
      <c r="AF23225" s="25"/>
      <c r="AM23225" s="25"/>
    </row>
    <row r="23226" spans="32:39">
      <c r="AF23226" s="25"/>
      <c r="AM23226" s="25"/>
    </row>
    <row r="23227" spans="32:39">
      <c r="AF23227" s="25"/>
      <c r="AM23227" s="25"/>
    </row>
    <row r="23228" spans="32:39">
      <c r="AF23228" s="25"/>
      <c r="AM23228" s="25"/>
    </row>
    <row r="23229" spans="32:39">
      <c r="AF23229" s="25"/>
      <c r="AM23229" s="25"/>
    </row>
    <row r="23230" spans="32:39">
      <c r="AF23230" s="25"/>
      <c r="AM23230" s="25"/>
    </row>
    <row r="23231" spans="32:39">
      <c r="AF23231" s="25"/>
      <c r="AM23231" s="25"/>
    </row>
    <row r="23232" spans="32:39">
      <c r="AF23232" s="25"/>
      <c r="AM23232" s="25"/>
    </row>
    <row r="23233" spans="32:39">
      <c r="AF23233" s="25"/>
      <c r="AM23233" s="25"/>
    </row>
    <row r="23234" spans="32:39">
      <c r="AF23234" s="25"/>
      <c r="AM23234" s="25"/>
    </row>
    <row r="23235" spans="32:39">
      <c r="AF23235" s="25"/>
      <c r="AM23235" s="25"/>
    </row>
    <row r="23236" spans="32:39">
      <c r="AF23236" s="25"/>
      <c r="AM23236" s="25"/>
    </row>
    <row r="23237" spans="32:39">
      <c r="AF23237" s="25"/>
      <c r="AM23237" s="25"/>
    </row>
    <row r="23238" spans="32:39">
      <c r="AF23238" s="25"/>
      <c r="AM23238" s="25"/>
    </row>
    <row r="23239" spans="32:39">
      <c r="AF23239" s="25"/>
      <c r="AM23239" s="25"/>
    </row>
    <row r="23240" spans="32:39">
      <c r="AF23240" s="25"/>
      <c r="AM23240" s="25"/>
    </row>
    <row r="23241" spans="32:39">
      <c r="AF23241" s="25"/>
      <c r="AM23241" s="25"/>
    </row>
    <row r="23242" spans="32:39">
      <c r="AF23242" s="25"/>
      <c r="AM23242" s="25"/>
    </row>
    <row r="23243" spans="32:39">
      <c r="AF23243" s="25"/>
      <c r="AM23243" s="25"/>
    </row>
    <row r="23244" spans="32:39">
      <c r="AF23244" s="25"/>
      <c r="AM23244" s="25"/>
    </row>
    <row r="23245" spans="32:39">
      <c r="AF23245" s="25"/>
      <c r="AM23245" s="25"/>
    </row>
    <row r="23246" spans="32:39">
      <c r="AF23246" s="25"/>
      <c r="AM23246" s="25"/>
    </row>
    <row r="23247" spans="32:39">
      <c r="AF23247" s="25"/>
      <c r="AM23247" s="25"/>
    </row>
    <row r="23248" spans="32:39">
      <c r="AF23248" s="25"/>
      <c r="AM23248" s="25"/>
    </row>
    <row r="23249" spans="32:39">
      <c r="AF23249" s="25"/>
      <c r="AM23249" s="25"/>
    </row>
    <row r="23250" spans="32:39">
      <c r="AF23250" s="25"/>
      <c r="AM23250" s="25"/>
    </row>
    <row r="23251" spans="32:39">
      <c r="AF23251" s="25"/>
      <c r="AM23251" s="25"/>
    </row>
    <row r="23252" spans="32:39">
      <c r="AF23252" s="25"/>
      <c r="AM23252" s="25"/>
    </row>
    <row r="23253" spans="32:39">
      <c r="AF23253" s="25"/>
      <c r="AM23253" s="25"/>
    </row>
    <row r="23254" spans="32:39">
      <c r="AF23254" s="25"/>
      <c r="AM23254" s="25"/>
    </row>
    <row r="23255" spans="32:39">
      <c r="AF23255" s="25"/>
      <c r="AM23255" s="25"/>
    </row>
    <row r="23256" spans="32:39">
      <c r="AF23256" s="25"/>
      <c r="AM23256" s="25"/>
    </row>
    <row r="23257" spans="32:39">
      <c r="AF23257" s="25"/>
      <c r="AM23257" s="25"/>
    </row>
    <row r="23258" spans="32:39">
      <c r="AF23258" s="25"/>
      <c r="AM23258" s="25"/>
    </row>
    <row r="23259" spans="32:39">
      <c r="AF23259" s="25"/>
      <c r="AM23259" s="25"/>
    </row>
    <row r="23260" spans="32:39">
      <c r="AF23260" s="25"/>
      <c r="AM23260" s="25"/>
    </row>
    <row r="23261" spans="32:39">
      <c r="AF23261" s="25"/>
      <c r="AM23261" s="25"/>
    </row>
    <row r="23262" spans="32:39">
      <c r="AF23262" s="25"/>
      <c r="AM23262" s="25"/>
    </row>
    <row r="23263" spans="32:39">
      <c r="AF23263" s="25"/>
      <c r="AM23263" s="25"/>
    </row>
    <row r="23264" spans="32:39">
      <c r="AF23264" s="25"/>
      <c r="AM23264" s="25"/>
    </row>
    <row r="23265" spans="32:39">
      <c r="AF23265" s="25"/>
      <c r="AM23265" s="25"/>
    </row>
    <row r="23266" spans="32:39">
      <c r="AF23266" s="25"/>
      <c r="AM23266" s="25"/>
    </row>
    <row r="23267" spans="32:39">
      <c r="AF23267" s="25"/>
      <c r="AM23267" s="25"/>
    </row>
    <row r="23268" spans="32:39">
      <c r="AF23268" s="25"/>
      <c r="AM23268" s="25"/>
    </row>
    <row r="23269" spans="32:39">
      <c r="AF23269" s="25"/>
      <c r="AM23269" s="25"/>
    </row>
    <row r="23270" spans="32:39">
      <c r="AF23270" s="25"/>
      <c r="AM23270" s="25"/>
    </row>
    <row r="23271" spans="32:39">
      <c r="AF23271" s="25"/>
      <c r="AM23271" s="25"/>
    </row>
    <row r="23272" spans="32:39">
      <c r="AF23272" s="25"/>
      <c r="AM23272" s="25"/>
    </row>
    <row r="23273" spans="32:39">
      <c r="AF23273" s="25"/>
      <c r="AM23273" s="25"/>
    </row>
    <row r="23274" spans="32:39">
      <c r="AF23274" s="25"/>
      <c r="AM23274" s="25"/>
    </row>
    <row r="23275" spans="32:39">
      <c r="AF23275" s="25"/>
      <c r="AM23275" s="25"/>
    </row>
    <row r="23276" spans="32:39">
      <c r="AF23276" s="25"/>
      <c r="AM23276" s="25"/>
    </row>
    <row r="23277" spans="32:39">
      <c r="AF23277" s="25"/>
      <c r="AM23277" s="25"/>
    </row>
    <row r="23278" spans="32:39">
      <c r="AF23278" s="25"/>
      <c r="AM23278" s="25"/>
    </row>
    <row r="23279" spans="32:39">
      <c r="AF23279" s="25"/>
      <c r="AM23279" s="25"/>
    </row>
    <row r="23280" spans="32:39">
      <c r="AF23280" s="25"/>
      <c r="AM23280" s="25"/>
    </row>
    <row r="23281" spans="32:39">
      <c r="AF23281" s="25"/>
      <c r="AM23281" s="25"/>
    </row>
    <row r="23282" spans="32:39">
      <c r="AF23282" s="25"/>
      <c r="AM23282" s="25"/>
    </row>
    <row r="23283" spans="32:39">
      <c r="AF23283" s="25"/>
      <c r="AM23283" s="25"/>
    </row>
    <row r="23284" spans="32:39">
      <c r="AF23284" s="25"/>
      <c r="AM23284" s="25"/>
    </row>
    <row r="23285" spans="32:39">
      <c r="AF23285" s="25"/>
      <c r="AM23285" s="25"/>
    </row>
    <row r="23286" spans="32:39">
      <c r="AF23286" s="25"/>
      <c r="AM23286" s="25"/>
    </row>
    <row r="23287" spans="32:39">
      <c r="AF23287" s="25"/>
      <c r="AM23287" s="25"/>
    </row>
    <row r="23288" spans="32:39">
      <c r="AF23288" s="25"/>
      <c r="AM23288" s="25"/>
    </row>
    <row r="23289" spans="32:39">
      <c r="AF23289" s="25"/>
      <c r="AM23289" s="25"/>
    </row>
    <row r="23290" spans="32:39">
      <c r="AF23290" s="25"/>
      <c r="AM23290" s="25"/>
    </row>
    <row r="23291" spans="32:39">
      <c r="AF23291" s="25"/>
      <c r="AM23291" s="25"/>
    </row>
    <row r="23292" spans="32:39">
      <c r="AF23292" s="25"/>
      <c r="AM23292" s="25"/>
    </row>
    <row r="23293" spans="32:39">
      <c r="AF23293" s="25"/>
      <c r="AM23293" s="25"/>
    </row>
    <row r="23294" spans="32:39">
      <c r="AF23294" s="25"/>
      <c r="AM23294" s="25"/>
    </row>
    <row r="23295" spans="32:39">
      <c r="AF23295" s="25"/>
      <c r="AM23295" s="25"/>
    </row>
    <row r="23296" spans="32:39">
      <c r="AF23296" s="25"/>
      <c r="AM23296" s="25"/>
    </row>
    <row r="23297" spans="32:39">
      <c r="AF23297" s="25"/>
      <c r="AM23297" s="25"/>
    </row>
    <row r="23298" spans="32:39">
      <c r="AF23298" s="25"/>
      <c r="AM23298" s="25"/>
    </row>
    <row r="23299" spans="32:39">
      <c r="AF23299" s="25"/>
      <c r="AM23299" s="25"/>
    </row>
    <row r="23300" spans="32:39">
      <c r="AF23300" s="25"/>
      <c r="AM23300" s="25"/>
    </row>
    <row r="23301" spans="32:39">
      <c r="AF23301" s="25"/>
      <c r="AM23301" s="25"/>
    </row>
    <row r="23302" spans="32:39">
      <c r="AF23302" s="25"/>
      <c r="AM23302" s="25"/>
    </row>
    <row r="23303" spans="32:39">
      <c r="AF23303" s="25"/>
      <c r="AM23303" s="25"/>
    </row>
    <row r="23304" spans="32:39">
      <c r="AF23304" s="25"/>
      <c r="AM23304" s="25"/>
    </row>
    <row r="23305" spans="32:39">
      <c r="AF23305" s="25"/>
      <c r="AM23305" s="25"/>
    </row>
    <row r="23306" spans="32:39">
      <c r="AF23306" s="25"/>
      <c r="AM23306" s="25"/>
    </row>
    <row r="23307" spans="32:39">
      <c r="AF23307" s="25"/>
      <c r="AM23307" s="25"/>
    </row>
    <row r="23308" spans="32:39">
      <c r="AF23308" s="25"/>
      <c r="AM23308" s="25"/>
    </row>
    <row r="23309" spans="32:39">
      <c r="AF23309" s="25"/>
      <c r="AM23309" s="25"/>
    </row>
    <row r="23310" spans="32:39">
      <c r="AF23310" s="25"/>
      <c r="AM23310" s="25"/>
    </row>
    <row r="23311" spans="32:39">
      <c r="AF23311" s="25"/>
      <c r="AM23311" s="25"/>
    </row>
    <row r="23312" spans="32:39">
      <c r="AF23312" s="25"/>
      <c r="AM23312" s="25"/>
    </row>
    <row r="23313" spans="32:39">
      <c r="AF23313" s="25"/>
      <c r="AM23313" s="25"/>
    </row>
    <row r="23314" spans="32:39">
      <c r="AF23314" s="25"/>
      <c r="AM23314" s="25"/>
    </row>
    <row r="23315" spans="32:39">
      <c r="AF23315" s="25"/>
      <c r="AM23315" s="25"/>
    </row>
    <row r="23316" spans="32:39">
      <c r="AF23316" s="25"/>
      <c r="AM23316" s="25"/>
    </row>
    <row r="23317" spans="32:39">
      <c r="AF23317" s="25"/>
      <c r="AM23317" s="25"/>
    </row>
    <row r="23318" spans="32:39">
      <c r="AF23318" s="25"/>
      <c r="AM23318" s="25"/>
    </row>
    <row r="23319" spans="32:39">
      <c r="AF23319" s="25"/>
      <c r="AM23319" s="25"/>
    </row>
    <row r="23320" spans="32:39">
      <c r="AF23320" s="25"/>
      <c r="AM23320" s="25"/>
    </row>
    <row r="23321" spans="32:39">
      <c r="AF23321" s="25"/>
      <c r="AM23321" s="25"/>
    </row>
    <row r="23322" spans="32:39">
      <c r="AF23322" s="25"/>
      <c r="AM23322" s="25"/>
    </row>
    <row r="23323" spans="32:39">
      <c r="AF23323" s="25"/>
      <c r="AM23323" s="25"/>
    </row>
    <row r="23324" spans="32:39">
      <c r="AF23324" s="25"/>
      <c r="AM23324" s="25"/>
    </row>
    <row r="23325" spans="32:39">
      <c r="AF23325" s="25"/>
      <c r="AM23325" s="25"/>
    </row>
    <row r="23326" spans="32:39">
      <c r="AF23326" s="25"/>
      <c r="AM23326" s="25"/>
    </row>
    <row r="23327" spans="32:39">
      <c r="AF23327" s="25"/>
      <c r="AM23327" s="25"/>
    </row>
    <row r="23328" spans="32:39">
      <c r="AF23328" s="25"/>
      <c r="AM23328" s="25"/>
    </row>
    <row r="23329" spans="32:39">
      <c r="AF23329" s="25"/>
      <c r="AM23329" s="25"/>
    </row>
    <row r="23330" spans="32:39">
      <c r="AF23330" s="25"/>
      <c r="AM23330" s="25"/>
    </row>
    <row r="23331" spans="32:39">
      <c r="AF23331" s="25"/>
      <c r="AM23331" s="25"/>
    </row>
    <row r="23332" spans="32:39">
      <c r="AF23332" s="25"/>
      <c r="AM23332" s="25"/>
    </row>
    <row r="23333" spans="32:39">
      <c r="AF23333" s="25"/>
      <c r="AM23333" s="25"/>
    </row>
    <row r="23334" spans="32:39">
      <c r="AF23334" s="25"/>
      <c r="AM23334" s="25"/>
    </row>
    <row r="23335" spans="32:39">
      <c r="AF23335" s="25"/>
      <c r="AM23335" s="25"/>
    </row>
    <row r="23336" spans="32:39">
      <c r="AF23336" s="25"/>
      <c r="AM23336" s="25"/>
    </row>
    <row r="23337" spans="32:39">
      <c r="AF23337" s="25"/>
      <c r="AM23337" s="25"/>
    </row>
    <row r="23338" spans="32:39">
      <c r="AF23338" s="25"/>
      <c r="AM23338" s="25"/>
    </row>
    <row r="23339" spans="32:39">
      <c r="AF23339" s="25"/>
      <c r="AM23339" s="25"/>
    </row>
    <row r="23340" spans="32:39">
      <c r="AF23340" s="25"/>
      <c r="AM23340" s="25"/>
    </row>
    <row r="23341" spans="32:39">
      <c r="AF23341" s="25"/>
      <c r="AM23341" s="25"/>
    </row>
    <row r="23342" spans="32:39">
      <c r="AF23342" s="25"/>
      <c r="AM23342" s="25"/>
    </row>
    <row r="23343" spans="32:39">
      <c r="AF23343" s="25"/>
      <c r="AM23343" s="25"/>
    </row>
    <row r="23344" spans="32:39">
      <c r="AF23344" s="25"/>
      <c r="AM23344" s="25"/>
    </row>
    <row r="23345" spans="32:39">
      <c r="AF23345" s="25"/>
      <c r="AM23345" s="25"/>
    </row>
    <row r="23346" spans="32:39">
      <c r="AF23346" s="25"/>
      <c r="AM23346" s="25"/>
    </row>
    <row r="23347" spans="32:39">
      <c r="AF23347" s="25"/>
      <c r="AM23347" s="25"/>
    </row>
    <row r="23348" spans="32:39">
      <c r="AF23348" s="25"/>
      <c r="AM23348" s="25"/>
    </row>
    <row r="23349" spans="32:39">
      <c r="AF23349" s="25"/>
      <c r="AM23349" s="25"/>
    </row>
    <row r="23350" spans="32:39">
      <c r="AF23350" s="25"/>
      <c r="AM23350" s="25"/>
    </row>
    <row r="23351" spans="32:39">
      <c r="AF23351" s="25"/>
      <c r="AM23351" s="25"/>
    </row>
    <row r="23352" spans="32:39">
      <c r="AF23352" s="25"/>
      <c r="AM23352" s="25"/>
    </row>
    <row r="23353" spans="32:39">
      <c r="AF23353" s="25"/>
      <c r="AM23353" s="25"/>
    </row>
    <row r="23354" spans="32:39">
      <c r="AF23354" s="25"/>
      <c r="AM23354" s="25"/>
    </row>
    <row r="23355" spans="32:39">
      <c r="AF23355" s="25"/>
      <c r="AM23355" s="25"/>
    </row>
    <row r="23356" spans="32:39">
      <c r="AF23356" s="25"/>
      <c r="AM23356" s="25"/>
    </row>
    <row r="23357" spans="32:39">
      <c r="AF23357" s="25"/>
      <c r="AM23357" s="25"/>
    </row>
    <row r="23358" spans="32:39">
      <c r="AF23358" s="25"/>
      <c r="AM23358" s="25"/>
    </row>
    <row r="23359" spans="32:39">
      <c r="AF23359" s="25"/>
      <c r="AM23359" s="25"/>
    </row>
    <row r="23360" spans="32:39">
      <c r="AF23360" s="25"/>
      <c r="AM23360" s="25"/>
    </row>
    <row r="23361" spans="32:39">
      <c r="AF23361" s="25"/>
      <c r="AM23361" s="25"/>
    </row>
    <row r="23362" spans="32:39">
      <c r="AF23362" s="25"/>
      <c r="AM23362" s="25"/>
    </row>
    <row r="23363" spans="32:39">
      <c r="AF23363" s="25"/>
      <c r="AM23363" s="25"/>
    </row>
    <row r="23364" spans="32:39">
      <c r="AF23364" s="25"/>
      <c r="AM23364" s="25"/>
    </row>
    <row r="23365" spans="32:39">
      <c r="AF23365" s="25"/>
      <c r="AM23365" s="25"/>
    </row>
    <row r="23366" spans="32:39">
      <c r="AF23366" s="25"/>
      <c r="AM23366" s="25"/>
    </row>
    <row r="23367" spans="32:39">
      <c r="AF23367" s="25"/>
      <c r="AM23367" s="25"/>
    </row>
    <row r="23368" spans="32:39">
      <c r="AF23368" s="25"/>
      <c r="AM23368" s="25"/>
    </row>
    <row r="23369" spans="32:39">
      <c r="AF23369" s="25"/>
      <c r="AM23369" s="25"/>
    </row>
    <row r="23370" spans="32:39">
      <c r="AF23370" s="25"/>
      <c r="AM23370" s="25"/>
    </row>
    <row r="23371" spans="32:39">
      <c r="AF23371" s="25"/>
      <c r="AM23371" s="25"/>
    </row>
    <row r="23372" spans="32:39">
      <c r="AF23372" s="25"/>
      <c r="AM23372" s="25"/>
    </row>
    <row r="23373" spans="32:39">
      <c r="AF23373" s="25"/>
      <c r="AM23373" s="25"/>
    </row>
    <row r="23374" spans="32:39">
      <c r="AF23374" s="25"/>
      <c r="AM23374" s="25"/>
    </row>
    <row r="23375" spans="32:39">
      <c r="AF23375" s="25"/>
      <c r="AM23375" s="25"/>
    </row>
    <row r="23376" spans="32:39">
      <c r="AF23376" s="25"/>
      <c r="AM23376" s="25"/>
    </row>
    <row r="23377" spans="32:39">
      <c r="AF23377" s="25"/>
      <c r="AM23377" s="25"/>
    </row>
    <row r="23378" spans="32:39">
      <c r="AF23378" s="25"/>
      <c r="AM23378" s="25"/>
    </row>
    <row r="23379" spans="32:39">
      <c r="AF23379" s="25"/>
      <c r="AM23379" s="25"/>
    </row>
    <row r="23380" spans="32:39">
      <c r="AF23380" s="25"/>
      <c r="AM23380" s="25"/>
    </row>
    <row r="23381" spans="32:39">
      <c r="AF23381" s="25"/>
      <c r="AM23381" s="25"/>
    </row>
    <row r="23382" spans="32:39">
      <c r="AF23382" s="25"/>
      <c r="AM23382" s="25"/>
    </row>
    <row r="23383" spans="32:39">
      <c r="AF23383" s="25"/>
      <c r="AM23383" s="25"/>
    </row>
    <row r="23384" spans="32:39">
      <c r="AF23384" s="25"/>
      <c r="AM23384" s="25"/>
    </row>
    <row r="23385" spans="32:39">
      <c r="AF23385" s="25"/>
      <c r="AM23385" s="25"/>
    </row>
    <row r="23386" spans="32:39">
      <c r="AF23386" s="25"/>
      <c r="AM23386" s="25"/>
    </row>
    <row r="23387" spans="32:39">
      <c r="AF23387" s="25"/>
      <c r="AM23387" s="25"/>
    </row>
    <row r="23388" spans="32:39">
      <c r="AF23388" s="25"/>
      <c r="AM23388" s="25"/>
    </row>
    <row r="23389" spans="32:39">
      <c r="AF23389" s="25"/>
      <c r="AM23389" s="25"/>
    </row>
    <row r="23390" spans="32:39">
      <c r="AF23390" s="25"/>
      <c r="AM23390" s="25"/>
    </row>
    <row r="23391" spans="32:39">
      <c r="AF23391" s="25"/>
      <c r="AM23391" s="25"/>
    </row>
    <row r="23392" spans="32:39">
      <c r="AF23392" s="25"/>
      <c r="AM23392" s="25"/>
    </row>
    <row r="23393" spans="32:39">
      <c r="AF23393" s="25"/>
      <c r="AM23393" s="25"/>
    </row>
    <row r="23394" spans="32:39">
      <c r="AF23394" s="25"/>
      <c r="AM23394" s="25"/>
    </row>
    <row r="23395" spans="32:39">
      <c r="AF23395" s="25"/>
      <c r="AM23395" s="25"/>
    </row>
    <row r="23396" spans="32:39">
      <c r="AF23396" s="25"/>
      <c r="AM23396" s="25"/>
    </row>
    <row r="23397" spans="32:39">
      <c r="AF23397" s="25"/>
      <c r="AM23397" s="25"/>
    </row>
    <row r="23398" spans="32:39">
      <c r="AF23398" s="25"/>
      <c r="AM23398" s="25"/>
    </row>
    <row r="23399" spans="32:39">
      <c r="AF23399" s="25"/>
      <c r="AM23399" s="25"/>
    </row>
    <row r="23400" spans="32:39">
      <c r="AF23400" s="25"/>
      <c r="AM23400" s="25"/>
    </row>
    <row r="23401" spans="32:39">
      <c r="AF23401" s="25"/>
      <c r="AM23401" s="25"/>
    </row>
    <row r="23402" spans="32:39">
      <c r="AF23402" s="25"/>
      <c r="AM23402" s="25"/>
    </row>
    <row r="23403" spans="32:39">
      <c r="AF23403" s="25"/>
      <c r="AM23403" s="25"/>
    </row>
    <row r="23404" spans="32:39">
      <c r="AF23404" s="25"/>
      <c r="AM23404" s="25"/>
    </row>
    <row r="23405" spans="32:39">
      <c r="AF23405" s="25"/>
      <c r="AM23405" s="25"/>
    </row>
    <row r="23406" spans="32:39">
      <c r="AF23406" s="25"/>
      <c r="AM23406" s="25"/>
    </row>
    <row r="23407" spans="32:39">
      <c r="AF23407" s="25"/>
      <c r="AM23407" s="25"/>
    </row>
    <row r="23408" spans="32:39">
      <c r="AF23408" s="25"/>
      <c r="AM23408" s="25"/>
    </row>
    <row r="23409" spans="32:39">
      <c r="AF23409" s="25"/>
      <c r="AM23409" s="25"/>
    </row>
    <row r="23410" spans="32:39">
      <c r="AF23410" s="25"/>
      <c r="AM23410" s="25"/>
    </row>
    <row r="23411" spans="32:39">
      <c r="AF23411" s="25"/>
      <c r="AM23411" s="25"/>
    </row>
    <row r="23412" spans="32:39">
      <c r="AF23412" s="25"/>
      <c r="AM23412" s="25"/>
    </row>
    <row r="23413" spans="32:39">
      <c r="AF23413" s="25"/>
      <c r="AM23413" s="25"/>
    </row>
    <row r="23414" spans="32:39">
      <c r="AF23414" s="25"/>
      <c r="AM23414" s="25"/>
    </row>
    <row r="23415" spans="32:39">
      <c r="AF23415" s="25"/>
      <c r="AM23415" s="25"/>
    </row>
    <row r="23416" spans="32:39">
      <c r="AF23416" s="25"/>
      <c r="AM23416" s="25"/>
    </row>
    <row r="23417" spans="32:39">
      <c r="AF23417" s="25"/>
      <c r="AM23417" s="25"/>
    </row>
    <row r="23418" spans="32:39">
      <c r="AF23418" s="25"/>
      <c r="AM23418" s="25"/>
    </row>
    <row r="23419" spans="32:39">
      <c r="AF23419" s="25"/>
      <c r="AM23419" s="25"/>
    </row>
    <row r="23420" spans="32:39">
      <c r="AF23420" s="25"/>
      <c r="AM23420" s="25"/>
    </row>
    <row r="23421" spans="32:39">
      <c r="AF23421" s="25"/>
      <c r="AM23421" s="25"/>
    </row>
    <row r="23422" spans="32:39">
      <c r="AF23422" s="25"/>
      <c r="AM23422" s="25"/>
    </row>
    <row r="23423" spans="32:39">
      <c r="AF23423" s="25"/>
      <c r="AM23423" s="25"/>
    </row>
    <row r="23424" spans="32:39">
      <c r="AF23424" s="25"/>
      <c r="AM23424" s="25"/>
    </row>
    <row r="23425" spans="32:39">
      <c r="AF23425" s="25"/>
      <c r="AM23425" s="25"/>
    </row>
    <row r="23426" spans="32:39">
      <c r="AF23426" s="25"/>
      <c r="AM23426" s="25"/>
    </row>
    <row r="23427" spans="32:39">
      <c r="AF23427" s="25"/>
      <c r="AM23427" s="25"/>
    </row>
    <row r="23428" spans="32:39">
      <c r="AF23428" s="25"/>
      <c r="AM23428" s="25"/>
    </row>
    <row r="23429" spans="32:39">
      <c r="AF23429" s="25"/>
      <c r="AM23429" s="25"/>
    </row>
    <row r="23430" spans="32:39">
      <c r="AF23430" s="25"/>
      <c r="AM23430" s="25"/>
    </row>
    <row r="23431" spans="32:39">
      <c r="AF23431" s="25"/>
      <c r="AM23431" s="25"/>
    </row>
    <row r="23432" spans="32:39">
      <c r="AF23432" s="25"/>
      <c r="AM23432" s="25"/>
    </row>
    <row r="23433" spans="32:39">
      <c r="AF23433" s="25"/>
      <c r="AM23433" s="25"/>
    </row>
    <row r="23434" spans="32:39">
      <c r="AF23434" s="25"/>
      <c r="AM23434" s="25"/>
    </row>
    <row r="23435" spans="32:39">
      <c r="AF23435" s="25"/>
      <c r="AM23435" s="25"/>
    </row>
    <row r="23436" spans="32:39">
      <c r="AF23436" s="25"/>
      <c r="AM23436" s="25"/>
    </row>
    <row r="23437" spans="32:39">
      <c r="AF23437" s="25"/>
      <c r="AM23437" s="25"/>
    </row>
    <row r="23438" spans="32:39">
      <c r="AF23438" s="25"/>
      <c r="AM23438" s="25"/>
    </row>
    <row r="23439" spans="32:39">
      <c r="AF23439" s="25"/>
      <c r="AM23439" s="25"/>
    </row>
    <row r="23440" spans="32:39">
      <c r="AF23440" s="25"/>
      <c r="AM23440" s="25"/>
    </row>
    <row r="23441" spans="32:39">
      <c r="AF23441" s="25"/>
      <c r="AM23441" s="25"/>
    </row>
    <row r="23442" spans="32:39">
      <c r="AF23442" s="25"/>
      <c r="AM23442" s="25"/>
    </row>
    <row r="23443" spans="32:39">
      <c r="AF23443" s="25"/>
      <c r="AM23443" s="25"/>
    </row>
    <row r="23444" spans="32:39">
      <c r="AF23444" s="25"/>
      <c r="AM23444" s="25"/>
    </row>
    <row r="23445" spans="32:39">
      <c r="AF23445" s="25"/>
      <c r="AM23445" s="25"/>
    </row>
    <row r="23446" spans="32:39">
      <c r="AF23446" s="25"/>
      <c r="AM23446" s="25"/>
    </row>
    <row r="23447" spans="32:39">
      <c r="AF23447" s="25"/>
      <c r="AM23447" s="25"/>
    </row>
    <row r="23448" spans="32:39">
      <c r="AF23448" s="25"/>
      <c r="AM23448" s="25"/>
    </row>
    <row r="23449" spans="32:39">
      <c r="AF23449" s="25"/>
      <c r="AM23449" s="25"/>
    </row>
    <row r="23450" spans="32:39">
      <c r="AF23450" s="25"/>
      <c r="AM23450" s="25"/>
    </row>
    <row r="23451" spans="32:39">
      <c r="AF23451" s="25"/>
      <c r="AM23451" s="25"/>
    </row>
    <row r="23452" spans="32:39">
      <c r="AF23452" s="25"/>
      <c r="AM23452" s="25"/>
    </row>
    <row r="23453" spans="32:39">
      <c r="AF23453" s="25"/>
      <c r="AM23453" s="25"/>
    </row>
    <row r="23454" spans="32:39">
      <c r="AF23454" s="25"/>
      <c r="AM23454" s="25"/>
    </row>
    <row r="23455" spans="32:39">
      <c r="AF23455" s="25"/>
      <c r="AM23455" s="25"/>
    </row>
    <row r="23456" spans="32:39">
      <c r="AF23456" s="25"/>
      <c r="AM23456" s="25"/>
    </row>
    <row r="23457" spans="32:39">
      <c r="AF23457" s="25"/>
      <c r="AM23457" s="25"/>
    </row>
    <row r="23458" spans="32:39">
      <c r="AF23458" s="25"/>
      <c r="AM23458" s="25"/>
    </row>
    <row r="23459" spans="32:39">
      <c r="AF23459" s="25"/>
      <c r="AM23459" s="25"/>
    </row>
    <row r="23460" spans="32:39">
      <c r="AF23460" s="25"/>
      <c r="AM23460" s="25"/>
    </row>
    <row r="23461" spans="32:39">
      <c r="AF23461" s="25"/>
      <c r="AM23461" s="25"/>
    </row>
    <row r="23462" spans="32:39">
      <c r="AF23462" s="25"/>
      <c r="AM23462" s="25"/>
    </row>
    <row r="23463" spans="32:39">
      <c r="AF23463" s="25"/>
      <c r="AM23463" s="25"/>
    </row>
    <row r="23464" spans="32:39">
      <c r="AF23464" s="25"/>
      <c r="AM23464" s="25"/>
    </row>
    <row r="23465" spans="32:39">
      <c r="AF23465" s="25"/>
      <c r="AM23465" s="25"/>
    </row>
    <row r="23466" spans="32:39">
      <c r="AF23466" s="25"/>
      <c r="AM23466" s="25"/>
    </row>
    <row r="23467" spans="32:39">
      <c r="AF23467" s="25"/>
      <c r="AM23467" s="25"/>
    </row>
    <row r="23468" spans="32:39">
      <c r="AF23468" s="25"/>
      <c r="AM23468" s="25"/>
    </row>
    <row r="23469" spans="32:39">
      <c r="AF23469" s="25"/>
      <c r="AM23469" s="25"/>
    </row>
    <row r="23470" spans="32:39">
      <c r="AF23470" s="25"/>
      <c r="AM23470" s="25"/>
    </row>
    <row r="23471" spans="32:39">
      <c r="AF23471" s="25"/>
      <c r="AM23471" s="25"/>
    </row>
    <row r="23472" spans="32:39">
      <c r="AF23472" s="25"/>
      <c r="AM23472" s="25"/>
    </row>
    <row r="23473" spans="32:39">
      <c r="AF23473" s="25"/>
      <c r="AM23473" s="25"/>
    </row>
    <row r="23474" spans="32:39">
      <c r="AF23474" s="25"/>
      <c r="AM23474" s="25"/>
    </row>
    <row r="23475" spans="32:39">
      <c r="AF23475" s="25"/>
      <c r="AM23475" s="25"/>
    </row>
    <row r="23476" spans="32:39">
      <c r="AF23476" s="25"/>
      <c r="AM23476" s="25"/>
    </row>
    <row r="23477" spans="32:39">
      <c r="AF23477" s="25"/>
      <c r="AM23477" s="25"/>
    </row>
    <row r="23478" spans="32:39">
      <c r="AF23478" s="25"/>
      <c r="AM23478" s="25"/>
    </row>
    <row r="23479" spans="32:39">
      <c r="AF23479" s="25"/>
      <c r="AM23479" s="25"/>
    </row>
    <row r="23480" spans="32:39">
      <c r="AF23480" s="25"/>
      <c r="AM23480" s="25"/>
    </row>
    <row r="23481" spans="32:39">
      <c r="AF23481" s="25"/>
      <c r="AM23481" s="25"/>
    </row>
    <row r="23482" spans="32:39">
      <c r="AF23482" s="25"/>
      <c r="AM23482" s="25"/>
    </row>
    <row r="23483" spans="32:39">
      <c r="AF23483" s="25"/>
      <c r="AM23483" s="25"/>
    </row>
    <row r="23484" spans="32:39">
      <c r="AF23484" s="25"/>
      <c r="AM23484" s="25"/>
    </row>
    <row r="23485" spans="32:39">
      <c r="AF23485" s="25"/>
      <c r="AM23485" s="25"/>
    </row>
    <row r="23486" spans="32:39">
      <c r="AF23486" s="25"/>
      <c r="AM23486" s="25"/>
    </row>
    <row r="23487" spans="32:39">
      <c r="AF23487" s="25"/>
      <c r="AM23487" s="25"/>
    </row>
    <row r="23488" spans="32:39">
      <c r="AF23488" s="25"/>
      <c r="AM23488" s="25"/>
    </row>
    <row r="23489" spans="32:39">
      <c r="AF23489" s="25"/>
      <c r="AM23489" s="25"/>
    </row>
    <row r="23490" spans="32:39">
      <c r="AF23490" s="25"/>
      <c r="AM23490" s="25"/>
    </row>
    <row r="23491" spans="32:39">
      <c r="AF23491" s="25"/>
      <c r="AM23491" s="25"/>
    </row>
    <row r="23492" spans="32:39">
      <c r="AF23492" s="25"/>
      <c r="AM23492" s="25"/>
    </row>
    <row r="23493" spans="32:39">
      <c r="AF23493" s="25"/>
      <c r="AM23493" s="25"/>
    </row>
    <row r="23494" spans="32:39">
      <c r="AF23494" s="25"/>
      <c r="AM23494" s="25"/>
    </row>
    <row r="23495" spans="32:39">
      <c r="AF23495" s="25"/>
      <c r="AM23495" s="25"/>
    </row>
    <row r="23496" spans="32:39">
      <c r="AF23496" s="25"/>
      <c r="AM23496" s="25"/>
    </row>
    <row r="23497" spans="32:39">
      <c r="AF23497" s="25"/>
      <c r="AM23497" s="25"/>
    </row>
    <row r="23498" spans="32:39">
      <c r="AF23498" s="25"/>
      <c r="AM23498" s="25"/>
    </row>
    <row r="23499" spans="32:39">
      <c r="AF23499" s="25"/>
      <c r="AM23499" s="25"/>
    </row>
    <row r="23500" spans="32:39">
      <c r="AF23500" s="25"/>
      <c r="AM23500" s="25"/>
    </row>
    <row r="23501" spans="32:39">
      <c r="AF23501" s="25"/>
      <c r="AM23501" s="25"/>
    </row>
    <row r="23502" spans="32:39">
      <c r="AF23502" s="25"/>
      <c r="AM23502" s="25"/>
    </row>
    <row r="23503" spans="32:39">
      <c r="AF23503" s="25"/>
      <c r="AM23503" s="25"/>
    </row>
    <row r="23504" spans="32:39">
      <c r="AF23504" s="25"/>
      <c r="AM23504" s="25"/>
    </row>
    <row r="23505" spans="32:39">
      <c r="AF23505" s="25"/>
      <c r="AM23505" s="25"/>
    </row>
    <row r="23506" spans="32:39">
      <c r="AF23506" s="25"/>
      <c r="AM23506" s="25"/>
    </row>
    <row r="23507" spans="32:39">
      <c r="AF23507" s="25"/>
      <c r="AM23507" s="25"/>
    </row>
    <row r="23508" spans="32:39">
      <c r="AF23508" s="25"/>
      <c r="AM23508" s="25"/>
    </row>
    <row r="23509" spans="32:39">
      <c r="AF23509" s="25"/>
      <c r="AM23509" s="25"/>
    </row>
    <row r="23510" spans="32:39">
      <c r="AF23510" s="25"/>
      <c r="AM23510" s="25"/>
    </row>
    <row r="23511" spans="32:39">
      <c r="AF23511" s="25"/>
      <c r="AM23511" s="25"/>
    </row>
    <row r="23512" spans="32:39">
      <c r="AF23512" s="25"/>
      <c r="AM23512" s="25"/>
    </row>
    <row r="23513" spans="32:39">
      <c r="AF23513" s="25"/>
      <c r="AM23513" s="25"/>
    </row>
    <row r="23514" spans="32:39">
      <c r="AF23514" s="25"/>
      <c r="AM23514" s="25"/>
    </row>
    <row r="23515" spans="32:39">
      <c r="AF23515" s="25"/>
      <c r="AM23515" s="25"/>
    </row>
    <row r="23516" spans="32:39">
      <c r="AF23516" s="25"/>
      <c r="AM23516" s="25"/>
    </row>
    <row r="23517" spans="32:39">
      <c r="AF23517" s="25"/>
      <c r="AM23517" s="25"/>
    </row>
    <row r="23518" spans="32:39">
      <c r="AF23518" s="25"/>
      <c r="AM23518" s="25"/>
    </row>
    <row r="23519" spans="32:39">
      <c r="AF23519" s="25"/>
      <c r="AM23519" s="25"/>
    </row>
    <row r="23520" spans="32:39">
      <c r="AF23520" s="25"/>
      <c r="AM23520" s="25"/>
    </row>
    <row r="23521" spans="32:39">
      <c r="AF23521" s="25"/>
      <c r="AM23521" s="25"/>
    </row>
    <row r="23522" spans="32:39">
      <c r="AF23522" s="25"/>
      <c r="AM23522" s="25"/>
    </row>
    <row r="23523" spans="32:39">
      <c r="AF23523" s="25"/>
      <c r="AM23523" s="25"/>
    </row>
    <row r="23524" spans="32:39">
      <c r="AF23524" s="25"/>
      <c r="AM23524" s="25"/>
    </row>
    <row r="23525" spans="32:39">
      <c r="AF23525" s="25"/>
      <c r="AM23525" s="25"/>
    </row>
    <row r="23526" spans="32:39">
      <c r="AF23526" s="25"/>
      <c r="AM23526" s="25"/>
    </row>
    <row r="23527" spans="32:39">
      <c r="AF23527" s="25"/>
      <c r="AM23527" s="25"/>
    </row>
    <row r="23528" spans="32:39">
      <c r="AF23528" s="25"/>
      <c r="AM23528" s="25"/>
    </row>
    <row r="23529" spans="32:39">
      <c r="AF23529" s="25"/>
      <c r="AM23529" s="25"/>
    </row>
    <row r="23530" spans="32:39">
      <c r="AF23530" s="25"/>
      <c r="AM23530" s="25"/>
    </row>
    <row r="23531" spans="32:39">
      <c r="AF23531" s="25"/>
      <c r="AM23531" s="25"/>
    </row>
    <row r="23532" spans="32:39">
      <c r="AF23532" s="25"/>
      <c r="AM23532" s="25"/>
    </row>
    <row r="23533" spans="32:39">
      <c r="AF23533" s="25"/>
      <c r="AM23533" s="25"/>
    </row>
    <row r="23534" spans="32:39">
      <c r="AF23534" s="25"/>
      <c r="AM23534" s="25"/>
    </row>
    <row r="23535" spans="32:39">
      <c r="AF23535" s="25"/>
      <c r="AM23535" s="25"/>
    </row>
    <row r="23536" spans="32:39">
      <c r="AF23536" s="25"/>
      <c r="AM23536" s="25"/>
    </row>
    <row r="23537" spans="32:39">
      <c r="AF23537" s="25"/>
      <c r="AM23537" s="25"/>
    </row>
    <row r="23538" spans="32:39">
      <c r="AF23538" s="25"/>
      <c r="AM23538" s="25"/>
    </row>
    <row r="23539" spans="32:39">
      <c r="AF23539" s="25"/>
      <c r="AM23539" s="25"/>
    </row>
    <row r="23540" spans="32:39">
      <c r="AF23540" s="25"/>
      <c r="AM23540" s="25"/>
    </row>
    <row r="23541" spans="32:39">
      <c r="AF23541" s="25"/>
      <c r="AM23541" s="25"/>
    </row>
    <row r="23542" spans="32:39">
      <c r="AF23542" s="25"/>
      <c r="AM23542" s="25"/>
    </row>
    <row r="23543" spans="32:39">
      <c r="AF23543" s="25"/>
      <c r="AM23543" s="25"/>
    </row>
    <row r="23544" spans="32:39">
      <c r="AF23544" s="25"/>
      <c r="AM23544" s="25"/>
    </row>
    <row r="23545" spans="32:39">
      <c r="AF23545" s="25"/>
      <c r="AM23545" s="25"/>
    </row>
    <row r="23546" spans="32:39">
      <c r="AF23546" s="25"/>
      <c r="AM23546" s="25"/>
    </row>
    <row r="23547" spans="32:39">
      <c r="AF23547" s="25"/>
      <c r="AM23547" s="25"/>
    </row>
    <row r="23548" spans="32:39">
      <c r="AF23548" s="25"/>
      <c r="AM23548" s="25"/>
    </row>
    <row r="23549" spans="32:39">
      <c r="AF23549" s="25"/>
      <c r="AM23549" s="25"/>
    </row>
    <row r="23550" spans="32:39">
      <c r="AF23550" s="25"/>
      <c r="AM23550" s="25"/>
    </row>
    <row r="23551" spans="32:39">
      <c r="AF23551" s="25"/>
      <c r="AM23551" s="25"/>
    </row>
    <row r="23552" spans="32:39">
      <c r="AF23552" s="25"/>
      <c r="AM23552" s="25"/>
    </row>
    <row r="23553" spans="32:39">
      <c r="AF23553" s="25"/>
      <c r="AM23553" s="25"/>
    </row>
    <row r="23554" spans="32:39">
      <c r="AF23554" s="25"/>
      <c r="AM23554" s="25"/>
    </row>
    <row r="23555" spans="32:39">
      <c r="AF23555" s="25"/>
      <c r="AM23555" s="25"/>
    </row>
    <row r="23556" spans="32:39">
      <c r="AF23556" s="25"/>
      <c r="AM23556" s="25"/>
    </row>
    <row r="23557" spans="32:39">
      <c r="AF23557" s="25"/>
      <c r="AM23557" s="25"/>
    </row>
    <row r="23558" spans="32:39">
      <c r="AF23558" s="25"/>
      <c r="AM23558" s="25"/>
    </row>
    <row r="23559" spans="32:39">
      <c r="AF23559" s="25"/>
      <c r="AM23559" s="25"/>
    </row>
    <row r="23560" spans="32:39">
      <c r="AF23560" s="25"/>
      <c r="AM23560" s="25"/>
    </row>
    <row r="23561" spans="32:39">
      <c r="AF23561" s="25"/>
      <c r="AM23561" s="25"/>
    </row>
    <row r="23562" spans="32:39">
      <c r="AF23562" s="25"/>
      <c r="AM23562" s="25"/>
    </row>
    <row r="23563" spans="32:39">
      <c r="AF23563" s="25"/>
      <c r="AM23563" s="25"/>
    </row>
    <row r="23564" spans="32:39">
      <c r="AF23564" s="25"/>
      <c r="AM23564" s="25"/>
    </row>
    <row r="23565" spans="32:39">
      <c r="AF23565" s="25"/>
      <c r="AM23565" s="25"/>
    </row>
    <row r="23566" spans="32:39">
      <c r="AF23566" s="25"/>
      <c r="AM23566" s="25"/>
    </row>
    <row r="23567" spans="32:39">
      <c r="AF23567" s="25"/>
      <c r="AM23567" s="25"/>
    </row>
    <row r="23568" spans="32:39">
      <c r="AF23568" s="25"/>
      <c r="AM23568" s="25"/>
    </row>
    <row r="23569" spans="32:39">
      <c r="AF23569" s="25"/>
      <c r="AM23569" s="25"/>
    </row>
    <row r="23570" spans="32:39">
      <c r="AF23570" s="25"/>
      <c r="AM23570" s="25"/>
    </row>
    <row r="23571" spans="32:39">
      <c r="AF23571" s="25"/>
      <c r="AM23571" s="25"/>
    </row>
    <row r="23572" spans="32:39">
      <c r="AF23572" s="25"/>
      <c r="AM23572" s="25"/>
    </row>
    <row r="23573" spans="32:39">
      <c r="AF23573" s="25"/>
      <c r="AM23573" s="25"/>
    </row>
    <row r="23574" spans="32:39">
      <c r="AF23574" s="25"/>
      <c r="AM23574" s="25"/>
    </row>
    <row r="23575" spans="32:39">
      <c r="AF23575" s="25"/>
      <c r="AM23575" s="25"/>
    </row>
    <row r="23576" spans="32:39">
      <c r="AF23576" s="25"/>
      <c r="AM23576" s="25"/>
    </row>
    <row r="23577" spans="32:39">
      <c r="AF23577" s="25"/>
      <c r="AM23577" s="25"/>
    </row>
    <row r="23578" spans="32:39">
      <c r="AF23578" s="25"/>
      <c r="AM23578" s="25"/>
    </row>
    <row r="23579" spans="32:39">
      <c r="AF23579" s="25"/>
      <c r="AM23579" s="25"/>
    </row>
    <row r="23580" spans="32:39">
      <c r="AF23580" s="25"/>
      <c r="AM23580" s="25"/>
    </row>
    <row r="23581" spans="32:39">
      <c r="AF23581" s="25"/>
      <c r="AM23581" s="25"/>
    </row>
    <row r="23582" spans="32:39">
      <c r="AF23582" s="25"/>
      <c r="AM23582" s="25"/>
    </row>
    <row r="23583" spans="32:39">
      <c r="AF23583" s="25"/>
      <c r="AM23583" s="25"/>
    </row>
    <row r="23584" spans="32:39">
      <c r="AF23584" s="25"/>
      <c r="AM23584" s="25"/>
    </row>
    <row r="23585" spans="32:39">
      <c r="AF23585" s="25"/>
      <c r="AM23585" s="25"/>
    </row>
    <row r="23586" spans="32:39">
      <c r="AF23586" s="25"/>
      <c r="AM23586" s="25"/>
    </row>
    <row r="23587" spans="32:39">
      <c r="AF23587" s="25"/>
      <c r="AM23587" s="25"/>
    </row>
    <row r="23588" spans="32:39">
      <c r="AF23588" s="25"/>
      <c r="AM23588" s="25"/>
    </row>
    <row r="23589" spans="32:39">
      <c r="AF23589" s="25"/>
      <c r="AM23589" s="25"/>
    </row>
    <row r="23590" spans="32:39">
      <c r="AF23590" s="25"/>
      <c r="AM23590" s="25"/>
    </row>
    <row r="23591" spans="32:39">
      <c r="AF23591" s="25"/>
      <c r="AM23591" s="25"/>
    </row>
    <row r="23592" spans="32:39">
      <c r="AF23592" s="25"/>
      <c r="AM23592" s="25"/>
    </row>
    <row r="23593" spans="32:39">
      <c r="AF23593" s="25"/>
      <c r="AM23593" s="25"/>
    </row>
    <row r="23594" spans="32:39">
      <c r="AF23594" s="25"/>
      <c r="AM23594" s="25"/>
    </row>
    <row r="23595" spans="32:39">
      <c r="AF23595" s="25"/>
      <c r="AM23595" s="25"/>
    </row>
    <row r="23596" spans="32:39">
      <c r="AF23596" s="25"/>
      <c r="AM23596" s="25"/>
    </row>
    <row r="23597" spans="32:39">
      <c r="AF23597" s="25"/>
      <c r="AM23597" s="25"/>
    </row>
    <row r="23598" spans="32:39">
      <c r="AF23598" s="25"/>
      <c r="AM23598" s="25"/>
    </row>
    <row r="23599" spans="32:39">
      <c r="AF23599" s="25"/>
      <c r="AM23599" s="25"/>
    </row>
    <row r="23600" spans="32:39">
      <c r="AF23600" s="25"/>
      <c r="AM23600" s="25"/>
    </row>
    <row r="23601" spans="32:39">
      <c r="AF23601" s="25"/>
      <c r="AM23601" s="25"/>
    </row>
    <row r="23602" spans="32:39">
      <c r="AF23602" s="25"/>
      <c r="AM23602" s="25"/>
    </row>
    <row r="23603" spans="32:39">
      <c r="AF23603" s="25"/>
      <c r="AM23603" s="25"/>
    </row>
    <row r="23604" spans="32:39">
      <c r="AF23604" s="25"/>
      <c r="AM23604" s="25"/>
    </row>
    <row r="23605" spans="32:39">
      <c r="AF23605" s="25"/>
      <c r="AM23605" s="25"/>
    </row>
    <row r="23606" spans="32:39">
      <c r="AF23606" s="25"/>
      <c r="AM23606" s="25"/>
    </row>
    <row r="23607" spans="32:39">
      <c r="AF23607" s="25"/>
      <c r="AM23607" s="25"/>
    </row>
    <row r="23608" spans="32:39">
      <c r="AF23608" s="25"/>
      <c r="AM23608" s="25"/>
    </row>
    <row r="23609" spans="32:39">
      <c r="AF23609" s="25"/>
      <c r="AM23609" s="25"/>
    </row>
    <row r="23610" spans="32:39">
      <c r="AF23610" s="25"/>
      <c r="AM23610" s="25"/>
    </row>
    <row r="23611" spans="32:39">
      <c r="AF23611" s="25"/>
      <c r="AM23611" s="25"/>
    </row>
    <row r="23612" spans="32:39">
      <c r="AF23612" s="25"/>
      <c r="AM23612" s="25"/>
    </row>
    <row r="23613" spans="32:39">
      <c r="AF23613" s="25"/>
      <c r="AM23613" s="25"/>
    </row>
    <row r="23614" spans="32:39">
      <c r="AF23614" s="25"/>
      <c r="AM23614" s="25"/>
    </row>
    <row r="23615" spans="32:39">
      <c r="AF23615" s="25"/>
      <c r="AM23615" s="25"/>
    </row>
    <row r="23616" spans="32:39">
      <c r="AF23616" s="25"/>
      <c r="AM23616" s="25"/>
    </row>
    <row r="23617" spans="32:39">
      <c r="AF23617" s="25"/>
      <c r="AM23617" s="25"/>
    </row>
    <row r="23618" spans="32:39">
      <c r="AF23618" s="25"/>
      <c r="AM23618" s="25"/>
    </row>
    <row r="23619" spans="32:39">
      <c r="AF23619" s="25"/>
      <c r="AM23619" s="25"/>
    </row>
    <row r="23620" spans="32:39">
      <c r="AF23620" s="25"/>
      <c r="AM23620" s="25"/>
    </row>
    <row r="23621" spans="32:39">
      <c r="AF23621" s="25"/>
      <c r="AM23621" s="25"/>
    </row>
    <row r="23622" spans="32:39">
      <c r="AF23622" s="25"/>
      <c r="AM23622" s="25"/>
    </row>
    <row r="23623" spans="32:39">
      <c r="AF23623" s="25"/>
      <c r="AM23623" s="25"/>
    </row>
    <row r="23624" spans="32:39">
      <c r="AF23624" s="25"/>
      <c r="AM23624" s="25"/>
    </row>
    <row r="23625" spans="32:39">
      <c r="AF23625" s="25"/>
      <c r="AM23625" s="25"/>
    </row>
    <row r="23626" spans="32:39">
      <c r="AF23626" s="25"/>
      <c r="AM23626" s="25"/>
    </row>
    <row r="23627" spans="32:39">
      <c r="AF23627" s="25"/>
      <c r="AM23627" s="25"/>
    </row>
    <row r="23628" spans="32:39">
      <c r="AF23628" s="25"/>
      <c r="AM23628" s="25"/>
    </row>
    <row r="23629" spans="32:39">
      <c r="AF23629" s="25"/>
      <c r="AM23629" s="25"/>
    </row>
    <row r="23630" spans="32:39">
      <c r="AF23630" s="25"/>
      <c r="AM23630" s="25"/>
    </row>
    <row r="23631" spans="32:39">
      <c r="AF23631" s="25"/>
      <c r="AM23631" s="25"/>
    </row>
    <row r="23632" spans="32:39">
      <c r="AF23632" s="25"/>
      <c r="AM23632" s="25"/>
    </row>
    <row r="23633" spans="32:39">
      <c r="AF23633" s="25"/>
      <c r="AM23633" s="25"/>
    </row>
    <row r="23634" spans="32:39">
      <c r="AF23634" s="25"/>
      <c r="AM23634" s="25"/>
    </row>
    <row r="23635" spans="32:39">
      <c r="AF23635" s="25"/>
      <c r="AM23635" s="25"/>
    </row>
    <row r="23636" spans="32:39">
      <c r="AF23636" s="25"/>
      <c r="AM23636" s="25"/>
    </row>
    <row r="23637" spans="32:39">
      <c r="AF23637" s="25"/>
      <c r="AM23637" s="25"/>
    </row>
    <row r="23638" spans="32:39">
      <c r="AF23638" s="25"/>
      <c r="AM23638" s="25"/>
    </row>
    <row r="23639" spans="32:39">
      <c r="AF23639" s="25"/>
      <c r="AM23639" s="25"/>
    </row>
    <row r="23640" spans="32:39">
      <c r="AF23640" s="25"/>
      <c r="AM23640" s="25"/>
    </row>
    <row r="23641" spans="32:39">
      <c r="AF23641" s="25"/>
      <c r="AM23641" s="25"/>
    </row>
    <row r="23642" spans="32:39">
      <c r="AF23642" s="25"/>
      <c r="AM23642" s="25"/>
    </row>
    <row r="23643" spans="32:39">
      <c r="AF23643" s="25"/>
      <c r="AM23643" s="25"/>
    </row>
    <row r="23644" spans="32:39">
      <c r="AF23644" s="25"/>
      <c r="AM23644" s="25"/>
    </row>
    <row r="23645" spans="32:39">
      <c r="AF23645" s="25"/>
      <c r="AM23645" s="25"/>
    </row>
    <row r="23646" spans="32:39">
      <c r="AF23646" s="25"/>
      <c r="AM23646" s="25"/>
    </row>
    <row r="23647" spans="32:39">
      <c r="AF23647" s="25"/>
      <c r="AM23647" s="25"/>
    </row>
    <row r="23648" spans="32:39">
      <c r="AF23648" s="25"/>
      <c r="AM23648" s="25"/>
    </row>
    <row r="23649" spans="32:39">
      <c r="AF23649" s="25"/>
      <c r="AM23649" s="25"/>
    </row>
    <row r="23650" spans="32:39">
      <c r="AF23650" s="25"/>
      <c r="AM23650" s="25"/>
    </row>
    <row r="23651" spans="32:39">
      <c r="AF23651" s="25"/>
      <c r="AM23651" s="25"/>
    </row>
    <row r="23652" spans="32:39">
      <c r="AF23652" s="25"/>
      <c r="AM23652" s="25"/>
    </row>
    <row r="23653" spans="32:39">
      <c r="AF23653" s="25"/>
      <c r="AM23653" s="25"/>
    </row>
    <row r="23654" spans="32:39">
      <c r="AF23654" s="25"/>
      <c r="AM23654" s="25"/>
    </row>
    <row r="23655" spans="32:39">
      <c r="AF23655" s="25"/>
      <c r="AM23655" s="25"/>
    </row>
    <row r="23656" spans="32:39">
      <c r="AF23656" s="25"/>
      <c r="AM23656" s="25"/>
    </row>
    <row r="23657" spans="32:39">
      <c r="AF23657" s="25"/>
      <c r="AM23657" s="25"/>
    </row>
    <row r="23658" spans="32:39">
      <c r="AF23658" s="25"/>
      <c r="AM23658" s="25"/>
    </row>
    <row r="23659" spans="32:39">
      <c r="AF23659" s="25"/>
      <c r="AM23659" s="25"/>
    </row>
    <row r="23660" spans="32:39">
      <c r="AF23660" s="25"/>
      <c r="AM23660" s="25"/>
    </row>
    <row r="23661" spans="32:39">
      <c r="AF23661" s="25"/>
      <c r="AM23661" s="25"/>
    </row>
    <row r="23662" spans="32:39">
      <c r="AF23662" s="25"/>
      <c r="AM23662" s="25"/>
    </row>
    <row r="23663" spans="32:39">
      <c r="AF23663" s="25"/>
      <c r="AM23663" s="25"/>
    </row>
    <row r="23664" spans="32:39">
      <c r="AF23664" s="25"/>
      <c r="AM23664" s="25"/>
    </row>
    <row r="23665" spans="32:39">
      <c r="AF23665" s="25"/>
      <c r="AM23665" s="25"/>
    </row>
    <row r="23666" spans="32:39">
      <c r="AF23666" s="25"/>
      <c r="AM23666" s="25"/>
    </row>
    <row r="23667" spans="32:39">
      <c r="AF23667" s="25"/>
      <c r="AM23667" s="25"/>
    </row>
    <row r="23668" spans="32:39">
      <c r="AF23668" s="25"/>
      <c r="AM23668" s="25"/>
    </row>
    <row r="23669" spans="32:39">
      <c r="AF23669" s="25"/>
      <c r="AM23669" s="25"/>
    </row>
    <row r="23670" spans="32:39">
      <c r="AF23670" s="25"/>
      <c r="AM23670" s="25"/>
    </row>
    <row r="23671" spans="32:39">
      <c r="AF23671" s="25"/>
      <c r="AM23671" s="25"/>
    </row>
    <row r="23672" spans="32:39">
      <c r="AF23672" s="25"/>
      <c r="AM23672" s="25"/>
    </row>
    <row r="23673" spans="32:39">
      <c r="AF23673" s="25"/>
      <c r="AM23673" s="25"/>
    </row>
    <row r="23674" spans="32:39">
      <c r="AF23674" s="25"/>
      <c r="AM23674" s="25"/>
    </row>
    <row r="23675" spans="32:39">
      <c r="AF23675" s="25"/>
      <c r="AM23675" s="25"/>
    </row>
    <row r="23676" spans="32:39">
      <c r="AF23676" s="25"/>
      <c r="AM23676" s="25"/>
    </row>
    <row r="23677" spans="32:39">
      <c r="AF23677" s="25"/>
      <c r="AM23677" s="25"/>
    </row>
    <row r="23678" spans="32:39">
      <c r="AF23678" s="25"/>
      <c r="AM23678" s="25"/>
    </row>
    <row r="23679" spans="32:39">
      <c r="AF23679" s="25"/>
      <c r="AM23679" s="25"/>
    </row>
    <row r="23680" spans="32:39">
      <c r="AF23680" s="25"/>
      <c r="AM23680" s="25"/>
    </row>
    <row r="23681" spans="32:39">
      <c r="AF23681" s="25"/>
      <c r="AM23681" s="25"/>
    </row>
    <row r="23682" spans="32:39">
      <c r="AF23682" s="25"/>
      <c r="AM23682" s="25"/>
    </row>
    <row r="23683" spans="32:39">
      <c r="AF23683" s="25"/>
      <c r="AM23683" s="25"/>
    </row>
    <row r="23684" spans="32:39">
      <c r="AF23684" s="25"/>
      <c r="AM23684" s="25"/>
    </row>
    <row r="23685" spans="32:39">
      <c r="AF23685" s="25"/>
      <c r="AM23685" s="25"/>
    </row>
    <row r="23686" spans="32:39">
      <c r="AF23686" s="25"/>
      <c r="AM23686" s="25"/>
    </row>
    <row r="23687" spans="32:39">
      <c r="AF23687" s="25"/>
      <c r="AM23687" s="25"/>
    </row>
    <row r="23688" spans="32:39">
      <c r="AF23688" s="25"/>
      <c r="AM23688" s="25"/>
    </row>
    <row r="23689" spans="32:39">
      <c r="AF23689" s="25"/>
      <c r="AM23689" s="25"/>
    </row>
    <row r="23690" spans="32:39">
      <c r="AF23690" s="25"/>
      <c r="AM23690" s="25"/>
    </row>
    <row r="23691" spans="32:39">
      <c r="AF23691" s="25"/>
      <c r="AM23691" s="25"/>
    </row>
    <row r="23692" spans="32:39">
      <c r="AF23692" s="25"/>
      <c r="AM23692" s="25"/>
    </row>
    <row r="23693" spans="32:39">
      <c r="AF23693" s="25"/>
      <c r="AM23693" s="25"/>
    </row>
    <row r="23694" spans="32:39">
      <c r="AF23694" s="25"/>
      <c r="AM23694" s="25"/>
    </row>
    <row r="23695" spans="32:39">
      <c r="AF23695" s="25"/>
      <c r="AM23695" s="25"/>
    </row>
    <row r="23696" spans="32:39">
      <c r="AF23696" s="25"/>
      <c r="AM23696" s="25"/>
    </row>
    <row r="23697" spans="32:39">
      <c r="AF23697" s="25"/>
      <c r="AM23697" s="25"/>
    </row>
    <row r="23698" spans="32:39">
      <c r="AF23698" s="25"/>
      <c r="AM23698" s="25"/>
    </row>
    <row r="23699" spans="32:39">
      <c r="AF23699" s="25"/>
      <c r="AM23699" s="25"/>
    </row>
    <row r="23700" spans="32:39">
      <c r="AF23700" s="25"/>
      <c r="AM23700" s="25"/>
    </row>
    <row r="23701" spans="32:39">
      <c r="AF23701" s="25"/>
      <c r="AM23701" s="25"/>
    </row>
    <row r="23702" spans="32:39">
      <c r="AF23702" s="25"/>
      <c r="AM23702" s="25"/>
    </row>
    <row r="23703" spans="32:39">
      <c r="AF23703" s="25"/>
      <c r="AM23703" s="25"/>
    </row>
    <row r="23704" spans="32:39">
      <c r="AF23704" s="25"/>
      <c r="AM23704" s="25"/>
    </row>
    <row r="23705" spans="32:39">
      <c r="AF23705" s="25"/>
      <c r="AM23705" s="25"/>
    </row>
    <row r="23706" spans="32:39">
      <c r="AF23706" s="25"/>
      <c r="AM23706" s="25"/>
    </row>
    <row r="23707" spans="32:39">
      <c r="AF23707" s="25"/>
      <c r="AM23707" s="25"/>
    </row>
    <row r="23708" spans="32:39">
      <c r="AF23708" s="25"/>
      <c r="AM23708" s="25"/>
    </row>
    <row r="23709" spans="32:39">
      <c r="AF23709" s="25"/>
      <c r="AM23709" s="25"/>
    </row>
    <row r="23710" spans="32:39">
      <c r="AF23710" s="25"/>
      <c r="AM23710" s="25"/>
    </row>
    <row r="23711" spans="32:39">
      <c r="AF23711" s="25"/>
      <c r="AM23711" s="25"/>
    </row>
    <row r="23712" spans="32:39">
      <c r="AF23712" s="25"/>
      <c r="AM23712" s="25"/>
    </row>
    <row r="23713" spans="32:39">
      <c r="AF23713" s="25"/>
      <c r="AM23713" s="25"/>
    </row>
    <row r="23714" spans="32:39">
      <c r="AF23714" s="25"/>
      <c r="AM23714" s="25"/>
    </row>
    <row r="23715" spans="32:39">
      <c r="AF23715" s="25"/>
      <c r="AM23715" s="25"/>
    </row>
    <row r="23716" spans="32:39">
      <c r="AF23716" s="25"/>
      <c r="AM23716" s="25"/>
    </row>
    <row r="23717" spans="32:39">
      <c r="AF23717" s="25"/>
      <c r="AM23717" s="25"/>
    </row>
    <row r="23718" spans="32:39">
      <c r="AF23718" s="25"/>
      <c r="AM23718" s="25"/>
    </row>
    <row r="23719" spans="32:39">
      <c r="AF23719" s="25"/>
      <c r="AM23719" s="25"/>
    </row>
    <row r="23720" spans="32:39">
      <c r="AF23720" s="25"/>
      <c r="AM23720" s="25"/>
    </row>
    <row r="23721" spans="32:39">
      <c r="AF23721" s="25"/>
      <c r="AM23721" s="25"/>
    </row>
    <row r="23722" spans="32:39">
      <c r="AF23722" s="25"/>
      <c r="AM23722" s="25"/>
    </row>
    <row r="23723" spans="32:39">
      <c r="AF23723" s="25"/>
      <c r="AM23723" s="25"/>
    </row>
    <row r="23724" spans="32:39">
      <c r="AF23724" s="25"/>
      <c r="AM23724" s="25"/>
    </row>
    <row r="23725" spans="32:39">
      <c r="AF23725" s="25"/>
      <c r="AM23725" s="25"/>
    </row>
    <row r="23726" spans="32:39">
      <c r="AF23726" s="25"/>
      <c r="AM23726" s="25"/>
    </row>
    <row r="23727" spans="32:39">
      <c r="AF23727" s="25"/>
      <c r="AM23727" s="25"/>
    </row>
    <row r="23728" spans="32:39">
      <c r="AF23728" s="25"/>
      <c r="AM23728" s="25"/>
    </row>
    <row r="23729" spans="32:39">
      <c r="AF23729" s="25"/>
      <c r="AM23729" s="25"/>
    </row>
    <row r="23730" spans="32:39">
      <c r="AF23730" s="25"/>
      <c r="AM23730" s="25"/>
    </row>
    <row r="23731" spans="32:39">
      <c r="AF23731" s="25"/>
      <c r="AM23731" s="25"/>
    </row>
    <row r="23732" spans="32:39">
      <c r="AF23732" s="25"/>
      <c r="AM23732" s="25"/>
    </row>
    <row r="23733" spans="32:39">
      <c r="AF23733" s="25"/>
      <c r="AM23733" s="25"/>
    </row>
    <row r="23734" spans="32:39">
      <c r="AF23734" s="25"/>
      <c r="AM23734" s="25"/>
    </row>
    <row r="23735" spans="32:39">
      <c r="AF23735" s="25"/>
      <c r="AM23735" s="25"/>
    </row>
    <row r="23736" spans="32:39">
      <c r="AF23736" s="25"/>
      <c r="AM23736" s="25"/>
    </row>
    <row r="23737" spans="32:39">
      <c r="AF23737" s="25"/>
      <c r="AM23737" s="25"/>
    </row>
    <row r="23738" spans="32:39">
      <c r="AF23738" s="25"/>
      <c r="AM23738" s="25"/>
    </row>
    <row r="23739" spans="32:39">
      <c r="AF23739" s="25"/>
      <c r="AM23739" s="25"/>
    </row>
    <row r="23740" spans="32:39">
      <c r="AF23740" s="25"/>
      <c r="AM23740" s="25"/>
    </row>
    <row r="23741" spans="32:39">
      <c r="AF23741" s="25"/>
      <c r="AM23741" s="25"/>
    </row>
    <row r="23742" spans="32:39">
      <c r="AF23742" s="25"/>
      <c r="AM23742" s="25"/>
    </row>
    <row r="23743" spans="32:39">
      <c r="AF23743" s="25"/>
      <c r="AM23743" s="25"/>
    </row>
    <row r="23744" spans="32:39">
      <c r="AF23744" s="25"/>
      <c r="AM23744" s="25"/>
    </row>
    <row r="23745" spans="32:39">
      <c r="AF23745" s="25"/>
      <c r="AM23745" s="25"/>
    </row>
    <row r="23746" spans="32:39">
      <c r="AF23746" s="25"/>
      <c r="AM23746" s="25"/>
    </row>
    <row r="23747" spans="32:39">
      <c r="AF23747" s="25"/>
      <c r="AM23747" s="25"/>
    </row>
    <row r="23748" spans="32:39">
      <c r="AF23748" s="25"/>
      <c r="AM23748" s="25"/>
    </row>
    <row r="23749" spans="32:39">
      <c r="AF23749" s="25"/>
      <c r="AM23749" s="25"/>
    </row>
    <row r="23750" spans="32:39">
      <c r="AF23750" s="25"/>
      <c r="AM23750" s="25"/>
    </row>
    <row r="23751" spans="32:39">
      <c r="AF23751" s="25"/>
      <c r="AM23751" s="25"/>
    </row>
    <row r="23752" spans="32:39">
      <c r="AF23752" s="25"/>
      <c r="AM23752" s="25"/>
    </row>
    <row r="23753" spans="32:39">
      <c r="AF23753" s="25"/>
      <c r="AM23753" s="25"/>
    </row>
    <row r="23754" spans="32:39">
      <c r="AF23754" s="25"/>
      <c r="AM23754" s="25"/>
    </row>
    <row r="23755" spans="32:39">
      <c r="AF23755" s="25"/>
      <c r="AM23755" s="25"/>
    </row>
    <row r="23756" spans="32:39">
      <c r="AF23756" s="25"/>
      <c r="AM23756" s="25"/>
    </row>
    <row r="23757" spans="32:39">
      <c r="AF23757" s="25"/>
      <c r="AM23757" s="25"/>
    </row>
    <row r="23758" spans="32:39">
      <c r="AF23758" s="25"/>
      <c r="AM23758" s="25"/>
    </row>
    <row r="23759" spans="32:39">
      <c r="AF23759" s="25"/>
      <c r="AM23759" s="25"/>
    </row>
    <row r="23760" spans="32:39">
      <c r="AF23760" s="25"/>
      <c r="AM23760" s="25"/>
    </row>
    <row r="23761" spans="32:39">
      <c r="AF23761" s="25"/>
      <c r="AM23761" s="25"/>
    </row>
    <row r="23762" spans="32:39">
      <c r="AF23762" s="25"/>
      <c r="AM23762" s="25"/>
    </row>
    <row r="23763" spans="32:39">
      <c r="AF23763" s="25"/>
      <c r="AM23763" s="25"/>
    </row>
    <row r="23764" spans="32:39">
      <c r="AF23764" s="25"/>
      <c r="AM23764" s="25"/>
    </row>
    <row r="23765" spans="32:39">
      <c r="AF23765" s="25"/>
      <c r="AM23765" s="25"/>
    </row>
    <row r="23766" spans="32:39">
      <c r="AF23766" s="25"/>
      <c r="AM23766" s="25"/>
    </row>
    <row r="23767" spans="32:39">
      <c r="AF23767" s="25"/>
      <c r="AM23767" s="25"/>
    </row>
    <row r="23768" spans="32:39">
      <c r="AF23768" s="25"/>
      <c r="AM23768" s="25"/>
    </row>
    <row r="23769" spans="32:39">
      <c r="AF23769" s="25"/>
      <c r="AM23769" s="25"/>
    </row>
    <row r="23770" spans="32:39">
      <c r="AF23770" s="25"/>
      <c r="AM23770" s="25"/>
    </row>
    <row r="23771" spans="32:39">
      <c r="AF23771" s="25"/>
      <c r="AM23771" s="25"/>
    </row>
    <row r="23772" spans="32:39">
      <c r="AF23772" s="25"/>
      <c r="AM23772" s="25"/>
    </row>
    <row r="23773" spans="32:39">
      <c r="AF23773" s="25"/>
      <c r="AM23773" s="25"/>
    </row>
    <row r="23774" spans="32:39">
      <c r="AF23774" s="25"/>
      <c r="AM23774" s="25"/>
    </row>
    <row r="23775" spans="32:39">
      <c r="AF23775" s="25"/>
      <c r="AM23775" s="25"/>
    </row>
    <row r="23776" spans="32:39">
      <c r="AF23776" s="25"/>
      <c r="AM23776" s="25"/>
    </row>
    <row r="23777" spans="32:39">
      <c r="AF23777" s="25"/>
      <c r="AM23777" s="25"/>
    </row>
    <row r="23778" spans="32:39">
      <c r="AF23778" s="25"/>
      <c r="AM23778" s="25"/>
    </row>
    <row r="23779" spans="32:39">
      <c r="AF23779" s="25"/>
      <c r="AM23779" s="25"/>
    </row>
    <row r="23780" spans="32:39">
      <c r="AF23780" s="25"/>
      <c r="AM23780" s="25"/>
    </row>
    <row r="23781" spans="32:39">
      <c r="AF23781" s="25"/>
      <c r="AM23781" s="25"/>
    </row>
    <row r="23782" spans="32:39">
      <c r="AF23782" s="25"/>
      <c r="AM23782" s="25"/>
    </row>
    <row r="23783" spans="32:39">
      <c r="AF23783" s="25"/>
      <c r="AM23783" s="25"/>
    </row>
    <row r="23784" spans="32:39">
      <c r="AF23784" s="25"/>
      <c r="AM23784" s="25"/>
    </row>
    <row r="23785" spans="32:39">
      <c r="AF23785" s="25"/>
      <c r="AM23785" s="25"/>
    </row>
    <row r="23786" spans="32:39">
      <c r="AF23786" s="25"/>
      <c r="AM23786" s="25"/>
    </row>
    <row r="23787" spans="32:39">
      <c r="AF23787" s="25"/>
      <c r="AM23787" s="25"/>
    </row>
    <row r="23788" spans="32:39">
      <c r="AF23788" s="25"/>
      <c r="AM23788" s="25"/>
    </row>
    <row r="23789" spans="32:39">
      <c r="AF23789" s="25"/>
      <c r="AM23789" s="25"/>
    </row>
    <row r="23790" spans="32:39">
      <c r="AF23790" s="25"/>
      <c r="AM23790" s="25"/>
    </row>
    <row r="23791" spans="32:39">
      <c r="AF23791" s="25"/>
      <c r="AM23791" s="25"/>
    </row>
    <row r="23792" spans="32:39">
      <c r="AF23792" s="25"/>
      <c r="AM23792" s="25"/>
    </row>
    <row r="23793" spans="32:39">
      <c r="AF23793" s="25"/>
      <c r="AM23793" s="25"/>
    </row>
    <row r="23794" spans="32:39">
      <c r="AF23794" s="25"/>
      <c r="AM23794" s="25"/>
    </row>
    <row r="23795" spans="32:39">
      <c r="AF23795" s="25"/>
      <c r="AM23795" s="25"/>
    </row>
    <row r="23796" spans="32:39">
      <c r="AF23796" s="25"/>
      <c r="AM23796" s="25"/>
    </row>
    <row r="23797" spans="32:39">
      <c r="AF23797" s="25"/>
      <c r="AM23797" s="25"/>
    </row>
    <row r="23798" spans="32:39">
      <c r="AF23798" s="25"/>
      <c r="AM23798" s="25"/>
    </row>
    <row r="23799" spans="32:39">
      <c r="AF23799" s="25"/>
      <c r="AM23799" s="25"/>
    </row>
    <row r="23800" spans="32:39">
      <c r="AF23800" s="25"/>
      <c r="AM23800" s="25"/>
    </row>
    <row r="23801" spans="32:39">
      <c r="AF23801" s="25"/>
      <c r="AM23801" s="25"/>
    </row>
    <row r="23802" spans="32:39">
      <c r="AF23802" s="25"/>
      <c r="AM23802" s="25"/>
    </row>
    <row r="23803" spans="32:39">
      <c r="AF23803" s="25"/>
      <c r="AM23803" s="25"/>
    </row>
    <row r="23804" spans="32:39">
      <c r="AF23804" s="25"/>
      <c r="AM23804" s="25"/>
    </row>
    <row r="23805" spans="32:39">
      <c r="AF23805" s="25"/>
      <c r="AM23805" s="25"/>
    </row>
    <row r="23806" spans="32:39">
      <c r="AF23806" s="25"/>
      <c r="AM23806" s="25"/>
    </row>
    <row r="23807" spans="32:39">
      <c r="AF23807" s="25"/>
      <c r="AM23807" s="25"/>
    </row>
    <row r="23808" spans="32:39">
      <c r="AF23808" s="25"/>
      <c r="AM23808" s="25"/>
    </row>
    <row r="23809" spans="32:39">
      <c r="AF23809" s="25"/>
      <c r="AM23809" s="25"/>
    </row>
    <row r="23810" spans="32:39">
      <c r="AF23810" s="25"/>
      <c r="AM23810" s="25"/>
    </row>
    <row r="23811" spans="32:39">
      <c r="AF23811" s="25"/>
      <c r="AM23811" s="25"/>
    </row>
    <row r="23812" spans="32:39">
      <c r="AF23812" s="25"/>
      <c r="AM23812" s="25"/>
    </row>
    <row r="23813" spans="32:39">
      <c r="AF23813" s="25"/>
      <c r="AM23813" s="25"/>
    </row>
    <row r="23814" spans="32:39">
      <c r="AF23814" s="25"/>
      <c r="AM23814" s="25"/>
    </row>
    <row r="23815" spans="32:39">
      <c r="AF23815" s="25"/>
      <c r="AM23815" s="25"/>
    </row>
    <row r="23816" spans="32:39">
      <c r="AF23816" s="25"/>
      <c r="AM23816" s="25"/>
    </row>
    <row r="23817" spans="32:39">
      <c r="AF23817" s="25"/>
      <c r="AM23817" s="25"/>
    </row>
    <row r="23818" spans="32:39">
      <c r="AF23818" s="25"/>
      <c r="AM23818" s="25"/>
    </row>
    <row r="23819" spans="32:39">
      <c r="AF23819" s="25"/>
      <c r="AM23819" s="25"/>
    </row>
    <row r="23820" spans="32:39">
      <c r="AF23820" s="25"/>
      <c r="AM23820" s="25"/>
    </row>
    <row r="23821" spans="32:39">
      <c r="AF23821" s="25"/>
      <c r="AM23821" s="25"/>
    </row>
    <row r="23822" spans="32:39">
      <c r="AF23822" s="25"/>
      <c r="AM23822" s="25"/>
    </row>
    <row r="23823" spans="32:39">
      <c r="AF23823" s="25"/>
      <c r="AM23823" s="25"/>
    </row>
    <row r="23824" spans="32:39">
      <c r="AF23824" s="25"/>
      <c r="AM23824" s="25"/>
    </row>
    <row r="23825" spans="32:39">
      <c r="AF23825" s="25"/>
      <c r="AM23825" s="25"/>
    </row>
    <row r="23826" spans="32:39">
      <c r="AF23826" s="25"/>
      <c r="AM23826" s="25"/>
    </row>
    <row r="23827" spans="32:39">
      <c r="AF23827" s="25"/>
      <c r="AM23827" s="25"/>
    </row>
    <row r="23828" spans="32:39">
      <c r="AF23828" s="25"/>
      <c r="AM23828" s="25"/>
    </row>
    <row r="23829" spans="32:39">
      <c r="AF23829" s="25"/>
      <c r="AM23829" s="25"/>
    </row>
    <row r="23830" spans="32:39">
      <c r="AF23830" s="25"/>
      <c r="AM23830" s="25"/>
    </row>
    <row r="23831" spans="32:39">
      <c r="AF23831" s="25"/>
      <c r="AM23831" s="25"/>
    </row>
    <row r="23832" spans="32:39">
      <c r="AF23832" s="25"/>
      <c r="AM23832" s="25"/>
    </row>
    <row r="23833" spans="32:39">
      <c r="AF23833" s="25"/>
      <c r="AM23833" s="25"/>
    </row>
    <row r="23834" spans="32:39">
      <c r="AF23834" s="25"/>
      <c r="AM23834" s="25"/>
    </row>
    <row r="23835" spans="32:39">
      <c r="AF23835" s="25"/>
      <c r="AM23835" s="25"/>
    </row>
    <row r="23836" spans="32:39">
      <c r="AF23836" s="25"/>
      <c r="AM23836" s="25"/>
    </row>
    <row r="23837" spans="32:39">
      <c r="AF23837" s="25"/>
      <c r="AM23837" s="25"/>
    </row>
    <row r="23838" spans="32:39">
      <c r="AF23838" s="25"/>
      <c r="AM23838" s="25"/>
    </row>
    <row r="23839" spans="32:39">
      <c r="AF23839" s="25"/>
      <c r="AM23839" s="25"/>
    </row>
    <row r="23840" spans="32:39">
      <c r="AF23840" s="25"/>
      <c r="AM23840" s="25"/>
    </row>
    <row r="23841" spans="32:39">
      <c r="AF23841" s="25"/>
      <c r="AM23841" s="25"/>
    </row>
    <row r="23842" spans="32:39">
      <c r="AF23842" s="25"/>
      <c r="AM23842" s="25"/>
    </row>
    <row r="23843" spans="32:39">
      <c r="AF23843" s="25"/>
      <c r="AM23843" s="25"/>
    </row>
    <row r="23844" spans="32:39">
      <c r="AF23844" s="25"/>
      <c r="AM23844" s="25"/>
    </row>
    <row r="23845" spans="32:39">
      <c r="AF23845" s="25"/>
      <c r="AM23845" s="25"/>
    </row>
    <row r="23846" spans="32:39">
      <c r="AF23846" s="25"/>
      <c r="AM23846" s="25"/>
    </row>
    <row r="23847" spans="32:39">
      <c r="AF23847" s="25"/>
      <c r="AM23847" s="25"/>
    </row>
    <row r="23848" spans="32:39">
      <c r="AF23848" s="25"/>
      <c r="AM23848" s="25"/>
    </row>
    <row r="23849" spans="32:39">
      <c r="AF23849" s="25"/>
      <c r="AM23849" s="25"/>
    </row>
    <row r="23850" spans="32:39">
      <c r="AF23850" s="25"/>
      <c r="AM23850" s="25"/>
    </row>
    <row r="23851" spans="32:39">
      <c r="AF23851" s="25"/>
      <c r="AM23851" s="25"/>
    </row>
    <row r="23852" spans="32:39">
      <c r="AF23852" s="25"/>
      <c r="AM23852" s="25"/>
    </row>
    <row r="23853" spans="32:39">
      <c r="AF23853" s="25"/>
      <c r="AM23853" s="25"/>
    </row>
    <row r="23854" spans="32:39">
      <c r="AF23854" s="25"/>
      <c r="AM23854" s="25"/>
    </row>
    <row r="23855" spans="32:39">
      <c r="AF23855" s="25"/>
      <c r="AM23855" s="25"/>
    </row>
    <row r="23856" spans="32:39">
      <c r="AF23856" s="25"/>
      <c r="AM23856" s="25"/>
    </row>
    <row r="23857" spans="32:39">
      <c r="AF23857" s="25"/>
      <c r="AM23857" s="25"/>
    </row>
    <row r="23858" spans="32:39">
      <c r="AF23858" s="25"/>
      <c r="AM23858" s="25"/>
    </row>
    <row r="23859" spans="32:39">
      <c r="AF23859" s="25"/>
      <c r="AM23859" s="25"/>
    </row>
    <row r="23860" spans="32:39">
      <c r="AF23860" s="25"/>
      <c r="AM23860" s="25"/>
    </row>
    <row r="23861" spans="32:39">
      <c r="AF23861" s="25"/>
      <c r="AM23861" s="25"/>
    </row>
    <row r="23862" spans="32:39">
      <c r="AF23862" s="25"/>
      <c r="AM23862" s="25"/>
    </row>
    <row r="23863" spans="32:39">
      <c r="AF23863" s="25"/>
      <c r="AM23863" s="25"/>
    </row>
    <row r="23864" spans="32:39">
      <c r="AF23864" s="25"/>
      <c r="AM23864" s="25"/>
    </row>
    <row r="23865" spans="32:39">
      <c r="AF23865" s="25"/>
      <c r="AM23865" s="25"/>
    </row>
    <row r="23866" spans="32:39">
      <c r="AF23866" s="25"/>
      <c r="AM23866" s="25"/>
    </row>
    <row r="23867" spans="32:39">
      <c r="AF23867" s="25"/>
      <c r="AM23867" s="25"/>
    </row>
    <row r="23868" spans="32:39">
      <c r="AF23868" s="25"/>
      <c r="AM23868" s="25"/>
    </row>
    <row r="23869" spans="32:39">
      <c r="AF23869" s="25"/>
      <c r="AM23869" s="25"/>
    </row>
    <row r="23870" spans="32:39">
      <c r="AF23870" s="25"/>
      <c r="AM23870" s="25"/>
    </row>
    <row r="23871" spans="32:39">
      <c r="AF23871" s="25"/>
      <c r="AM23871" s="25"/>
    </row>
    <row r="23872" spans="32:39">
      <c r="AF23872" s="25"/>
      <c r="AM23872" s="25"/>
    </row>
    <row r="23873" spans="32:39">
      <c r="AF23873" s="25"/>
      <c r="AM23873" s="25"/>
    </row>
    <row r="23874" spans="32:39">
      <c r="AF23874" s="25"/>
      <c r="AM23874" s="25"/>
    </row>
    <row r="23875" spans="32:39">
      <c r="AF23875" s="25"/>
      <c r="AM23875" s="25"/>
    </row>
    <row r="23876" spans="32:39">
      <c r="AF23876" s="25"/>
      <c r="AM23876" s="25"/>
    </row>
    <row r="23877" spans="32:39">
      <c r="AF23877" s="25"/>
      <c r="AM23877" s="25"/>
    </row>
    <row r="23878" spans="32:39">
      <c r="AF23878" s="25"/>
      <c r="AM23878" s="25"/>
    </row>
    <row r="23879" spans="32:39">
      <c r="AF23879" s="25"/>
      <c r="AM23879" s="25"/>
    </row>
    <row r="23880" spans="32:39">
      <c r="AF23880" s="25"/>
      <c r="AM23880" s="25"/>
    </row>
    <row r="23881" spans="32:39">
      <c r="AF23881" s="25"/>
      <c r="AM23881" s="25"/>
    </row>
    <row r="23882" spans="32:39">
      <c r="AF23882" s="25"/>
      <c r="AM23882" s="25"/>
    </row>
    <row r="23883" spans="32:39">
      <c r="AF23883" s="25"/>
      <c r="AM23883" s="25"/>
    </row>
    <row r="23884" spans="32:39">
      <c r="AF23884" s="25"/>
      <c r="AM23884" s="25"/>
    </row>
    <row r="23885" spans="32:39">
      <c r="AF23885" s="25"/>
      <c r="AM23885" s="25"/>
    </row>
    <row r="23886" spans="32:39">
      <c r="AF23886" s="25"/>
      <c r="AM23886" s="25"/>
    </row>
    <row r="23887" spans="32:39">
      <c r="AF23887" s="25"/>
      <c r="AM23887" s="25"/>
    </row>
    <row r="23888" spans="32:39">
      <c r="AF23888" s="25"/>
      <c r="AM23888" s="25"/>
    </row>
    <row r="23889" spans="32:39">
      <c r="AF23889" s="25"/>
      <c r="AM23889" s="25"/>
    </row>
    <row r="23890" spans="32:39">
      <c r="AF23890" s="25"/>
      <c r="AM23890" s="25"/>
    </row>
    <row r="23891" spans="32:39">
      <c r="AF23891" s="25"/>
      <c r="AM23891" s="25"/>
    </row>
    <row r="23892" spans="32:39">
      <c r="AF23892" s="25"/>
      <c r="AM23892" s="25"/>
    </row>
    <row r="23893" spans="32:39">
      <c r="AF23893" s="25"/>
      <c r="AM23893" s="25"/>
    </row>
    <row r="23894" spans="32:39">
      <c r="AF23894" s="25"/>
      <c r="AM23894" s="25"/>
    </row>
    <row r="23895" spans="32:39">
      <c r="AF23895" s="25"/>
      <c r="AM23895" s="25"/>
    </row>
    <row r="23896" spans="32:39">
      <c r="AF23896" s="25"/>
      <c r="AM23896" s="25"/>
    </row>
    <row r="23897" spans="32:39">
      <c r="AF23897" s="25"/>
      <c r="AM23897" s="25"/>
    </row>
    <row r="23898" spans="32:39">
      <c r="AF23898" s="25"/>
      <c r="AM23898" s="25"/>
    </row>
    <row r="23899" spans="32:39">
      <c r="AF23899" s="25"/>
      <c r="AM23899" s="25"/>
    </row>
    <row r="23900" spans="32:39">
      <c r="AF23900" s="25"/>
      <c r="AM23900" s="25"/>
    </row>
    <row r="23901" spans="32:39">
      <c r="AF23901" s="25"/>
      <c r="AM23901" s="25"/>
    </row>
    <row r="23902" spans="32:39">
      <c r="AF23902" s="25"/>
      <c r="AM23902" s="25"/>
    </row>
    <row r="23903" spans="32:39">
      <c r="AF23903" s="25"/>
      <c r="AM23903" s="25"/>
    </row>
    <row r="23904" spans="32:39">
      <c r="AF23904" s="25"/>
      <c r="AM23904" s="25"/>
    </row>
    <row r="23905" spans="32:39">
      <c r="AF23905" s="25"/>
      <c r="AM23905" s="25"/>
    </row>
    <row r="23906" spans="32:39">
      <c r="AF23906" s="25"/>
      <c r="AM23906" s="25"/>
    </row>
    <row r="23907" spans="32:39">
      <c r="AF23907" s="25"/>
      <c r="AM23907" s="25"/>
    </row>
    <row r="23908" spans="32:39">
      <c r="AF23908" s="25"/>
      <c r="AM23908" s="25"/>
    </row>
    <row r="23909" spans="32:39">
      <c r="AF23909" s="25"/>
      <c r="AM23909" s="25"/>
    </row>
    <row r="23910" spans="32:39">
      <c r="AF23910" s="25"/>
      <c r="AM23910" s="25"/>
    </row>
    <row r="23911" spans="32:39">
      <c r="AF23911" s="25"/>
      <c r="AM23911" s="25"/>
    </row>
    <row r="23912" spans="32:39">
      <c r="AF23912" s="25"/>
      <c r="AM23912" s="25"/>
    </row>
    <row r="23913" spans="32:39">
      <c r="AF23913" s="25"/>
      <c r="AM23913" s="25"/>
    </row>
    <row r="23914" spans="32:39">
      <c r="AF23914" s="25"/>
      <c r="AM23914" s="25"/>
    </row>
    <row r="23915" spans="32:39">
      <c r="AF23915" s="25"/>
      <c r="AM23915" s="25"/>
    </row>
    <row r="23916" spans="32:39">
      <c r="AF23916" s="25"/>
      <c r="AM23916" s="25"/>
    </row>
    <row r="23917" spans="32:39">
      <c r="AF23917" s="25"/>
      <c r="AM23917" s="25"/>
    </row>
    <row r="23918" spans="32:39">
      <c r="AF23918" s="25"/>
      <c r="AM23918" s="25"/>
    </row>
    <row r="23919" spans="32:39">
      <c r="AF23919" s="25"/>
      <c r="AM23919" s="25"/>
    </row>
    <row r="23920" spans="32:39">
      <c r="AF23920" s="25"/>
      <c r="AM23920" s="25"/>
    </row>
    <row r="23921" spans="32:39">
      <c r="AF23921" s="25"/>
      <c r="AM23921" s="25"/>
    </row>
    <row r="23922" spans="32:39">
      <c r="AF23922" s="25"/>
      <c r="AM23922" s="25"/>
    </row>
    <row r="23923" spans="32:39">
      <c r="AF23923" s="25"/>
      <c r="AM23923" s="25"/>
    </row>
    <row r="23924" spans="32:39">
      <c r="AF23924" s="25"/>
      <c r="AM23924" s="25"/>
    </row>
    <row r="23925" spans="32:39">
      <c r="AF23925" s="25"/>
      <c r="AM23925" s="25"/>
    </row>
    <row r="23926" spans="32:39">
      <c r="AF23926" s="25"/>
      <c r="AM23926" s="25"/>
    </row>
    <row r="23927" spans="32:39">
      <c r="AF23927" s="25"/>
      <c r="AM23927" s="25"/>
    </row>
    <row r="23928" spans="32:39">
      <c r="AF23928" s="25"/>
      <c r="AM23928" s="25"/>
    </row>
    <row r="23929" spans="32:39">
      <c r="AF23929" s="25"/>
      <c r="AM23929" s="25"/>
    </row>
    <row r="23930" spans="32:39">
      <c r="AF23930" s="25"/>
      <c r="AM23930" s="25"/>
    </row>
    <row r="23931" spans="32:39">
      <c r="AF23931" s="25"/>
      <c r="AM23931" s="25"/>
    </row>
    <row r="23932" spans="32:39">
      <c r="AF23932" s="25"/>
      <c r="AM23932" s="25"/>
    </row>
    <row r="23933" spans="32:39">
      <c r="AF23933" s="25"/>
      <c r="AM23933" s="25"/>
    </row>
    <row r="23934" spans="32:39">
      <c r="AF23934" s="25"/>
      <c r="AM23934" s="25"/>
    </row>
    <row r="23935" spans="32:39">
      <c r="AF23935" s="25"/>
      <c r="AM23935" s="25"/>
    </row>
    <row r="23936" spans="32:39">
      <c r="AF23936" s="25"/>
      <c r="AM23936" s="25"/>
    </row>
    <row r="23937" spans="32:39">
      <c r="AF23937" s="25"/>
      <c r="AM23937" s="25"/>
    </row>
    <row r="23938" spans="32:39">
      <c r="AF23938" s="25"/>
      <c r="AM23938" s="25"/>
    </row>
    <row r="23939" spans="32:39">
      <c r="AF23939" s="25"/>
      <c r="AM23939" s="25"/>
    </row>
    <row r="23940" spans="32:39">
      <c r="AF23940" s="25"/>
      <c r="AM23940" s="25"/>
    </row>
    <row r="23941" spans="32:39">
      <c r="AF23941" s="25"/>
      <c r="AM23941" s="25"/>
    </row>
    <row r="23942" spans="32:39">
      <c r="AF23942" s="25"/>
      <c r="AM23942" s="25"/>
    </row>
    <row r="23943" spans="32:39">
      <c r="AF23943" s="25"/>
      <c r="AM23943" s="25"/>
    </row>
    <row r="23944" spans="32:39">
      <c r="AF23944" s="25"/>
      <c r="AM23944" s="25"/>
    </row>
    <row r="23945" spans="32:39">
      <c r="AF23945" s="25"/>
      <c r="AM23945" s="25"/>
    </row>
    <row r="23946" spans="32:39">
      <c r="AF23946" s="25"/>
      <c r="AM23946" s="25"/>
    </row>
    <row r="23947" spans="32:39">
      <c r="AF23947" s="25"/>
      <c r="AM23947" s="25"/>
    </row>
    <row r="23948" spans="32:39">
      <c r="AF23948" s="25"/>
      <c r="AM23948" s="25"/>
    </row>
    <row r="23949" spans="32:39">
      <c r="AF23949" s="25"/>
      <c r="AM23949" s="25"/>
    </row>
    <row r="23950" spans="32:39">
      <c r="AF23950" s="25"/>
      <c r="AM23950" s="25"/>
    </row>
    <row r="23951" spans="32:39">
      <c r="AF23951" s="25"/>
      <c r="AM23951" s="25"/>
    </row>
    <row r="23952" spans="32:39">
      <c r="AF23952" s="25"/>
      <c r="AM23952" s="25"/>
    </row>
    <row r="23953" spans="32:39">
      <c r="AF23953" s="25"/>
      <c r="AM23953" s="25"/>
    </row>
    <row r="23954" spans="32:39">
      <c r="AF23954" s="25"/>
      <c r="AM23954" s="25"/>
    </row>
    <row r="23955" spans="32:39">
      <c r="AF23955" s="25"/>
      <c r="AM23955" s="25"/>
    </row>
    <row r="23956" spans="32:39">
      <c r="AF23956" s="25"/>
      <c r="AM23956" s="25"/>
    </row>
    <row r="23957" spans="32:39">
      <c r="AF23957" s="25"/>
      <c r="AM23957" s="25"/>
    </row>
    <row r="23958" spans="32:39">
      <c r="AF23958" s="25"/>
      <c r="AM23958" s="25"/>
    </row>
    <row r="23959" spans="32:39">
      <c r="AF23959" s="25"/>
      <c r="AM23959" s="25"/>
    </row>
    <row r="23960" spans="32:39">
      <c r="AF23960" s="25"/>
      <c r="AM23960" s="25"/>
    </row>
    <row r="23961" spans="32:39">
      <c r="AF23961" s="25"/>
      <c r="AM23961" s="25"/>
    </row>
    <row r="23962" spans="32:39">
      <c r="AF23962" s="25"/>
      <c r="AM23962" s="25"/>
    </row>
    <row r="23963" spans="32:39">
      <c r="AF23963" s="25"/>
      <c r="AM23963" s="25"/>
    </row>
    <row r="23964" spans="32:39">
      <c r="AF23964" s="25"/>
      <c r="AM23964" s="25"/>
    </row>
    <row r="23965" spans="32:39">
      <c r="AF23965" s="25"/>
      <c r="AM23965" s="25"/>
    </row>
    <row r="23966" spans="32:39">
      <c r="AF23966" s="25"/>
      <c r="AM23966" s="25"/>
    </row>
    <row r="23967" spans="32:39">
      <c r="AF23967" s="25"/>
      <c r="AM23967" s="25"/>
    </row>
    <row r="23968" spans="32:39">
      <c r="AF23968" s="25"/>
      <c r="AM23968" s="25"/>
    </row>
    <row r="23969" spans="32:39">
      <c r="AF23969" s="25"/>
      <c r="AM23969" s="25"/>
    </row>
    <row r="23970" spans="32:39">
      <c r="AF23970" s="25"/>
      <c r="AM23970" s="25"/>
    </row>
    <row r="23971" spans="32:39">
      <c r="AF23971" s="25"/>
      <c r="AM23971" s="25"/>
    </row>
    <row r="23972" spans="32:39">
      <c r="AF23972" s="25"/>
      <c r="AM23972" s="25"/>
    </row>
    <row r="23973" spans="32:39">
      <c r="AF23973" s="25"/>
      <c r="AM23973" s="25"/>
    </row>
    <row r="23974" spans="32:39">
      <c r="AF23974" s="25"/>
      <c r="AM23974" s="25"/>
    </row>
    <row r="23975" spans="32:39">
      <c r="AF23975" s="25"/>
      <c r="AM23975" s="25"/>
    </row>
    <row r="23976" spans="32:39">
      <c r="AF23976" s="25"/>
      <c r="AM23976" s="25"/>
    </row>
    <row r="23977" spans="32:39">
      <c r="AF23977" s="25"/>
      <c r="AM23977" s="25"/>
    </row>
    <row r="23978" spans="32:39">
      <c r="AF23978" s="25"/>
      <c r="AM23978" s="25"/>
    </row>
    <row r="23979" spans="32:39">
      <c r="AF23979" s="25"/>
      <c r="AM23979" s="25"/>
    </row>
    <row r="23980" spans="32:39">
      <c r="AF23980" s="25"/>
      <c r="AM23980" s="25"/>
    </row>
    <row r="23981" spans="32:39">
      <c r="AF23981" s="25"/>
      <c r="AM23981" s="25"/>
    </row>
    <row r="23982" spans="32:39">
      <c r="AF23982" s="25"/>
      <c r="AM23982" s="25"/>
    </row>
    <row r="23983" spans="32:39">
      <c r="AF23983" s="25"/>
      <c r="AM23983" s="25"/>
    </row>
    <row r="23984" spans="32:39">
      <c r="AF23984" s="25"/>
      <c r="AM23984" s="25"/>
    </row>
    <row r="23985" spans="32:39">
      <c r="AF23985" s="25"/>
      <c r="AM23985" s="25"/>
    </row>
    <row r="23986" spans="32:39">
      <c r="AF23986" s="25"/>
      <c r="AM23986" s="25"/>
    </row>
    <row r="23987" spans="32:39">
      <c r="AF23987" s="25"/>
      <c r="AM23987" s="25"/>
    </row>
    <row r="23988" spans="32:39">
      <c r="AF23988" s="25"/>
      <c r="AM23988" s="25"/>
    </row>
    <row r="23989" spans="32:39">
      <c r="AF23989" s="25"/>
      <c r="AM23989" s="25"/>
    </row>
    <row r="23990" spans="32:39">
      <c r="AF23990" s="25"/>
      <c r="AM23990" s="25"/>
    </row>
    <row r="23991" spans="32:39">
      <c r="AF23991" s="25"/>
      <c r="AM23991" s="25"/>
    </row>
    <row r="23992" spans="32:39">
      <c r="AF23992" s="25"/>
      <c r="AM23992" s="25"/>
    </row>
    <row r="23993" spans="32:39">
      <c r="AF23993" s="25"/>
      <c r="AM23993" s="25"/>
    </row>
    <row r="23994" spans="32:39">
      <c r="AF23994" s="25"/>
      <c r="AM23994" s="25"/>
    </row>
    <row r="23995" spans="32:39">
      <c r="AF23995" s="25"/>
      <c r="AM23995" s="25"/>
    </row>
    <row r="23996" spans="32:39">
      <c r="AF23996" s="25"/>
      <c r="AM23996" s="25"/>
    </row>
    <row r="23997" spans="32:39">
      <c r="AF23997" s="25"/>
      <c r="AM23997" s="25"/>
    </row>
    <row r="23998" spans="32:39">
      <c r="AF23998" s="25"/>
      <c r="AM23998" s="25"/>
    </row>
    <row r="23999" spans="32:39">
      <c r="AF23999" s="25"/>
      <c r="AM23999" s="25"/>
    </row>
    <row r="24000" spans="32:39">
      <c r="AF24000" s="25"/>
      <c r="AM24000" s="25"/>
    </row>
    <row r="24001" spans="32:39">
      <c r="AF24001" s="25"/>
      <c r="AM24001" s="25"/>
    </row>
    <row r="24002" spans="32:39">
      <c r="AF24002" s="25"/>
      <c r="AM24002" s="25"/>
    </row>
    <row r="24003" spans="32:39">
      <c r="AF24003" s="25"/>
      <c r="AM24003" s="25"/>
    </row>
    <row r="24004" spans="32:39">
      <c r="AF24004" s="25"/>
      <c r="AM24004" s="25"/>
    </row>
    <row r="24005" spans="32:39">
      <c r="AF24005" s="25"/>
      <c r="AM24005" s="25"/>
    </row>
    <row r="24006" spans="32:39">
      <c r="AF24006" s="25"/>
      <c r="AM24006" s="25"/>
    </row>
    <row r="24007" spans="32:39">
      <c r="AF24007" s="25"/>
      <c r="AM24007" s="25"/>
    </row>
    <row r="24008" spans="32:39">
      <c r="AF24008" s="25"/>
      <c r="AM24008" s="25"/>
    </row>
    <row r="24009" spans="32:39">
      <c r="AF24009" s="25"/>
      <c r="AM24009" s="25"/>
    </row>
    <row r="24010" spans="32:39">
      <c r="AF24010" s="25"/>
      <c r="AM24010" s="25"/>
    </row>
    <row r="24011" spans="32:39">
      <c r="AF24011" s="25"/>
      <c r="AM24011" s="25"/>
    </row>
    <row r="24012" spans="32:39">
      <c r="AF24012" s="25"/>
      <c r="AM24012" s="25"/>
    </row>
    <row r="24013" spans="32:39">
      <c r="AF24013" s="25"/>
      <c r="AM24013" s="25"/>
    </row>
    <row r="24014" spans="32:39">
      <c r="AF24014" s="25"/>
      <c r="AM24014" s="25"/>
    </row>
    <row r="24015" spans="32:39">
      <c r="AF24015" s="25"/>
      <c r="AM24015" s="25"/>
    </row>
    <row r="24016" spans="32:39">
      <c r="AF24016" s="25"/>
      <c r="AM24016" s="25"/>
    </row>
    <row r="24017" spans="32:39">
      <c r="AF24017" s="25"/>
      <c r="AM24017" s="25"/>
    </row>
    <row r="24018" spans="32:39">
      <c r="AF24018" s="25"/>
      <c r="AM24018" s="25"/>
    </row>
    <row r="24019" spans="32:39">
      <c r="AF24019" s="25"/>
      <c r="AM24019" s="25"/>
    </row>
    <row r="24020" spans="32:39">
      <c r="AF24020" s="25"/>
      <c r="AM24020" s="25"/>
    </row>
    <row r="24021" spans="32:39">
      <c r="AF24021" s="25"/>
      <c r="AM24021" s="25"/>
    </row>
    <row r="24022" spans="32:39">
      <c r="AF24022" s="25"/>
      <c r="AM24022" s="25"/>
    </row>
    <row r="24023" spans="32:39">
      <c r="AF24023" s="25"/>
      <c r="AM24023" s="25"/>
    </row>
    <row r="24024" spans="32:39">
      <c r="AF24024" s="25"/>
      <c r="AM24024" s="25"/>
    </row>
    <row r="24025" spans="32:39">
      <c r="AF24025" s="25"/>
      <c r="AM24025" s="25"/>
    </row>
    <row r="24026" spans="32:39">
      <c r="AF24026" s="25"/>
      <c r="AM24026" s="25"/>
    </row>
    <row r="24027" spans="32:39">
      <c r="AF24027" s="25"/>
      <c r="AM24027" s="25"/>
    </row>
    <row r="24028" spans="32:39">
      <c r="AF24028" s="25"/>
      <c r="AM24028" s="25"/>
    </row>
    <row r="24029" spans="32:39">
      <c r="AF24029" s="25"/>
      <c r="AM24029" s="25"/>
    </row>
    <row r="24030" spans="32:39">
      <c r="AF24030" s="25"/>
      <c r="AM24030" s="25"/>
    </row>
    <row r="24031" spans="32:39">
      <c r="AF24031" s="25"/>
      <c r="AM24031" s="25"/>
    </row>
    <row r="24032" spans="32:39">
      <c r="AF24032" s="25"/>
      <c r="AM24032" s="25"/>
    </row>
    <row r="24033" spans="32:39">
      <c r="AF24033" s="25"/>
      <c r="AM24033" s="25"/>
    </row>
    <row r="24034" spans="32:39">
      <c r="AF24034" s="25"/>
      <c r="AM24034" s="25"/>
    </row>
    <row r="24035" spans="32:39">
      <c r="AF24035" s="25"/>
      <c r="AM24035" s="25"/>
    </row>
    <row r="24036" spans="32:39">
      <c r="AF24036" s="25"/>
      <c r="AM24036" s="25"/>
    </row>
    <row r="24037" spans="32:39">
      <c r="AF24037" s="25"/>
      <c r="AM24037" s="25"/>
    </row>
    <row r="24038" spans="32:39">
      <c r="AF24038" s="25"/>
      <c r="AM24038" s="25"/>
    </row>
    <row r="24039" spans="32:39">
      <c r="AF24039" s="25"/>
      <c r="AM24039" s="25"/>
    </row>
    <row r="24040" spans="32:39">
      <c r="AF24040" s="25"/>
      <c r="AM24040" s="25"/>
    </row>
    <row r="24041" spans="32:39">
      <c r="AF24041" s="25"/>
      <c r="AM24041" s="25"/>
    </row>
    <row r="24042" spans="32:39">
      <c r="AF24042" s="25"/>
      <c r="AM24042" s="25"/>
    </row>
    <row r="24043" spans="32:39">
      <c r="AF24043" s="25"/>
      <c r="AM24043" s="25"/>
    </row>
    <row r="24044" spans="32:39">
      <c r="AF24044" s="25"/>
      <c r="AM24044" s="25"/>
    </row>
    <row r="24045" spans="32:39">
      <c r="AF24045" s="25"/>
      <c r="AM24045" s="25"/>
    </row>
    <row r="24046" spans="32:39">
      <c r="AF24046" s="25"/>
      <c r="AM24046" s="25"/>
    </row>
    <row r="24047" spans="32:39">
      <c r="AF24047" s="25"/>
      <c r="AM24047" s="25"/>
    </row>
    <row r="24048" spans="32:39">
      <c r="AF24048" s="25"/>
      <c r="AM24048" s="25"/>
    </row>
    <row r="24049" spans="32:39">
      <c r="AF24049" s="25"/>
      <c r="AM24049" s="25"/>
    </row>
    <row r="24050" spans="32:39">
      <c r="AF24050" s="25"/>
      <c r="AM24050" s="25"/>
    </row>
    <row r="24051" spans="32:39">
      <c r="AF24051" s="25"/>
      <c r="AM24051" s="25"/>
    </row>
    <row r="24052" spans="32:39">
      <c r="AF24052" s="25"/>
      <c r="AM24052" s="25"/>
    </row>
    <row r="24053" spans="32:39">
      <c r="AF24053" s="25"/>
      <c r="AM24053" s="25"/>
    </row>
    <row r="24054" spans="32:39">
      <c r="AF24054" s="25"/>
      <c r="AM24054" s="25"/>
    </row>
    <row r="24055" spans="32:39">
      <c r="AF24055" s="25"/>
      <c r="AM24055" s="25"/>
    </row>
    <row r="24056" spans="32:39">
      <c r="AF24056" s="25"/>
      <c r="AM24056" s="25"/>
    </row>
    <row r="24057" spans="32:39">
      <c r="AF24057" s="25"/>
      <c r="AM24057" s="25"/>
    </row>
    <row r="24058" spans="32:39">
      <c r="AF24058" s="25"/>
      <c r="AM24058" s="25"/>
    </row>
    <row r="24059" spans="32:39">
      <c r="AF24059" s="25"/>
      <c r="AM24059" s="25"/>
    </row>
    <row r="24060" spans="32:39">
      <c r="AF24060" s="25"/>
      <c r="AM24060" s="25"/>
    </row>
    <row r="24061" spans="32:39">
      <c r="AF24061" s="25"/>
      <c r="AM24061" s="25"/>
    </row>
    <row r="24062" spans="32:39">
      <c r="AF24062" s="25"/>
      <c r="AM24062" s="25"/>
    </row>
    <row r="24063" spans="32:39">
      <c r="AF24063" s="25"/>
      <c r="AM24063" s="25"/>
    </row>
    <row r="24064" spans="32:39">
      <c r="AF24064" s="25"/>
      <c r="AM24064" s="25"/>
    </row>
    <row r="24065" spans="32:39">
      <c r="AF24065" s="25"/>
      <c r="AM24065" s="25"/>
    </row>
    <row r="24066" spans="32:39">
      <c r="AF24066" s="25"/>
      <c r="AM24066" s="25"/>
    </row>
    <row r="24067" spans="32:39">
      <c r="AF24067" s="25"/>
      <c r="AM24067" s="25"/>
    </row>
    <row r="24068" spans="32:39">
      <c r="AF24068" s="25"/>
      <c r="AM24068" s="25"/>
    </row>
    <row r="24069" spans="32:39">
      <c r="AF24069" s="25"/>
      <c r="AM24069" s="25"/>
    </row>
    <row r="24070" spans="32:39">
      <c r="AF24070" s="25"/>
      <c r="AM24070" s="25"/>
    </row>
    <row r="24071" spans="32:39">
      <c r="AF24071" s="25"/>
      <c r="AM24071" s="25"/>
    </row>
    <row r="24072" spans="32:39">
      <c r="AF24072" s="25"/>
      <c r="AM24072" s="25"/>
    </row>
    <row r="24073" spans="32:39">
      <c r="AF24073" s="25"/>
      <c r="AM24073" s="25"/>
    </row>
    <row r="24074" spans="32:39">
      <c r="AF24074" s="25"/>
      <c r="AM24074" s="25"/>
    </row>
    <row r="24075" spans="32:39">
      <c r="AF24075" s="25"/>
      <c r="AM24075" s="25"/>
    </row>
    <row r="24076" spans="32:39">
      <c r="AF24076" s="25"/>
      <c r="AM24076" s="25"/>
    </row>
    <row r="24077" spans="32:39">
      <c r="AF24077" s="25"/>
      <c r="AM24077" s="25"/>
    </row>
    <row r="24078" spans="32:39">
      <c r="AF24078" s="25"/>
      <c r="AM24078" s="25"/>
    </row>
    <row r="24079" spans="32:39">
      <c r="AF24079" s="25"/>
      <c r="AM24079" s="25"/>
    </row>
    <row r="24080" spans="32:39">
      <c r="AF24080" s="25"/>
      <c r="AM24080" s="25"/>
    </row>
    <row r="24081" spans="32:39">
      <c r="AF24081" s="25"/>
      <c r="AM24081" s="25"/>
    </row>
    <row r="24082" spans="32:39">
      <c r="AF24082" s="25"/>
      <c r="AM24082" s="25"/>
    </row>
    <row r="24083" spans="32:39">
      <c r="AF24083" s="25"/>
      <c r="AM24083" s="25"/>
    </row>
    <row r="24084" spans="32:39">
      <c r="AF24084" s="25"/>
      <c r="AM24084" s="25"/>
    </row>
    <row r="24085" spans="32:39">
      <c r="AF24085" s="25"/>
      <c r="AM24085" s="25"/>
    </row>
    <row r="24086" spans="32:39">
      <c r="AF24086" s="25"/>
      <c r="AM24086" s="25"/>
    </row>
    <row r="24087" spans="32:39">
      <c r="AF24087" s="25"/>
      <c r="AM24087" s="25"/>
    </row>
    <row r="24088" spans="32:39">
      <c r="AF24088" s="25"/>
      <c r="AM24088" s="25"/>
    </row>
    <row r="24089" spans="32:39">
      <c r="AF24089" s="25"/>
      <c r="AM24089" s="25"/>
    </row>
    <row r="24090" spans="32:39">
      <c r="AF24090" s="25"/>
      <c r="AM24090" s="25"/>
    </row>
    <row r="24091" spans="32:39">
      <c r="AF24091" s="25"/>
      <c r="AM24091" s="25"/>
    </row>
    <row r="24092" spans="32:39">
      <c r="AF24092" s="25"/>
      <c r="AM24092" s="25"/>
    </row>
    <row r="24093" spans="32:39">
      <c r="AF24093" s="25"/>
      <c r="AM24093" s="25"/>
    </row>
    <row r="24094" spans="32:39">
      <c r="AF24094" s="25"/>
      <c r="AM24094" s="25"/>
    </row>
    <row r="24095" spans="32:39">
      <c r="AF24095" s="25"/>
      <c r="AM24095" s="25"/>
    </row>
    <row r="24096" spans="32:39">
      <c r="AF24096" s="25"/>
      <c r="AM24096" s="25"/>
    </row>
    <row r="24097" spans="32:39">
      <c r="AF24097" s="25"/>
      <c r="AM24097" s="25"/>
    </row>
    <row r="24098" spans="32:39">
      <c r="AF24098" s="25"/>
      <c r="AM24098" s="25"/>
    </row>
    <row r="24099" spans="32:39">
      <c r="AF24099" s="25"/>
      <c r="AM24099" s="25"/>
    </row>
    <row r="24100" spans="32:39">
      <c r="AF24100" s="25"/>
      <c r="AM24100" s="25"/>
    </row>
    <row r="24101" spans="32:39">
      <c r="AF24101" s="25"/>
      <c r="AM24101" s="25"/>
    </row>
    <row r="24102" spans="32:39">
      <c r="AF24102" s="25"/>
      <c r="AM24102" s="25"/>
    </row>
    <row r="24103" spans="32:39">
      <c r="AF24103" s="25"/>
      <c r="AM24103" s="25"/>
    </row>
    <row r="24104" spans="32:39">
      <c r="AF24104" s="25"/>
      <c r="AM24104" s="25"/>
    </row>
    <row r="24105" spans="32:39">
      <c r="AF24105" s="25"/>
      <c r="AM24105" s="25"/>
    </row>
    <row r="24106" spans="32:39">
      <c r="AF24106" s="25"/>
      <c r="AM24106" s="25"/>
    </row>
    <row r="24107" spans="32:39">
      <c r="AF24107" s="25"/>
      <c r="AM24107" s="25"/>
    </row>
    <row r="24108" spans="32:39">
      <c r="AF24108" s="25"/>
      <c r="AM24108" s="25"/>
    </row>
    <row r="24109" spans="32:39">
      <c r="AF24109" s="25"/>
      <c r="AM24109" s="25"/>
    </row>
    <row r="24110" spans="32:39">
      <c r="AF24110" s="25"/>
      <c r="AM24110" s="25"/>
    </row>
    <row r="24111" spans="32:39">
      <c r="AF24111" s="25"/>
      <c r="AM24111" s="25"/>
    </row>
    <row r="24112" spans="32:39">
      <c r="AF24112" s="25"/>
      <c r="AM24112" s="25"/>
    </row>
    <row r="24113" spans="32:39">
      <c r="AF24113" s="25"/>
      <c r="AM24113" s="25"/>
    </row>
    <row r="24114" spans="32:39">
      <c r="AF24114" s="25"/>
      <c r="AM24114" s="25"/>
    </row>
    <row r="24115" spans="32:39">
      <c r="AF24115" s="25"/>
      <c r="AM24115" s="25"/>
    </row>
    <row r="24116" spans="32:39">
      <c r="AF24116" s="25"/>
      <c r="AM24116" s="25"/>
    </row>
    <row r="24117" spans="32:39">
      <c r="AF24117" s="25"/>
      <c r="AM24117" s="25"/>
    </row>
    <row r="24118" spans="32:39">
      <c r="AF24118" s="25"/>
      <c r="AM24118" s="25"/>
    </row>
    <row r="24119" spans="32:39">
      <c r="AF24119" s="25"/>
      <c r="AM24119" s="25"/>
    </row>
    <row r="24120" spans="32:39">
      <c r="AF24120" s="25"/>
      <c r="AM24120" s="25"/>
    </row>
    <row r="24121" spans="32:39">
      <c r="AF24121" s="25"/>
      <c r="AM24121" s="25"/>
    </row>
    <row r="24122" spans="32:39">
      <c r="AF24122" s="25"/>
      <c r="AM24122" s="25"/>
    </row>
    <row r="24123" spans="32:39">
      <c r="AF24123" s="25"/>
      <c r="AM24123" s="25"/>
    </row>
    <row r="24124" spans="32:39">
      <c r="AF24124" s="25"/>
      <c r="AM24124" s="25"/>
    </row>
    <row r="24125" spans="32:39">
      <c r="AF24125" s="25"/>
      <c r="AM24125" s="25"/>
    </row>
    <row r="24126" spans="32:39">
      <c r="AF24126" s="25"/>
      <c r="AM24126" s="25"/>
    </row>
    <row r="24127" spans="32:39">
      <c r="AF24127" s="25"/>
      <c r="AM24127" s="25"/>
    </row>
    <row r="24128" spans="32:39">
      <c r="AF24128" s="25"/>
      <c r="AM24128" s="25"/>
    </row>
    <row r="24129" spans="32:39">
      <c r="AF24129" s="25"/>
      <c r="AM24129" s="25"/>
    </row>
    <row r="24130" spans="32:39">
      <c r="AF24130" s="25"/>
      <c r="AM24130" s="25"/>
    </row>
    <row r="24131" spans="32:39">
      <c r="AF24131" s="25"/>
      <c r="AM24131" s="25"/>
    </row>
    <row r="24132" spans="32:39">
      <c r="AF24132" s="25"/>
      <c r="AM24132" s="25"/>
    </row>
    <row r="24133" spans="32:39">
      <c r="AF24133" s="25"/>
      <c r="AM24133" s="25"/>
    </row>
    <row r="24134" spans="32:39">
      <c r="AF24134" s="25"/>
      <c r="AM24134" s="25"/>
    </row>
    <row r="24135" spans="32:39">
      <c r="AF24135" s="25"/>
      <c r="AM24135" s="25"/>
    </row>
    <row r="24136" spans="32:39">
      <c r="AF24136" s="25"/>
      <c r="AM24136" s="25"/>
    </row>
    <row r="24137" spans="32:39">
      <c r="AF24137" s="25"/>
      <c r="AM24137" s="25"/>
    </row>
    <row r="24138" spans="32:39">
      <c r="AF24138" s="25"/>
      <c r="AM24138" s="25"/>
    </row>
    <row r="24139" spans="32:39">
      <c r="AF24139" s="25"/>
      <c r="AM24139" s="25"/>
    </row>
    <row r="24140" spans="32:39">
      <c r="AF24140" s="25"/>
      <c r="AM24140" s="25"/>
    </row>
    <row r="24141" spans="32:39">
      <c r="AF24141" s="25"/>
      <c r="AM24141" s="25"/>
    </row>
    <row r="24142" spans="32:39">
      <c r="AF24142" s="25"/>
      <c r="AM24142" s="25"/>
    </row>
    <row r="24143" spans="32:39">
      <c r="AF24143" s="25"/>
      <c r="AM24143" s="25"/>
    </row>
    <row r="24144" spans="32:39">
      <c r="AF24144" s="25"/>
      <c r="AM24144" s="25"/>
    </row>
    <row r="24145" spans="32:39">
      <c r="AF24145" s="25"/>
      <c r="AM24145" s="25"/>
    </row>
    <row r="24146" spans="32:39">
      <c r="AF24146" s="25"/>
      <c r="AM24146" s="25"/>
    </row>
    <row r="24147" spans="32:39">
      <c r="AF24147" s="25"/>
      <c r="AM24147" s="25"/>
    </row>
    <row r="24148" spans="32:39">
      <c r="AF24148" s="25"/>
      <c r="AM24148" s="25"/>
    </row>
    <row r="24149" spans="32:39">
      <c r="AF24149" s="25"/>
      <c r="AM24149" s="25"/>
    </row>
    <row r="24150" spans="32:39">
      <c r="AF24150" s="25"/>
      <c r="AM24150" s="25"/>
    </row>
    <row r="24151" spans="32:39">
      <c r="AF24151" s="25"/>
      <c r="AM24151" s="25"/>
    </row>
    <row r="24152" spans="32:39">
      <c r="AF24152" s="25"/>
      <c r="AM24152" s="25"/>
    </row>
    <row r="24153" spans="32:39">
      <c r="AF24153" s="25"/>
      <c r="AM24153" s="25"/>
    </row>
    <row r="24154" spans="32:39">
      <c r="AF24154" s="25"/>
      <c r="AM24154" s="25"/>
    </row>
    <row r="24155" spans="32:39">
      <c r="AF24155" s="25"/>
      <c r="AM24155" s="25"/>
    </row>
    <row r="24156" spans="32:39">
      <c r="AF24156" s="25"/>
      <c r="AM24156" s="25"/>
    </row>
    <row r="24157" spans="32:39">
      <c r="AF24157" s="25"/>
      <c r="AM24157" s="25"/>
    </row>
    <row r="24158" spans="32:39">
      <c r="AF24158" s="25"/>
      <c r="AM24158" s="25"/>
    </row>
    <row r="24159" spans="32:39">
      <c r="AF24159" s="25"/>
      <c r="AM24159" s="25"/>
    </row>
    <row r="24160" spans="32:39">
      <c r="AF24160" s="25"/>
      <c r="AM24160" s="25"/>
    </row>
    <row r="24161" spans="32:39">
      <c r="AF24161" s="25"/>
      <c r="AM24161" s="25"/>
    </row>
    <row r="24162" spans="32:39">
      <c r="AF24162" s="25"/>
      <c r="AM24162" s="25"/>
    </row>
    <row r="24163" spans="32:39">
      <c r="AF24163" s="25"/>
      <c r="AM24163" s="25"/>
    </row>
    <row r="24164" spans="32:39">
      <c r="AF24164" s="25"/>
      <c r="AM24164" s="25"/>
    </row>
    <row r="24165" spans="32:39">
      <c r="AF24165" s="25"/>
      <c r="AM24165" s="25"/>
    </row>
    <row r="24166" spans="32:39">
      <c r="AF24166" s="25"/>
      <c r="AM24166" s="25"/>
    </row>
    <row r="24167" spans="32:39">
      <c r="AF24167" s="25"/>
      <c r="AM24167" s="25"/>
    </row>
    <row r="24168" spans="32:39">
      <c r="AF24168" s="25"/>
      <c r="AM24168" s="25"/>
    </row>
    <row r="24169" spans="32:39">
      <c r="AF24169" s="25"/>
      <c r="AM24169" s="25"/>
    </row>
    <row r="24170" spans="32:39">
      <c r="AF24170" s="25"/>
      <c r="AM24170" s="25"/>
    </row>
    <row r="24171" spans="32:39">
      <c r="AF24171" s="25"/>
      <c r="AM24171" s="25"/>
    </row>
    <row r="24172" spans="32:39">
      <c r="AF24172" s="25"/>
      <c r="AM24172" s="25"/>
    </row>
    <row r="24173" spans="32:39">
      <c r="AF24173" s="25"/>
      <c r="AM24173" s="25"/>
    </row>
    <row r="24174" spans="32:39">
      <c r="AF24174" s="25"/>
      <c r="AM24174" s="25"/>
    </row>
    <row r="24175" spans="32:39">
      <c r="AF24175" s="25"/>
      <c r="AM24175" s="25"/>
    </row>
    <row r="24176" spans="32:39">
      <c r="AF24176" s="25"/>
      <c r="AM24176" s="25"/>
    </row>
    <row r="24177" spans="32:39">
      <c r="AF24177" s="25"/>
      <c r="AM24177" s="25"/>
    </row>
    <row r="24178" spans="32:39">
      <c r="AF24178" s="25"/>
      <c r="AM24178" s="25"/>
    </row>
    <row r="24179" spans="32:39">
      <c r="AF24179" s="25"/>
      <c r="AM24179" s="25"/>
    </row>
    <row r="24180" spans="32:39">
      <c r="AF24180" s="25"/>
      <c r="AM24180" s="25"/>
    </row>
    <row r="24181" spans="32:39">
      <c r="AF24181" s="25"/>
      <c r="AM24181" s="25"/>
    </row>
    <row r="24182" spans="32:39">
      <c r="AF24182" s="25"/>
      <c r="AM24182" s="25"/>
    </row>
    <row r="24183" spans="32:39">
      <c r="AF24183" s="25"/>
      <c r="AM24183" s="25"/>
    </row>
    <row r="24184" spans="32:39">
      <c r="AF24184" s="25"/>
      <c r="AM24184" s="25"/>
    </row>
    <row r="24185" spans="32:39">
      <c r="AF24185" s="25"/>
      <c r="AM24185" s="25"/>
    </row>
    <row r="24186" spans="32:39">
      <c r="AF24186" s="25"/>
      <c r="AM24186" s="25"/>
    </row>
    <row r="24187" spans="32:39">
      <c r="AF24187" s="25"/>
      <c r="AM24187" s="25"/>
    </row>
    <row r="24188" spans="32:39">
      <c r="AF24188" s="25"/>
      <c r="AM24188" s="25"/>
    </row>
    <row r="24189" spans="32:39">
      <c r="AF24189" s="25"/>
      <c r="AM24189" s="25"/>
    </row>
    <row r="24190" spans="32:39">
      <c r="AF24190" s="25"/>
      <c r="AM24190" s="25"/>
    </row>
    <row r="24191" spans="32:39">
      <c r="AF24191" s="25"/>
      <c r="AM24191" s="25"/>
    </row>
    <row r="24192" spans="32:39">
      <c r="AF24192" s="25"/>
      <c r="AM24192" s="25"/>
    </row>
    <row r="24193" spans="32:39">
      <c r="AF24193" s="25"/>
      <c r="AM24193" s="25"/>
    </row>
    <row r="24194" spans="32:39">
      <c r="AF24194" s="25"/>
      <c r="AM24194" s="25"/>
    </row>
    <row r="24195" spans="32:39">
      <c r="AF24195" s="25"/>
      <c r="AM24195" s="25"/>
    </row>
    <row r="24196" spans="32:39">
      <c r="AF24196" s="25"/>
      <c r="AM24196" s="25"/>
    </row>
    <row r="24197" spans="32:39">
      <c r="AF24197" s="25"/>
      <c r="AM24197" s="25"/>
    </row>
    <row r="24198" spans="32:39">
      <c r="AF24198" s="25"/>
      <c r="AM24198" s="25"/>
    </row>
    <row r="24199" spans="32:39">
      <c r="AF24199" s="25"/>
      <c r="AM24199" s="25"/>
    </row>
    <row r="24200" spans="32:39">
      <c r="AF24200" s="25"/>
      <c r="AM24200" s="25"/>
    </row>
    <row r="24201" spans="32:39">
      <c r="AF24201" s="25"/>
      <c r="AM24201" s="25"/>
    </row>
    <row r="24202" spans="32:39">
      <c r="AF24202" s="25"/>
      <c r="AM24202" s="25"/>
    </row>
    <row r="24203" spans="32:39">
      <c r="AF24203" s="25"/>
      <c r="AM24203" s="25"/>
    </row>
    <row r="24204" spans="32:39">
      <c r="AF24204" s="25"/>
      <c r="AM24204" s="25"/>
    </row>
    <row r="24205" spans="32:39">
      <c r="AF24205" s="25"/>
      <c r="AM24205" s="25"/>
    </row>
    <row r="24206" spans="32:39">
      <c r="AF24206" s="25"/>
      <c r="AM24206" s="25"/>
    </row>
    <row r="24207" spans="32:39">
      <c r="AF24207" s="25"/>
      <c r="AM24207" s="25"/>
    </row>
    <row r="24208" spans="32:39">
      <c r="AF24208" s="25"/>
      <c r="AM24208" s="25"/>
    </row>
    <row r="24209" spans="32:39">
      <c r="AF24209" s="25"/>
      <c r="AM24209" s="25"/>
    </row>
    <row r="24210" spans="32:39">
      <c r="AF24210" s="25"/>
      <c r="AM24210" s="25"/>
    </row>
    <row r="24211" spans="32:39">
      <c r="AF24211" s="25"/>
      <c r="AM24211" s="25"/>
    </row>
    <row r="24212" spans="32:39">
      <c r="AF24212" s="25"/>
      <c r="AM24212" s="25"/>
    </row>
    <row r="24213" spans="32:39">
      <c r="AF24213" s="25"/>
      <c r="AM24213" s="25"/>
    </row>
    <row r="24214" spans="32:39">
      <c r="AF24214" s="25"/>
      <c r="AM24214" s="25"/>
    </row>
    <row r="24215" spans="32:39">
      <c r="AF24215" s="25"/>
      <c r="AM24215" s="25"/>
    </row>
    <row r="24216" spans="32:39">
      <c r="AF24216" s="25"/>
      <c r="AM24216" s="25"/>
    </row>
    <row r="24217" spans="32:39">
      <c r="AF24217" s="25"/>
      <c r="AM24217" s="25"/>
    </row>
    <row r="24218" spans="32:39">
      <c r="AF24218" s="25"/>
      <c r="AM24218" s="25"/>
    </row>
    <row r="24219" spans="32:39">
      <c r="AF24219" s="25"/>
      <c r="AM24219" s="25"/>
    </row>
    <row r="24220" spans="32:39">
      <c r="AF24220" s="25"/>
      <c r="AM24220" s="25"/>
    </row>
    <row r="24221" spans="32:39">
      <c r="AF24221" s="25"/>
      <c r="AM24221" s="25"/>
    </row>
    <row r="24222" spans="32:39">
      <c r="AF24222" s="25"/>
      <c r="AM24222" s="25"/>
    </row>
    <row r="24223" spans="32:39">
      <c r="AF24223" s="25"/>
      <c r="AM24223" s="25"/>
    </row>
    <row r="24224" spans="32:39">
      <c r="AF24224" s="25"/>
      <c r="AM24224" s="25"/>
    </row>
    <row r="24225" spans="32:39">
      <c r="AF24225" s="25"/>
      <c r="AM24225" s="25"/>
    </row>
    <row r="24226" spans="32:39">
      <c r="AF24226" s="25"/>
      <c r="AM24226" s="25"/>
    </row>
    <row r="24227" spans="32:39">
      <c r="AF24227" s="25"/>
      <c r="AM24227" s="25"/>
    </row>
    <row r="24228" spans="32:39">
      <c r="AF24228" s="25"/>
      <c r="AM24228" s="25"/>
    </row>
    <row r="24229" spans="32:39">
      <c r="AF24229" s="25"/>
      <c r="AM24229" s="25"/>
    </row>
    <row r="24230" spans="32:39">
      <c r="AF24230" s="25"/>
      <c r="AM24230" s="25"/>
    </row>
    <row r="24231" spans="32:39">
      <c r="AF24231" s="25"/>
      <c r="AM24231" s="25"/>
    </row>
    <row r="24232" spans="32:39">
      <c r="AF24232" s="25"/>
      <c r="AM24232" s="25"/>
    </row>
    <row r="24233" spans="32:39">
      <c r="AF24233" s="25"/>
      <c r="AM24233" s="25"/>
    </row>
    <row r="24234" spans="32:39">
      <c r="AF24234" s="25"/>
      <c r="AM24234" s="25"/>
    </row>
    <row r="24235" spans="32:39">
      <c r="AF24235" s="25"/>
      <c r="AM24235" s="25"/>
    </row>
    <row r="24236" spans="32:39">
      <c r="AF24236" s="25"/>
      <c r="AM24236" s="25"/>
    </row>
    <row r="24237" spans="32:39">
      <c r="AF24237" s="25"/>
      <c r="AM24237" s="25"/>
    </row>
    <row r="24238" spans="32:39">
      <c r="AF24238" s="25"/>
      <c r="AM24238" s="25"/>
    </row>
    <row r="24239" spans="32:39">
      <c r="AF24239" s="25"/>
      <c r="AM24239" s="25"/>
    </row>
    <row r="24240" spans="32:39">
      <c r="AF24240" s="25"/>
      <c r="AM24240" s="25"/>
    </row>
    <row r="24241" spans="32:39">
      <c r="AF24241" s="25"/>
      <c r="AM24241" s="25"/>
    </row>
    <row r="24242" spans="32:39">
      <c r="AF24242" s="25"/>
      <c r="AM24242" s="25"/>
    </row>
    <row r="24243" spans="32:39">
      <c r="AF24243" s="25"/>
      <c r="AM24243" s="25"/>
    </row>
    <row r="24244" spans="32:39">
      <c r="AF24244" s="25"/>
      <c r="AM24244" s="25"/>
    </row>
    <row r="24245" spans="32:39">
      <c r="AF24245" s="25"/>
      <c r="AM24245" s="25"/>
    </row>
    <row r="24246" spans="32:39">
      <c r="AF24246" s="25"/>
      <c r="AM24246" s="25"/>
    </row>
    <row r="24247" spans="32:39">
      <c r="AF24247" s="25"/>
      <c r="AM24247" s="25"/>
    </row>
    <row r="24248" spans="32:39">
      <c r="AF24248" s="25"/>
      <c r="AM24248" s="25"/>
    </row>
    <row r="24249" spans="32:39">
      <c r="AF24249" s="25"/>
      <c r="AM24249" s="25"/>
    </row>
    <row r="24250" spans="32:39">
      <c r="AF24250" s="25"/>
      <c r="AM24250" s="25"/>
    </row>
    <row r="24251" spans="32:39">
      <c r="AF24251" s="25"/>
      <c r="AM24251" s="25"/>
    </row>
    <row r="24252" spans="32:39">
      <c r="AF24252" s="25"/>
      <c r="AM24252" s="25"/>
    </row>
    <row r="24253" spans="32:39">
      <c r="AF24253" s="25"/>
      <c r="AM24253" s="25"/>
    </row>
    <row r="24254" spans="32:39">
      <c r="AF24254" s="25"/>
      <c r="AM24254" s="25"/>
    </row>
    <row r="24255" spans="32:39">
      <c r="AF24255" s="25"/>
      <c r="AM24255" s="25"/>
    </row>
    <row r="24256" spans="32:39">
      <c r="AF24256" s="25"/>
      <c r="AM24256" s="25"/>
    </row>
    <row r="24257" spans="32:39">
      <c r="AF24257" s="25"/>
      <c r="AM24257" s="25"/>
    </row>
    <row r="24258" spans="32:39">
      <c r="AF24258" s="25"/>
      <c r="AM24258" s="25"/>
    </row>
    <row r="24259" spans="32:39">
      <c r="AF24259" s="25"/>
      <c r="AM24259" s="25"/>
    </row>
    <row r="24260" spans="32:39">
      <c r="AF24260" s="25"/>
      <c r="AM24260" s="25"/>
    </row>
    <row r="24261" spans="32:39">
      <c r="AF24261" s="25"/>
      <c r="AM24261" s="25"/>
    </row>
    <row r="24262" spans="32:39">
      <c r="AF24262" s="25"/>
      <c r="AM24262" s="25"/>
    </row>
    <row r="24263" spans="32:39">
      <c r="AF24263" s="25"/>
      <c r="AM24263" s="25"/>
    </row>
    <row r="24264" spans="32:39">
      <c r="AF24264" s="25"/>
      <c r="AM24264" s="25"/>
    </row>
    <row r="24265" spans="32:39">
      <c r="AF24265" s="25"/>
      <c r="AM24265" s="25"/>
    </row>
    <row r="24266" spans="32:39">
      <c r="AF24266" s="25"/>
      <c r="AM24266" s="25"/>
    </row>
    <row r="24267" spans="32:39">
      <c r="AF24267" s="25"/>
      <c r="AM24267" s="25"/>
    </row>
    <row r="24268" spans="32:39">
      <c r="AF24268" s="25"/>
      <c r="AM24268" s="25"/>
    </row>
    <row r="24269" spans="32:39">
      <c r="AF24269" s="25"/>
      <c r="AM24269" s="25"/>
    </row>
    <row r="24270" spans="32:39">
      <c r="AF24270" s="25"/>
      <c r="AM24270" s="25"/>
    </row>
    <row r="24271" spans="32:39">
      <c r="AF24271" s="25"/>
      <c r="AM24271" s="25"/>
    </row>
    <row r="24272" spans="32:39">
      <c r="AF24272" s="25"/>
      <c r="AM24272" s="25"/>
    </row>
    <row r="24273" spans="32:39">
      <c r="AF24273" s="25"/>
      <c r="AM24273" s="25"/>
    </row>
    <row r="24274" spans="32:39">
      <c r="AF24274" s="25"/>
      <c r="AM24274" s="25"/>
    </row>
    <row r="24275" spans="32:39">
      <c r="AF24275" s="25"/>
      <c r="AM24275" s="25"/>
    </row>
    <row r="24276" spans="32:39">
      <c r="AF24276" s="25"/>
      <c r="AM24276" s="25"/>
    </row>
    <row r="24277" spans="32:39">
      <c r="AF24277" s="25"/>
      <c r="AM24277" s="25"/>
    </row>
    <row r="24278" spans="32:39">
      <c r="AF24278" s="25"/>
      <c r="AM24278" s="25"/>
    </row>
    <row r="24279" spans="32:39">
      <c r="AF24279" s="25"/>
      <c r="AM24279" s="25"/>
    </row>
    <row r="24280" spans="32:39">
      <c r="AF24280" s="25"/>
      <c r="AM24280" s="25"/>
    </row>
    <row r="24281" spans="32:39">
      <c r="AF24281" s="25"/>
      <c r="AM24281" s="25"/>
    </row>
    <row r="24282" spans="32:39">
      <c r="AF24282" s="25"/>
      <c r="AM24282" s="25"/>
    </row>
    <row r="24283" spans="32:39">
      <c r="AF24283" s="25"/>
      <c r="AM24283" s="25"/>
    </row>
    <row r="24284" spans="32:39">
      <c r="AF24284" s="25"/>
      <c r="AM24284" s="25"/>
    </row>
    <row r="24285" spans="32:39">
      <c r="AF24285" s="25"/>
      <c r="AM24285" s="25"/>
    </row>
    <row r="24286" spans="32:39">
      <c r="AF24286" s="25"/>
      <c r="AM24286" s="25"/>
    </row>
    <row r="24287" spans="32:39">
      <c r="AF24287" s="25"/>
      <c r="AM24287" s="25"/>
    </row>
    <row r="24288" spans="32:39">
      <c r="AF24288" s="25"/>
      <c r="AM24288" s="25"/>
    </row>
    <row r="24289" spans="32:39">
      <c r="AF24289" s="25"/>
      <c r="AM24289" s="25"/>
    </row>
    <row r="24290" spans="32:39">
      <c r="AF24290" s="25"/>
      <c r="AM24290" s="25"/>
    </row>
    <row r="24291" spans="32:39">
      <c r="AF24291" s="25"/>
      <c r="AM24291" s="25"/>
    </row>
    <row r="24292" spans="32:39">
      <c r="AF24292" s="25"/>
      <c r="AM24292" s="25"/>
    </row>
    <row r="24293" spans="32:39">
      <c r="AF24293" s="25"/>
      <c r="AM24293" s="25"/>
    </row>
    <row r="24294" spans="32:39">
      <c r="AF24294" s="25"/>
      <c r="AM24294" s="25"/>
    </row>
    <row r="24295" spans="32:39">
      <c r="AF24295" s="25"/>
      <c r="AM24295" s="25"/>
    </row>
    <row r="24296" spans="32:39">
      <c r="AF24296" s="25"/>
      <c r="AM24296" s="25"/>
    </row>
    <row r="24297" spans="32:39">
      <c r="AF24297" s="25"/>
      <c r="AM24297" s="25"/>
    </row>
    <row r="24298" spans="32:39">
      <c r="AF24298" s="25"/>
      <c r="AM24298" s="25"/>
    </row>
    <row r="24299" spans="32:39">
      <c r="AF24299" s="25"/>
      <c r="AM24299" s="25"/>
    </row>
    <row r="24300" spans="32:39">
      <c r="AF24300" s="25"/>
      <c r="AM24300" s="25"/>
    </row>
    <row r="24301" spans="32:39">
      <c r="AF24301" s="25"/>
      <c r="AM24301" s="25"/>
    </row>
    <row r="24302" spans="32:39">
      <c r="AF24302" s="25"/>
      <c r="AM24302" s="25"/>
    </row>
    <row r="24303" spans="32:39">
      <c r="AF24303" s="25"/>
      <c r="AM24303" s="25"/>
    </row>
    <row r="24304" spans="32:39">
      <c r="AF24304" s="25"/>
      <c r="AM24304" s="25"/>
    </row>
    <row r="24305" spans="32:39">
      <c r="AF24305" s="25"/>
      <c r="AM24305" s="25"/>
    </row>
    <row r="24306" spans="32:39">
      <c r="AF24306" s="25"/>
      <c r="AM24306" s="25"/>
    </row>
    <row r="24307" spans="32:39">
      <c r="AF24307" s="25"/>
      <c r="AM24307" s="25"/>
    </row>
    <row r="24308" spans="32:39">
      <c r="AF24308" s="25"/>
      <c r="AM24308" s="25"/>
    </row>
    <row r="24309" spans="32:39">
      <c r="AF24309" s="25"/>
      <c r="AM24309" s="25"/>
    </row>
    <row r="24310" spans="32:39">
      <c r="AF24310" s="25"/>
      <c r="AM24310" s="25"/>
    </row>
    <row r="24311" spans="32:39">
      <c r="AF24311" s="25"/>
      <c r="AM24311" s="25"/>
    </row>
    <row r="24312" spans="32:39">
      <c r="AF24312" s="25"/>
      <c r="AM24312" s="25"/>
    </row>
    <row r="24313" spans="32:39">
      <c r="AF24313" s="25"/>
      <c r="AM24313" s="25"/>
    </row>
    <row r="24314" spans="32:39">
      <c r="AF24314" s="25"/>
      <c r="AM24314" s="25"/>
    </row>
    <row r="24315" spans="32:39">
      <c r="AF24315" s="25"/>
      <c r="AM24315" s="25"/>
    </row>
    <row r="24316" spans="32:39">
      <c r="AF24316" s="25"/>
      <c r="AM24316" s="25"/>
    </row>
    <row r="24317" spans="32:39">
      <c r="AF24317" s="25"/>
      <c r="AM24317" s="25"/>
    </row>
    <row r="24318" spans="32:39">
      <c r="AF24318" s="25"/>
      <c r="AM24318" s="25"/>
    </row>
    <row r="24319" spans="32:39">
      <c r="AF24319" s="25"/>
      <c r="AM24319" s="25"/>
    </row>
    <row r="24320" spans="32:39">
      <c r="AF24320" s="25"/>
      <c r="AM24320" s="25"/>
    </row>
    <row r="24321" spans="32:39">
      <c r="AF24321" s="25"/>
      <c r="AM24321" s="25"/>
    </row>
    <row r="24322" spans="32:39">
      <c r="AF24322" s="25"/>
      <c r="AM24322" s="25"/>
    </row>
    <row r="24323" spans="32:39">
      <c r="AF24323" s="25"/>
      <c r="AM24323" s="25"/>
    </row>
    <row r="24324" spans="32:39">
      <c r="AF24324" s="25"/>
      <c r="AM24324" s="25"/>
    </row>
    <row r="24325" spans="32:39">
      <c r="AF24325" s="25"/>
      <c r="AM24325" s="25"/>
    </row>
    <row r="24326" spans="32:39">
      <c r="AF24326" s="25"/>
      <c r="AM24326" s="25"/>
    </row>
    <row r="24327" spans="32:39">
      <c r="AF24327" s="25"/>
      <c r="AM24327" s="25"/>
    </row>
    <row r="24328" spans="32:39">
      <c r="AF24328" s="25"/>
      <c r="AM24328" s="25"/>
    </row>
    <row r="24329" spans="32:39">
      <c r="AF24329" s="25"/>
      <c r="AM24329" s="25"/>
    </row>
    <row r="24330" spans="32:39">
      <c r="AF24330" s="25"/>
      <c r="AM24330" s="25"/>
    </row>
    <row r="24331" spans="32:39">
      <c r="AF24331" s="25"/>
      <c r="AM24331" s="25"/>
    </row>
    <row r="24332" spans="32:39">
      <c r="AF24332" s="25"/>
      <c r="AM24332" s="25"/>
    </row>
    <row r="24333" spans="32:39">
      <c r="AF24333" s="25"/>
      <c r="AM24333" s="25"/>
    </row>
    <row r="24334" spans="32:39">
      <c r="AF24334" s="25"/>
      <c r="AM24334" s="25"/>
    </row>
    <row r="24335" spans="32:39">
      <c r="AF24335" s="25"/>
      <c r="AM24335" s="25"/>
    </row>
    <row r="24336" spans="32:39">
      <c r="AF24336" s="25"/>
      <c r="AM24336" s="25"/>
    </row>
    <row r="24337" spans="32:39">
      <c r="AF24337" s="25"/>
      <c r="AM24337" s="25"/>
    </row>
    <row r="24338" spans="32:39">
      <c r="AF24338" s="25"/>
      <c r="AM24338" s="25"/>
    </row>
    <row r="24339" spans="32:39">
      <c r="AF24339" s="25"/>
      <c r="AM24339" s="25"/>
    </row>
    <row r="24340" spans="32:39">
      <c r="AF24340" s="25"/>
      <c r="AM24340" s="25"/>
    </row>
    <row r="24341" spans="32:39">
      <c r="AF24341" s="25"/>
      <c r="AM24341" s="25"/>
    </row>
    <row r="24342" spans="32:39">
      <c r="AF24342" s="25"/>
      <c r="AM24342" s="25"/>
    </row>
    <row r="24343" spans="32:39">
      <c r="AF24343" s="25"/>
      <c r="AM24343" s="25"/>
    </row>
    <row r="24344" spans="32:39">
      <c r="AF24344" s="25"/>
      <c r="AM24344" s="25"/>
    </row>
    <row r="24345" spans="32:39">
      <c r="AF24345" s="25"/>
      <c r="AM24345" s="25"/>
    </row>
    <row r="24346" spans="32:39">
      <c r="AF24346" s="25"/>
      <c r="AM24346" s="25"/>
    </row>
    <row r="24347" spans="32:39">
      <c r="AF24347" s="25"/>
      <c r="AM24347" s="25"/>
    </row>
    <row r="24348" spans="32:39">
      <c r="AF24348" s="25"/>
      <c r="AM24348" s="25"/>
    </row>
    <row r="24349" spans="32:39">
      <c r="AF24349" s="25"/>
      <c r="AM24349" s="25"/>
    </row>
    <row r="24350" spans="32:39">
      <c r="AF24350" s="25"/>
      <c r="AM24350" s="25"/>
    </row>
    <row r="24351" spans="32:39">
      <c r="AF24351" s="25"/>
      <c r="AM24351" s="25"/>
    </row>
    <row r="24352" spans="32:39">
      <c r="AF24352" s="25"/>
      <c r="AM24352" s="25"/>
    </row>
    <row r="24353" spans="32:39">
      <c r="AF24353" s="25"/>
      <c r="AM24353" s="25"/>
    </row>
    <row r="24354" spans="32:39">
      <c r="AF24354" s="25"/>
      <c r="AM24354" s="25"/>
    </row>
    <row r="24355" spans="32:39">
      <c r="AF24355" s="25"/>
      <c r="AM24355" s="25"/>
    </row>
    <row r="24356" spans="32:39">
      <c r="AF24356" s="25"/>
      <c r="AM24356" s="25"/>
    </row>
    <row r="24357" spans="32:39">
      <c r="AF24357" s="25"/>
      <c r="AM24357" s="25"/>
    </row>
    <row r="24358" spans="32:39">
      <c r="AF24358" s="25"/>
      <c r="AM24358" s="25"/>
    </row>
    <row r="24359" spans="32:39">
      <c r="AF24359" s="25"/>
      <c r="AM24359" s="25"/>
    </row>
    <row r="24360" spans="32:39">
      <c r="AF24360" s="25"/>
      <c r="AM24360" s="25"/>
    </row>
    <row r="24361" spans="32:39">
      <c r="AF24361" s="25"/>
      <c r="AM24361" s="25"/>
    </row>
    <row r="24362" spans="32:39">
      <c r="AF24362" s="25"/>
      <c r="AM24362" s="25"/>
    </row>
    <row r="24363" spans="32:39">
      <c r="AF24363" s="25"/>
      <c r="AM24363" s="25"/>
    </row>
    <row r="24364" spans="32:39">
      <c r="AF24364" s="25"/>
      <c r="AM24364" s="25"/>
    </row>
    <row r="24365" spans="32:39">
      <c r="AF24365" s="25"/>
      <c r="AM24365" s="25"/>
    </row>
    <row r="24366" spans="32:39">
      <c r="AF24366" s="25"/>
      <c r="AM24366" s="25"/>
    </row>
    <row r="24367" spans="32:39">
      <c r="AF24367" s="25"/>
      <c r="AM24367" s="25"/>
    </row>
    <row r="24368" spans="32:39">
      <c r="AF24368" s="25"/>
      <c r="AM24368" s="25"/>
    </row>
    <row r="24369" spans="32:39">
      <c r="AF24369" s="25"/>
      <c r="AM24369" s="25"/>
    </row>
    <row r="24370" spans="32:39">
      <c r="AF24370" s="25"/>
      <c r="AM24370" s="25"/>
    </row>
    <row r="24371" spans="32:39">
      <c r="AF24371" s="25"/>
      <c r="AM24371" s="25"/>
    </row>
    <row r="24372" spans="32:39">
      <c r="AF24372" s="25"/>
      <c r="AM24372" s="25"/>
    </row>
    <row r="24373" spans="32:39">
      <c r="AF24373" s="25"/>
      <c r="AM24373" s="25"/>
    </row>
    <row r="24374" spans="32:39">
      <c r="AF24374" s="25"/>
      <c r="AM24374" s="25"/>
    </row>
    <row r="24375" spans="32:39">
      <c r="AF24375" s="25"/>
      <c r="AM24375" s="25"/>
    </row>
    <row r="24376" spans="32:39">
      <c r="AF24376" s="25"/>
      <c r="AM24376" s="25"/>
    </row>
    <row r="24377" spans="32:39">
      <c r="AF24377" s="25"/>
      <c r="AM24377" s="25"/>
    </row>
    <row r="24378" spans="32:39">
      <c r="AF24378" s="25"/>
      <c r="AM24378" s="25"/>
    </row>
    <row r="24379" spans="32:39">
      <c r="AF24379" s="25"/>
      <c r="AM24379" s="25"/>
    </row>
    <row r="24380" spans="32:39">
      <c r="AF24380" s="25"/>
      <c r="AM24380" s="25"/>
    </row>
    <row r="24381" spans="32:39">
      <c r="AF24381" s="25"/>
      <c r="AM24381" s="25"/>
    </row>
    <row r="24382" spans="32:39">
      <c r="AF24382" s="25"/>
      <c r="AM24382" s="25"/>
    </row>
    <row r="24383" spans="32:39">
      <c r="AF24383" s="25"/>
      <c r="AM24383" s="25"/>
    </row>
    <row r="24384" spans="32:39">
      <c r="AF24384" s="25"/>
      <c r="AM24384" s="25"/>
    </row>
    <row r="24385" spans="32:39">
      <c r="AF24385" s="25"/>
      <c r="AM24385" s="25"/>
    </row>
    <row r="24386" spans="32:39">
      <c r="AF24386" s="25"/>
      <c r="AM24386" s="25"/>
    </row>
    <row r="24387" spans="32:39">
      <c r="AF24387" s="25"/>
      <c r="AM24387" s="25"/>
    </row>
    <row r="24388" spans="32:39">
      <c r="AF24388" s="25"/>
      <c r="AM24388" s="25"/>
    </row>
    <row r="24389" spans="32:39">
      <c r="AF24389" s="25"/>
      <c r="AM24389" s="25"/>
    </row>
    <row r="24390" spans="32:39">
      <c r="AF24390" s="25"/>
      <c r="AM24390" s="25"/>
    </row>
    <row r="24391" spans="32:39">
      <c r="AF24391" s="25"/>
      <c r="AM24391" s="25"/>
    </row>
    <row r="24392" spans="32:39">
      <c r="AF24392" s="25"/>
      <c r="AM24392" s="25"/>
    </row>
    <row r="24393" spans="32:39">
      <c r="AF24393" s="25"/>
      <c r="AM24393" s="25"/>
    </row>
    <row r="24394" spans="32:39">
      <c r="AF24394" s="25"/>
      <c r="AM24394" s="25"/>
    </row>
    <row r="24395" spans="32:39">
      <c r="AF24395" s="25"/>
      <c r="AM24395" s="25"/>
    </row>
    <row r="24396" spans="32:39">
      <c r="AF24396" s="25"/>
      <c r="AM24396" s="25"/>
    </row>
    <row r="24397" spans="32:39">
      <c r="AF24397" s="25"/>
      <c r="AM24397" s="25"/>
    </row>
    <row r="24398" spans="32:39">
      <c r="AF24398" s="25"/>
      <c r="AM24398" s="25"/>
    </row>
    <row r="24399" spans="32:39">
      <c r="AF24399" s="25"/>
      <c r="AM24399" s="25"/>
    </row>
    <row r="24400" spans="32:39">
      <c r="AF24400" s="25"/>
      <c r="AM24400" s="25"/>
    </row>
    <row r="24401" spans="32:39">
      <c r="AF24401" s="25"/>
      <c r="AM24401" s="25"/>
    </row>
    <row r="24402" spans="32:39">
      <c r="AF24402" s="25"/>
      <c r="AM24402" s="25"/>
    </row>
    <row r="24403" spans="32:39">
      <c r="AF24403" s="25"/>
      <c r="AM24403" s="25"/>
    </row>
    <row r="24404" spans="32:39">
      <c r="AF24404" s="25"/>
      <c r="AM24404" s="25"/>
    </row>
    <row r="24405" spans="32:39">
      <c r="AF24405" s="25"/>
      <c r="AM24405" s="25"/>
    </row>
    <row r="24406" spans="32:39">
      <c r="AF24406" s="25"/>
      <c r="AM24406" s="25"/>
    </row>
    <row r="24407" spans="32:39">
      <c r="AF24407" s="25"/>
      <c r="AM24407" s="25"/>
    </row>
    <row r="24408" spans="32:39">
      <c r="AF24408" s="25"/>
      <c r="AM24408" s="25"/>
    </row>
    <row r="24409" spans="32:39">
      <c r="AF24409" s="25"/>
      <c r="AM24409" s="25"/>
    </row>
    <row r="24410" spans="32:39">
      <c r="AF24410" s="25"/>
      <c r="AM24410" s="25"/>
    </row>
    <row r="24411" spans="32:39">
      <c r="AF24411" s="25"/>
      <c r="AM24411" s="25"/>
    </row>
    <row r="24412" spans="32:39">
      <c r="AF24412" s="25"/>
      <c r="AM24412" s="25"/>
    </row>
    <row r="24413" spans="32:39">
      <c r="AF24413" s="25"/>
      <c r="AM24413" s="25"/>
    </row>
    <row r="24414" spans="32:39">
      <c r="AF24414" s="25"/>
      <c r="AM24414" s="25"/>
    </row>
    <row r="24415" spans="32:39">
      <c r="AF24415" s="25"/>
      <c r="AM24415" s="25"/>
    </row>
    <row r="24416" spans="32:39">
      <c r="AF24416" s="25"/>
      <c r="AM24416" s="25"/>
    </row>
    <row r="24417" spans="32:39">
      <c r="AF24417" s="25"/>
      <c r="AM24417" s="25"/>
    </row>
    <row r="24418" spans="32:39">
      <c r="AF24418" s="25"/>
      <c r="AM24418" s="25"/>
    </row>
    <row r="24419" spans="32:39">
      <c r="AF24419" s="25"/>
      <c r="AM24419" s="25"/>
    </row>
    <row r="24420" spans="32:39">
      <c r="AF24420" s="25"/>
      <c r="AM24420" s="25"/>
    </row>
    <row r="24421" spans="32:39">
      <c r="AF24421" s="25"/>
      <c r="AM24421" s="25"/>
    </row>
    <row r="24422" spans="32:39">
      <c r="AF24422" s="25"/>
      <c r="AM24422" s="25"/>
    </row>
    <row r="24423" spans="32:39">
      <c r="AF24423" s="25"/>
      <c r="AM24423" s="25"/>
    </row>
    <row r="24424" spans="32:39">
      <c r="AF24424" s="25"/>
      <c r="AM24424" s="25"/>
    </row>
    <row r="24425" spans="32:39">
      <c r="AF24425" s="25"/>
      <c r="AM24425" s="25"/>
    </row>
    <row r="24426" spans="32:39">
      <c r="AF24426" s="25"/>
      <c r="AM24426" s="25"/>
    </row>
    <row r="24427" spans="32:39">
      <c r="AF24427" s="25"/>
      <c r="AM24427" s="25"/>
    </row>
    <row r="24428" spans="32:39">
      <c r="AF24428" s="25"/>
      <c r="AM24428" s="25"/>
    </row>
    <row r="24429" spans="32:39">
      <c r="AF24429" s="25"/>
      <c r="AM24429" s="25"/>
    </row>
    <row r="24430" spans="32:39">
      <c r="AF24430" s="25"/>
      <c r="AM24430" s="25"/>
    </row>
    <row r="24431" spans="32:39">
      <c r="AF24431" s="25"/>
      <c r="AM24431" s="25"/>
    </row>
    <row r="24432" spans="32:39">
      <c r="AF24432" s="25"/>
      <c r="AM24432" s="25"/>
    </row>
    <row r="24433" spans="32:39">
      <c r="AF24433" s="25"/>
      <c r="AM24433" s="25"/>
    </row>
    <row r="24434" spans="32:39">
      <c r="AF24434" s="25"/>
      <c r="AM24434" s="25"/>
    </row>
    <row r="24435" spans="32:39">
      <c r="AF24435" s="25"/>
      <c r="AM24435" s="25"/>
    </row>
    <row r="24436" spans="32:39">
      <c r="AF24436" s="25"/>
      <c r="AM24436" s="25"/>
    </row>
    <row r="24437" spans="32:39">
      <c r="AF24437" s="25"/>
      <c r="AM24437" s="25"/>
    </row>
    <row r="24438" spans="32:39">
      <c r="AF24438" s="25"/>
      <c r="AM24438" s="25"/>
    </row>
    <row r="24439" spans="32:39">
      <c r="AF24439" s="25"/>
      <c r="AM24439" s="25"/>
    </row>
    <row r="24440" spans="32:39">
      <c r="AF24440" s="25"/>
      <c r="AM24440" s="25"/>
    </row>
    <row r="24441" spans="32:39">
      <c r="AF24441" s="25"/>
      <c r="AM24441" s="25"/>
    </row>
    <row r="24442" spans="32:39">
      <c r="AF24442" s="25"/>
      <c r="AM24442" s="25"/>
    </row>
    <row r="24443" spans="32:39">
      <c r="AF24443" s="25"/>
      <c r="AM24443" s="25"/>
    </row>
    <row r="24444" spans="32:39">
      <c r="AF24444" s="25"/>
      <c r="AM24444" s="25"/>
    </row>
    <row r="24445" spans="32:39">
      <c r="AF24445" s="25"/>
      <c r="AM24445" s="25"/>
    </row>
    <row r="24446" spans="32:39">
      <c r="AF24446" s="25"/>
      <c r="AM24446" s="25"/>
    </row>
    <row r="24447" spans="32:39">
      <c r="AF24447" s="25"/>
      <c r="AM24447" s="25"/>
    </row>
    <row r="24448" spans="32:39">
      <c r="AF24448" s="25"/>
      <c r="AM24448" s="25"/>
    </row>
    <row r="24449" spans="32:39">
      <c r="AF24449" s="25"/>
      <c r="AM24449" s="25"/>
    </row>
    <row r="24450" spans="32:39">
      <c r="AF24450" s="25"/>
      <c r="AM24450" s="25"/>
    </row>
    <row r="24451" spans="32:39">
      <c r="AF24451" s="25"/>
      <c r="AM24451" s="25"/>
    </row>
    <row r="24452" spans="32:39">
      <c r="AF24452" s="25"/>
      <c r="AM24452" s="25"/>
    </row>
    <row r="24453" spans="32:39">
      <c r="AF24453" s="25"/>
      <c r="AM24453" s="25"/>
    </row>
    <row r="24454" spans="32:39">
      <c r="AF24454" s="25"/>
      <c r="AM24454" s="25"/>
    </row>
    <row r="24455" spans="32:39">
      <c r="AF24455" s="25"/>
      <c r="AM24455" s="25"/>
    </row>
    <row r="24456" spans="32:39">
      <c r="AF24456" s="25"/>
      <c r="AM24456" s="25"/>
    </row>
    <row r="24457" spans="32:39">
      <c r="AF24457" s="25"/>
      <c r="AM24457" s="25"/>
    </row>
    <row r="24458" spans="32:39">
      <c r="AF24458" s="25"/>
      <c r="AM24458" s="25"/>
    </row>
    <row r="24459" spans="32:39">
      <c r="AF24459" s="25"/>
      <c r="AM24459" s="25"/>
    </row>
    <row r="24460" spans="32:39">
      <c r="AF24460" s="25"/>
      <c r="AM24460" s="25"/>
    </row>
    <row r="24461" spans="32:39">
      <c r="AF24461" s="25"/>
      <c r="AM24461" s="25"/>
    </row>
    <row r="24462" spans="32:39">
      <c r="AF24462" s="25"/>
      <c r="AM24462" s="25"/>
    </row>
    <row r="24463" spans="32:39">
      <c r="AF24463" s="25"/>
      <c r="AM24463" s="25"/>
    </row>
    <row r="24464" spans="32:39">
      <c r="AF24464" s="25"/>
      <c r="AM24464" s="25"/>
    </row>
    <row r="24465" spans="32:39">
      <c r="AF24465" s="25"/>
      <c r="AM24465" s="25"/>
    </row>
    <row r="24466" spans="32:39">
      <c r="AF24466" s="25"/>
      <c r="AM24466" s="25"/>
    </row>
    <row r="24467" spans="32:39">
      <c r="AF24467" s="25"/>
      <c r="AM24467" s="25"/>
    </row>
    <row r="24468" spans="32:39">
      <c r="AF24468" s="25"/>
      <c r="AM24468" s="25"/>
    </row>
    <row r="24469" spans="32:39">
      <c r="AF24469" s="25"/>
      <c r="AM24469" s="25"/>
    </row>
    <row r="24470" spans="32:39">
      <c r="AF24470" s="25"/>
      <c r="AM24470" s="25"/>
    </row>
    <row r="24471" spans="32:39">
      <c r="AF24471" s="25"/>
      <c r="AM24471" s="25"/>
    </row>
    <row r="24472" spans="32:39">
      <c r="AF24472" s="25"/>
      <c r="AM24472" s="25"/>
    </row>
    <row r="24473" spans="32:39">
      <c r="AF24473" s="25"/>
      <c r="AM24473" s="25"/>
    </row>
    <row r="24474" spans="32:39">
      <c r="AF24474" s="25"/>
      <c r="AM24474" s="25"/>
    </row>
    <row r="24475" spans="32:39">
      <c r="AF24475" s="25"/>
      <c r="AM24475" s="25"/>
    </row>
    <row r="24476" spans="32:39">
      <c r="AF24476" s="25"/>
      <c r="AM24476" s="25"/>
    </row>
    <row r="24477" spans="32:39">
      <c r="AF24477" s="25"/>
      <c r="AM24477" s="25"/>
    </row>
    <row r="24478" spans="32:39">
      <c r="AF24478" s="25"/>
      <c r="AM24478" s="25"/>
    </row>
    <row r="24479" spans="32:39">
      <c r="AF24479" s="25"/>
      <c r="AM24479" s="25"/>
    </row>
    <row r="24480" spans="32:39">
      <c r="AF24480" s="25"/>
      <c r="AM24480" s="25"/>
    </row>
    <row r="24481" spans="32:39">
      <c r="AF24481" s="25"/>
      <c r="AM24481" s="25"/>
    </row>
    <row r="24482" spans="32:39">
      <c r="AF24482" s="25"/>
      <c r="AM24482" s="25"/>
    </row>
    <row r="24483" spans="32:39">
      <c r="AF24483" s="25"/>
      <c r="AM24483" s="25"/>
    </row>
    <row r="24484" spans="32:39">
      <c r="AF24484" s="25"/>
      <c r="AM24484" s="25"/>
    </row>
    <row r="24485" spans="32:39">
      <c r="AF24485" s="25"/>
      <c r="AM24485" s="25"/>
    </row>
    <row r="24486" spans="32:39">
      <c r="AF24486" s="25"/>
      <c r="AM24486" s="25"/>
    </row>
    <row r="24487" spans="32:39">
      <c r="AF24487" s="25"/>
      <c r="AM24487" s="25"/>
    </row>
    <row r="24488" spans="32:39">
      <c r="AF24488" s="25"/>
      <c r="AM24488" s="25"/>
    </row>
    <row r="24489" spans="32:39">
      <c r="AF24489" s="25"/>
      <c r="AM24489" s="25"/>
    </row>
    <row r="24490" spans="32:39">
      <c r="AF24490" s="25"/>
      <c r="AM24490" s="25"/>
    </row>
    <row r="24491" spans="32:39">
      <c r="AF24491" s="25"/>
      <c r="AM24491" s="25"/>
    </row>
    <row r="24492" spans="32:39">
      <c r="AF24492" s="25"/>
      <c r="AM24492" s="25"/>
    </row>
    <row r="24493" spans="32:39">
      <c r="AF24493" s="25"/>
      <c r="AM24493" s="25"/>
    </row>
    <row r="24494" spans="32:39">
      <c r="AF24494" s="25"/>
      <c r="AM24494" s="25"/>
    </row>
    <row r="24495" spans="32:39">
      <c r="AF24495" s="25"/>
      <c r="AM24495" s="25"/>
    </row>
    <row r="24496" spans="32:39">
      <c r="AF24496" s="25"/>
      <c r="AM24496" s="25"/>
    </row>
    <row r="24497" spans="32:39">
      <c r="AF24497" s="25"/>
      <c r="AM24497" s="25"/>
    </row>
    <row r="24498" spans="32:39">
      <c r="AF24498" s="25"/>
      <c r="AM24498" s="25"/>
    </row>
    <row r="24499" spans="32:39">
      <c r="AF24499" s="25"/>
      <c r="AM24499" s="25"/>
    </row>
    <row r="24500" spans="32:39">
      <c r="AF24500" s="25"/>
      <c r="AM24500" s="25"/>
    </row>
    <row r="24501" spans="32:39">
      <c r="AF24501" s="25"/>
      <c r="AM24501" s="25"/>
    </row>
    <row r="24502" spans="32:39">
      <c r="AF24502" s="25"/>
      <c r="AM24502" s="25"/>
    </row>
    <row r="24503" spans="32:39">
      <c r="AF24503" s="25"/>
      <c r="AM24503" s="25"/>
    </row>
    <row r="24504" spans="32:39">
      <c r="AF24504" s="25"/>
      <c r="AM24504" s="25"/>
    </row>
    <row r="24505" spans="32:39">
      <c r="AF24505" s="25"/>
      <c r="AM24505" s="25"/>
    </row>
    <row r="24506" spans="32:39">
      <c r="AF24506" s="25"/>
      <c r="AM24506" s="25"/>
    </row>
    <row r="24507" spans="32:39">
      <c r="AF24507" s="25"/>
      <c r="AM24507" s="25"/>
    </row>
    <row r="24508" spans="32:39">
      <c r="AF24508" s="25"/>
      <c r="AM24508" s="25"/>
    </row>
    <row r="24509" spans="32:39">
      <c r="AF24509" s="25"/>
      <c r="AM24509" s="25"/>
    </row>
    <row r="24510" spans="32:39">
      <c r="AF24510" s="25"/>
      <c r="AM24510" s="25"/>
    </row>
    <row r="24511" spans="32:39">
      <c r="AF24511" s="25"/>
      <c r="AM24511" s="25"/>
    </row>
    <row r="24512" spans="32:39">
      <c r="AF24512" s="25"/>
      <c r="AM24512" s="25"/>
    </row>
    <row r="24513" spans="32:39">
      <c r="AF24513" s="25"/>
      <c r="AM24513" s="25"/>
    </row>
    <row r="24514" spans="32:39">
      <c r="AF24514" s="25"/>
      <c r="AM24514" s="25"/>
    </row>
    <row r="24515" spans="32:39">
      <c r="AF24515" s="25"/>
      <c r="AM24515" s="25"/>
    </row>
    <row r="24516" spans="32:39">
      <c r="AF24516" s="25"/>
      <c r="AM24516" s="25"/>
    </row>
    <row r="24517" spans="32:39">
      <c r="AF24517" s="25"/>
      <c r="AM24517" s="25"/>
    </row>
    <row r="24518" spans="32:39">
      <c r="AF24518" s="25"/>
      <c r="AM24518" s="25"/>
    </row>
    <row r="24519" spans="32:39">
      <c r="AF24519" s="25"/>
      <c r="AM24519" s="25"/>
    </row>
    <row r="24520" spans="32:39">
      <c r="AF24520" s="25"/>
      <c r="AM24520" s="25"/>
    </row>
    <row r="24521" spans="32:39">
      <c r="AF24521" s="25"/>
      <c r="AM24521" s="25"/>
    </row>
    <row r="24522" spans="32:39">
      <c r="AF24522" s="25"/>
      <c r="AM24522" s="25"/>
    </row>
    <row r="24523" spans="32:39">
      <c r="AF24523" s="25"/>
      <c r="AM24523" s="25"/>
    </row>
    <row r="24524" spans="32:39">
      <c r="AF24524" s="25"/>
      <c r="AM24524" s="25"/>
    </row>
    <row r="24525" spans="32:39">
      <c r="AF24525" s="25"/>
      <c r="AM24525" s="25"/>
    </row>
    <row r="24526" spans="32:39">
      <c r="AF24526" s="25"/>
      <c r="AM24526" s="25"/>
    </row>
    <row r="24527" spans="32:39">
      <c r="AF24527" s="25"/>
      <c r="AM24527" s="25"/>
    </row>
    <row r="24528" spans="32:39">
      <c r="AF24528" s="25"/>
      <c r="AM24528" s="25"/>
    </row>
    <row r="24529" spans="32:39">
      <c r="AF24529" s="25"/>
      <c r="AM24529" s="25"/>
    </row>
    <row r="24530" spans="32:39">
      <c r="AF24530" s="25"/>
      <c r="AM24530" s="25"/>
    </row>
    <row r="24531" spans="32:39">
      <c r="AF24531" s="25"/>
      <c r="AM24531" s="25"/>
    </row>
    <row r="24532" spans="32:39">
      <c r="AF24532" s="25"/>
      <c r="AM24532" s="25"/>
    </row>
    <row r="24533" spans="32:39">
      <c r="AF24533" s="25"/>
      <c r="AM24533" s="25"/>
    </row>
    <row r="24534" spans="32:39">
      <c r="AF24534" s="25"/>
      <c r="AM24534" s="25"/>
    </row>
    <row r="24535" spans="32:39">
      <c r="AF24535" s="25"/>
      <c r="AM24535" s="25"/>
    </row>
    <row r="24536" spans="32:39">
      <c r="AF24536" s="25"/>
      <c r="AM24536" s="25"/>
    </row>
    <row r="24537" spans="32:39">
      <c r="AF24537" s="25"/>
      <c r="AM24537" s="25"/>
    </row>
    <row r="24538" spans="32:39">
      <c r="AF24538" s="25"/>
      <c r="AM24538" s="25"/>
    </row>
    <row r="24539" spans="32:39">
      <c r="AF24539" s="25"/>
      <c r="AM24539" s="25"/>
    </row>
    <row r="24540" spans="32:39">
      <c r="AF24540" s="25"/>
      <c r="AM24540" s="25"/>
    </row>
    <row r="24541" spans="32:39">
      <c r="AF24541" s="25"/>
      <c r="AM24541" s="25"/>
    </row>
    <row r="24542" spans="32:39">
      <c r="AF24542" s="25"/>
      <c r="AM24542" s="25"/>
    </row>
    <row r="24543" spans="32:39">
      <c r="AF24543" s="25"/>
      <c r="AM24543" s="25"/>
    </row>
    <row r="24544" spans="32:39">
      <c r="AF24544" s="25"/>
      <c r="AM24544" s="25"/>
    </row>
    <row r="24545" spans="32:39">
      <c r="AF24545" s="25"/>
      <c r="AM24545" s="25"/>
    </row>
    <row r="24546" spans="32:39">
      <c r="AF24546" s="25"/>
      <c r="AM24546" s="25"/>
    </row>
    <row r="24547" spans="32:39">
      <c r="AF24547" s="25"/>
      <c r="AM24547" s="25"/>
    </row>
    <row r="24548" spans="32:39">
      <c r="AF24548" s="25"/>
      <c r="AM24548" s="25"/>
    </row>
    <row r="24549" spans="32:39">
      <c r="AF24549" s="25"/>
      <c r="AM24549" s="25"/>
    </row>
    <row r="24550" spans="32:39">
      <c r="AF24550" s="25"/>
      <c r="AM24550" s="25"/>
    </row>
    <row r="24551" spans="32:39">
      <c r="AF24551" s="25"/>
      <c r="AM24551" s="25"/>
    </row>
    <row r="24552" spans="32:39">
      <c r="AF24552" s="25"/>
      <c r="AM24552" s="25"/>
    </row>
    <row r="24553" spans="32:39">
      <c r="AF24553" s="25"/>
      <c r="AM24553" s="25"/>
    </row>
    <row r="24554" spans="32:39">
      <c r="AF24554" s="25"/>
      <c r="AM24554" s="25"/>
    </row>
    <row r="24555" spans="32:39">
      <c r="AF24555" s="25"/>
      <c r="AM24555" s="25"/>
    </row>
    <row r="24556" spans="32:39">
      <c r="AF24556" s="25"/>
      <c r="AM24556" s="25"/>
    </row>
    <row r="24557" spans="32:39">
      <c r="AF24557" s="25"/>
      <c r="AM24557" s="25"/>
    </row>
    <row r="24558" spans="32:39">
      <c r="AF24558" s="25"/>
      <c r="AM24558" s="25"/>
    </row>
    <row r="24559" spans="32:39">
      <c r="AF24559" s="25"/>
      <c r="AM24559" s="25"/>
    </row>
    <row r="24560" spans="32:39">
      <c r="AF24560" s="25"/>
      <c r="AM24560" s="25"/>
    </row>
    <row r="24561" spans="32:39">
      <c r="AF24561" s="25"/>
      <c r="AM24561" s="25"/>
    </row>
    <row r="24562" spans="32:39">
      <c r="AF24562" s="25"/>
      <c r="AM24562" s="25"/>
    </row>
    <row r="24563" spans="32:39">
      <c r="AF24563" s="25"/>
      <c r="AM24563" s="25"/>
    </row>
    <row r="24564" spans="32:39">
      <c r="AF24564" s="25"/>
      <c r="AM24564" s="25"/>
    </row>
    <row r="24565" spans="32:39">
      <c r="AF24565" s="25"/>
      <c r="AM24565" s="25"/>
    </row>
    <row r="24566" spans="32:39">
      <c r="AF24566" s="25"/>
      <c r="AM24566" s="25"/>
    </row>
    <row r="24567" spans="32:39">
      <c r="AF24567" s="25"/>
      <c r="AM24567" s="25"/>
    </row>
    <row r="24568" spans="32:39">
      <c r="AF24568" s="25"/>
      <c r="AM24568" s="25"/>
    </row>
    <row r="24569" spans="32:39">
      <c r="AF24569" s="25"/>
      <c r="AM24569" s="25"/>
    </row>
    <row r="24570" spans="32:39">
      <c r="AF24570" s="25"/>
      <c r="AM24570" s="25"/>
    </row>
    <row r="24571" spans="32:39">
      <c r="AF24571" s="25"/>
      <c r="AM24571" s="25"/>
    </row>
    <row r="24572" spans="32:39">
      <c r="AF24572" s="25"/>
      <c r="AM24572" s="25"/>
    </row>
    <row r="24573" spans="32:39">
      <c r="AF24573" s="25"/>
      <c r="AM24573" s="25"/>
    </row>
    <row r="24574" spans="32:39">
      <c r="AF24574" s="25"/>
      <c r="AM24574" s="25"/>
    </row>
    <row r="24575" spans="32:39">
      <c r="AF24575" s="25"/>
      <c r="AM24575" s="25"/>
    </row>
    <row r="24576" spans="32:39">
      <c r="AF24576" s="25"/>
      <c r="AM24576" s="25"/>
    </row>
    <row r="24577" spans="32:39">
      <c r="AF24577" s="25"/>
      <c r="AM24577" s="25"/>
    </row>
    <row r="24578" spans="32:39">
      <c r="AF24578" s="25"/>
      <c r="AM24578" s="25"/>
    </row>
    <row r="24579" spans="32:39">
      <c r="AF24579" s="25"/>
      <c r="AM24579" s="25"/>
    </row>
    <row r="24580" spans="32:39">
      <c r="AF24580" s="25"/>
      <c r="AM24580" s="25"/>
    </row>
    <row r="24581" spans="32:39">
      <c r="AF24581" s="25"/>
      <c r="AM24581" s="25"/>
    </row>
    <row r="24582" spans="32:39">
      <c r="AF24582" s="25"/>
      <c r="AM24582" s="25"/>
    </row>
    <row r="24583" spans="32:39">
      <c r="AF24583" s="25"/>
      <c r="AM24583" s="25"/>
    </row>
    <row r="24584" spans="32:39">
      <c r="AF24584" s="25"/>
      <c r="AM24584" s="25"/>
    </row>
    <row r="24585" spans="32:39">
      <c r="AF24585" s="25"/>
      <c r="AM24585" s="25"/>
    </row>
    <row r="24586" spans="32:39">
      <c r="AF24586" s="25"/>
      <c r="AM24586" s="25"/>
    </row>
    <row r="24587" spans="32:39">
      <c r="AF24587" s="25"/>
      <c r="AM24587" s="25"/>
    </row>
    <row r="24588" spans="32:39">
      <c r="AF24588" s="25"/>
      <c r="AM24588" s="25"/>
    </row>
    <row r="24589" spans="32:39">
      <c r="AF24589" s="25"/>
      <c r="AM24589" s="25"/>
    </row>
    <row r="24590" spans="32:39">
      <c r="AF24590" s="25"/>
      <c r="AM24590" s="25"/>
    </row>
    <row r="24591" spans="32:39">
      <c r="AF24591" s="25"/>
      <c r="AM24591" s="25"/>
    </row>
    <row r="24592" spans="32:39">
      <c r="AF24592" s="25"/>
      <c r="AM24592" s="25"/>
    </row>
    <row r="24593" spans="32:39">
      <c r="AF24593" s="25"/>
      <c r="AM24593" s="25"/>
    </row>
    <row r="24594" spans="32:39">
      <c r="AF24594" s="25"/>
      <c r="AM24594" s="25"/>
    </row>
    <row r="24595" spans="32:39">
      <c r="AF24595" s="25"/>
      <c r="AM24595" s="25"/>
    </row>
    <row r="24596" spans="32:39">
      <c r="AF24596" s="25"/>
      <c r="AM24596" s="25"/>
    </row>
    <row r="24597" spans="32:39">
      <c r="AF24597" s="25"/>
      <c r="AM24597" s="25"/>
    </row>
    <row r="24598" spans="32:39">
      <c r="AF24598" s="25"/>
      <c r="AM24598" s="25"/>
    </row>
    <row r="24599" spans="32:39">
      <c r="AF24599" s="25"/>
      <c r="AM24599" s="25"/>
    </row>
    <row r="24600" spans="32:39">
      <c r="AF24600" s="25"/>
      <c r="AM24600" s="25"/>
    </row>
    <row r="24601" spans="32:39">
      <c r="AF24601" s="25"/>
      <c r="AM24601" s="25"/>
    </row>
    <row r="24602" spans="32:39">
      <c r="AF24602" s="25"/>
      <c r="AM24602" s="25"/>
    </row>
    <row r="24603" spans="32:39">
      <c r="AF24603" s="25"/>
      <c r="AM24603" s="25"/>
    </row>
    <row r="24604" spans="32:39">
      <c r="AF24604" s="25"/>
      <c r="AM24604" s="25"/>
    </row>
    <row r="24605" spans="32:39">
      <c r="AF24605" s="25"/>
      <c r="AM24605" s="25"/>
    </row>
    <row r="24606" spans="32:39">
      <c r="AF24606" s="25"/>
      <c r="AM24606" s="25"/>
    </row>
    <row r="24607" spans="32:39">
      <c r="AF24607" s="25"/>
      <c r="AM24607" s="25"/>
    </row>
    <row r="24608" spans="32:39">
      <c r="AF24608" s="25"/>
      <c r="AM24608" s="25"/>
    </row>
    <row r="24609" spans="32:39">
      <c r="AF24609" s="25"/>
      <c r="AM24609" s="25"/>
    </row>
    <row r="24610" spans="32:39">
      <c r="AF24610" s="25"/>
      <c r="AM24610" s="25"/>
    </row>
    <row r="24611" spans="32:39">
      <c r="AF24611" s="25"/>
      <c r="AM24611" s="25"/>
    </row>
    <row r="24612" spans="32:39">
      <c r="AF24612" s="25"/>
      <c r="AM24612" s="25"/>
    </row>
    <row r="24613" spans="32:39">
      <c r="AF24613" s="25"/>
      <c r="AM24613" s="25"/>
    </row>
    <row r="24614" spans="32:39">
      <c r="AF24614" s="25"/>
      <c r="AM24614" s="25"/>
    </row>
    <row r="24615" spans="32:39">
      <c r="AF24615" s="25"/>
      <c r="AM24615" s="25"/>
    </row>
    <row r="24616" spans="32:39">
      <c r="AF24616" s="25"/>
      <c r="AM24616" s="25"/>
    </row>
    <row r="24617" spans="32:39">
      <c r="AF24617" s="25"/>
      <c r="AM24617" s="25"/>
    </row>
    <row r="24618" spans="32:39">
      <c r="AF24618" s="25"/>
      <c r="AM24618" s="25"/>
    </row>
    <row r="24619" spans="32:39">
      <c r="AF24619" s="25"/>
      <c r="AM24619" s="25"/>
    </row>
    <row r="24620" spans="32:39">
      <c r="AF24620" s="25"/>
      <c r="AM24620" s="25"/>
    </row>
    <row r="24621" spans="32:39">
      <c r="AF24621" s="25"/>
      <c r="AM24621" s="25"/>
    </row>
    <row r="24622" spans="32:39">
      <c r="AF24622" s="25"/>
      <c r="AM24622" s="25"/>
    </row>
    <row r="24623" spans="32:39">
      <c r="AF24623" s="25"/>
      <c r="AM24623" s="25"/>
    </row>
    <row r="24624" spans="32:39">
      <c r="AF24624" s="25"/>
      <c r="AM24624" s="25"/>
    </row>
    <row r="24625" spans="32:39">
      <c r="AF24625" s="25"/>
      <c r="AM24625" s="25"/>
    </row>
    <row r="24626" spans="32:39">
      <c r="AF24626" s="25"/>
      <c r="AM24626" s="25"/>
    </row>
    <row r="24627" spans="32:39">
      <c r="AF24627" s="25"/>
      <c r="AM24627" s="25"/>
    </row>
    <row r="24628" spans="32:39">
      <c r="AF24628" s="25"/>
      <c r="AM24628" s="25"/>
    </row>
    <row r="24629" spans="32:39">
      <c r="AF24629" s="25"/>
      <c r="AM24629" s="25"/>
    </row>
    <row r="24630" spans="32:39">
      <c r="AF24630" s="25"/>
      <c r="AM24630" s="25"/>
    </row>
    <row r="24631" spans="32:39">
      <c r="AF24631" s="25"/>
      <c r="AM24631" s="25"/>
    </row>
    <row r="24632" spans="32:39">
      <c r="AF24632" s="25"/>
      <c r="AM24632" s="25"/>
    </row>
    <row r="24633" spans="32:39">
      <c r="AF24633" s="25"/>
      <c r="AM24633" s="25"/>
    </row>
    <row r="24634" spans="32:39">
      <c r="AF24634" s="25"/>
      <c r="AM24634" s="25"/>
    </row>
    <row r="24635" spans="32:39">
      <c r="AF24635" s="25"/>
      <c r="AM24635" s="25"/>
    </row>
    <row r="24636" spans="32:39">
      <c r="AF24636" s="25"/>
      <c r="AM24636" s="25"/>
    </row>
    <row r="24637" spans="32:39">
      <c r="AF24637" s="25"/>
      <c r="AM24637" s="25"/>
    </row>
    <row r="24638" spans="32:39">
      <c r="AF24638" s="25"/>
      <c r="AM24638" s="25"/>
    </row>
    <row r="24639" spans="32:39">
      <c r="AF24639" s="25"/>
      <c r="AM24639" s="25"/>
    </row>
    <row r="24640" spans="32:39">
      <c r="AF24640" s="25"/>
      <c r="AM24640" s="25"/>
    </row>
    <row r="24641" spans="32:39">
      <c r="AF24641" s="25"/>
      <c r="AM24641" s="25"/>
    </row>
    <row r="24642" spans="32:39">
      <c r="AF24642" s="25"/>
      <c r="AM24642" s="25"/>
    </row>
    <row r="24643" spans="32:39">
      <c r="AF24643" s="25"/>
      <c r="AM24643" s="25"/>
    </row>
    <row r="24644" spans="32:39">
      <c r="AF24644" s="25"/>
      <c r="AM24644" s="25"/>
    </row>
    <row r="24645" spans="32:39">
      <c r="AF24645" s="25"/>
      <c r="AM24645" s="25"/>
    </row>
    <row r="24646" spans="32:39">
      <c r="AF24646" s="25"/>
      <c r="AM24646" s="25"/>
    </row>
    <row r="24647" spans="32:39">
      <c r="AF24647" s="25"/>
      <c r="AM24647" s="25"/>
    </row>
    <row r="24648" spans="32:39">
      <c r="AF24648" s="25"/>
      <c r="AM24648" s="25"/>
    </row>
    <row r="24649" spans="32:39">
      <c r="AF24649" s="25"/>
      <c r="AM24649" s="25"/>
    </row>
    <row r="24650" spans="32:39">
      <c r="AF24650" s="25"/>
      <c r="AM24650" s="25"/>
    </row>
    <row r="24651" spans="32:39">
      <c r="AF24651" s="25"/>
      <c r="AM24651" s="25"/>
    </row>
    <row r="24652" spans="32:39">
      <c r="AF24652" s="25"/>
      <c r="AM24652" s="25"/>
    </row>
    <row r="24653" spans="32:39">
      <c r="AF24653" s="25"/>
      <c r="AM24653" s="25"/>
    </row>
    <row r="24654" spans="32:39">
      <c r="AF24654" s="25"/>
      <c r="AM24654" s="25"/>
    </row>
    <row r="24655" spans="32:39">
      <c r="AF24655" s="25"/>
      <c r="AM24655" s="25"/>
    </row>
    <row r="24656" spans="32:39">
      <c r="AF24656" s="25"/>
      <c r="AM24656" s="25"/>
    </row>
    <row r="24657" spans="32:39">
      <c r="AF24657" s="25"/>
      <c r="AM24657" s="25"/>
    </row>
    <row r="24658" spans="32:39">
      <c r="AF24658" s="25"/>
      <c r="AM24658" s="25"/>
    </row>
    <row r="24659" spans="32:39">
      <c r="AF24659" s="25"/>
      <c r="AM24659" s="25"/>
    </row>
    <row r="24660" spans="32:39">
      <c r="AF24660" s="25"/>
      <c r="AM24660" s="25"/>
    </row>
    <row r="24661" spans="32:39">
      <c r="AF24661" s="25"/>
      <c r="AM24661" s="25"/>
    </row>
    <row r="24662" spans="32:39">
      <c r="AF24662" s="25"/>
      <c r="AM24662" s="25"/>
    </row>
    <row r="24663" spans="32:39">
      <c r="AF24663" s="25"/>
      <c r="AM24663" s="25"/>
    </row>
    <row r="24664" spans="32:39">
      <c r="AF24664" s="25"/>
      <c r="AM24664" s="25"/>
    </row>
    <row r="24665" spans="32:39">
      <c r="AF24665" s="25"/>
      <c r="AM24665" s="25"/>
    </row>
    <row r="24666" spans="32:39">
      <c r="AF24666" s="25"/>
      <c r="AM24666" s="25"/>
    </row>
    <row r="24667" spans="32:39">
      <c r="AF24667" s="25"/>
      <c r="AM24667" s="25"/>
    </row>
    <row r="24668" spans="32:39">
      <c r="AF24668" s="25"/>
      <c r="AM24668" s="25"/>
    </row>
    <row r="24669" spans="32:39">
      <c r="AF24669" s="25"/>
      <c r="AM24669" s="25"/>
    </row>
    <row r="24670" spans="32:39">
      <c r="AF24670" s="25"/>
      <c r="AM24670" s="25"/>
    </row>
    <row r="24671" spans="32:39">
      <c r="AF24671" s="25"/>
      <c r="AM24671" s="25"/>
    </row>
    <row r="24672" spans="32:39">
      <c r="AF24672" s="25"/>
      <c r="AM24672" s="25"/>
    </row>
    <row r="24673" spans="32:39">
      <c r="AF24673" s="25"/>
      <c r="AM24673" s="25"/>
    </row>
    <row r="24674" spans="32:39">
      <c r="AF24674" s="25"/>
      <c r="AM24674" s="25"/>
    </row>
    <row r="24675" spans="32:39">
      <c r="AF24675" s="25"/>
      <c r="AM24675" s="25"/>
    </row>
    <row r="24676" spans="32:39">
      <c r="AF24676" s="25"/>
      <c r="AM24676" s="25"/>
    </row>
    <row r="24677" spans="32:39">
      <c r="AF24677" s="25"/>
      <c r="AM24677" s="25"/>
    </row>
    <row r="24678" spans="32:39">
      <c r="AF24678" s="25"/>
      <c r="AM24678" s="25"/>
    </row>
    <row r="24679" spans="32:39">
      <c r="AF24679" s="25"/>
      <c r="AM24679" s="25"/>
    </row>
    <row r="24680" spans="32:39">
      <c r="AF24680" s="25"/>
      <c r="AM24680" s="25"/>
    </row>
    <row r="24681" spans="32:39">
      <c r="AF24681" s="25"/>
      <c r="AM24681" s="25"/>
    </row>
    <row r="24682" spans="32:39">
      <c r="AF24682" s="25"/>
      <c r="AM24682" s="25"/>
    </row>
    <row r="24683" spans="32:39">
      <c r="AF24683" s="25"/>
      <c r="AM24683" s="25"/>
    </row>
    <row r="24684" spans="32:39">
      <c r="AF24684" s="25"/>
      <c r="AM24684" s="25"/>
    </row>
    <row r="24685" spans="32:39">
      <c r="AF24685" s="25"/>
      <c r="AM24685" s="25"/>
    </row>
    <row r="24686" spans="32:39">
      <c r="AF24686" s="25"/>
      <c r="AM24686" s="25"/>
    </row>
    <row r="24687" spans="32:39">
      <c r="AF24687" s="25"/>
      <c r="AM24687" s="25"/>
    </row>
    <row r="24688" spans="32:39">
      <c r="AF24688" s="25"/>
      <c r="AM24688" s="25"/>
    </row>
    <row r="24689" spans="32:39">
      <c r="AF24689" s="25"/>
      <c r="AM24689" s="25"/>
    </row>
    <row r="24690" spans="32:39">
      <c r="AF24690" s="25"/>
      <c r="AM24690" s="25"/>
    </row>
    <row r="24691" spans="32:39">
      <c r="AF24691" s="25"/>
      <c r="AM24691" s="25"/>
    </row>
    <row r="24692" spans="32:39">
      <c r="AF24692" s="25"/>
      <c r="AM24692" s="25"/>
    </row>
    <row r="24693" spans="32:39">
      <c r="AF24693" s="25"/>
      <c r="AM24693" s="25"/>
    </row>
    <row r="24694" spans="32:39">
      <c r="AF24694" s="25"/>
      <c r="AM24694" s="25"/>
    </row>
    <row r="24695" spans="32:39">
      <c r="AF24695" s="25"/>
      <c r="AM24695" s="25"/>
    </row>
    <row r="24696" spans="32:39">
      <c r="AF24696" s="25"/>
      <c r="AM24696" s="25"/>
    </row>
    <row r="24697" spans="32:39">
      <c r="AF24697" s="25"/>
      <c r="AM24697" s="25"/>
    </row>
    <row r="24698" spans="32:39">
      <c r="AF24698" s="25"/>
      <c r="AM24698" s="25"/>
    </row>
    <row r="24699" spans="32:39">
      <c r="AF24699" s="25"/>
      <c r="AM24699" s="25"/>
    </row>
    <row r="24700" spans="32:39">
      <c r="AF24700" s="25"/>
      <c r="AM24700" s="25"/>
    </row>
    <row r="24701" spans="32:39">
      <c r="AF24701" s="25"/>
      <c r="AM24701" s="25"/>
    </row>
    <row r="24702" spans="32:39">
      <c r="AF24702" s="25"/>
      <c r="AM24702" s="25"/>
    </row>
    <row r="24703" spans="32:39">
      <c r="AF24703" s="25"/>
      <c r="AM24703" s="25"/>
    </row>
    <row r="24704" spans="32:39">
      <c r="AF24704" s="25"/>
      <c r="AM24704" s="25"/>
    </row>
    <row r="24705" spans="32:39">
      <c r="AF24705" s="25"/>
      <c r="AM24705" s="25"/>
    </row>
    <row r="24706" spans="32:39">
      <c r="AF24706" s="25"/>
      <c r="AM24706" s="25"/>
    </row>
    <row r="24707" spans="32:39">
      <c r="AF24707" s="25"/>
      <c r="AM24707" s="25"/>
    </row>
    <row r="24708" spans="32:39">
      <c r="AF24708" s="25"/>
      <c r="AM24708" s="25"/>
    </row>
    <row r="24709" spans="32:39">
      <c r="AF24709" s="25"/>
      <c r="AM24709" s="25"/>
    </row>
    <row r="24710" spans="32:39">
      <c r="AF24710" s="25"/>
      <c r="AM24710" s="25"/>
    </row>
    <row r="24711" spans="32:39">
      <c r="AF24711" s="25"/>
      <c r="AM24711" s="25"/>
    </row>
    <row r="24712" spans="32:39">
      <c r="AF24712" s="25"/>
      <c r="AM24712" s="25"/>
    </row>
    <row r="24713" spans="32:39">
      <c r="AF24713" s="25"/>
      <c r="AM24713" s="25"/>
    </row>
    <row r="24714" spans="32:39">
      <c r="AF24714" s="25"/>
      <c r="AM24714" s="25"/>
    </row>
    <row r="24715" spans="32:39">
      <c r="AF24715" s="25"/>
      <c r="AM24715" s="25"/>
    </row>
    <row r="24716" spans="32:39">
      <c r="AF24716" s="25"/>
      <c r="AM24716" s="25"/>
    </row>
    <row r="24717" spans="32:39">
      <c r="AF24717" s="25"/>
      <c r="AM24717" s="25"/>
    </row>
    <row r="24718" spans="32:39">
      <c r="AF24718" s="25"/>
      <c r="AM24718" s="25"/>
    </row>
    <row r="24719" spans="32:39">
      <c r="AF24719" s="25"/>
      <c r="AM24719" s="25"/>
    </row>
    <row r="24720" spans="32:39">
      <c r="AF24720" s="25"/>
      <c r="AM24720" s="25"/>
    </row>
    <row r="24721" spans="32:39">
      <c r="AF24721" s="25"/>
      <c r="AM24721" s="25"/>
    </row>
    <row r="24722" spans="32:39">
      <c r="AF24722" s="25"/>
      <c r="AM24722" s="25"/>
    </row>
    <row r="24723" spans="32:39">
      <c r="AF24723" s="25"/>
      <c r="AM24723" s="25"/>
    </row>
    <row r="24724" spans="32:39">
      <c r="AF24724" s="25"/>
      <c r="AM24724" s="25"/>
    </row>
    <row r="24725" spans="32:39">
      <c r="AF24725" s="25"/>
      <c r="AM24725" s="25"/>
    </row>
    <row r="24726" spans="32:39">
      <c r="AF24726" s="25"/>
      <c r="AM24726" s="25"/>
    </row>
    <row r="24727" spans="32:39">
      <c r="AF24727" s="25"/>
      <c r="AM24727" s="25"/>
    </row>
    <row r="24728" spans="32:39">
      <c r="AF24728" s="25"/>
      <c r="AM24728" s="25"/>
    </row>
    <row r="24729" spans="32:39">
      <c r="AF24729" s="25"/>
      <c r="AM24729" s="25"/>
    </row>
    <row r="24730" spans="32:39">
      <c r="AF24730" s="25"/>
      <c r="AM24730" s="25"/>
    </row>
    <row r="24731" spans="32:39">
      <c r="AF24731" s="25"/>
      <c r="AM24731" s="25"/>
    </row>
    <row r="24732" spans="32:39">
      <c r="AF24732" s="25"/>
      <c r="AM24732" s="25"/>
    </row>
    <row r="24733" spans="32:39">
      <c r="AF24733" s="25"/>
      <c r="AM24733" s="25"/>
    </row>
    <row r="24734" spans="32:39">
      <c r="AF24734" s="25"/>
      <c r="AM24734" s="25"/>
    </row>
    <row r="24735" spans="32:39">
      <c r="AF24735" s="25"/>
      <c r="AM24735" s="25"/>
    </row>
    <row r="24736" spans="32:39">
      <c r="AF24736" s="25"/>
      <c r="AM24736" s="25"/>
    </row>
    <row r="24737" spans="32:39">
      <c r="AF24737" s="25"/>
      <c r="AM24737" s="25"/>
    </row>
    <row r="24738" spans="32:39">
      <c r="AF24738" s="25"/>
      <c r="AM24738" s="25"/>
    </row>
    <row r="24739" spans="32:39">
      <c r="AF24739" s="25"/>
      <c r="AM24739" s="25"/>
    </row>
    <row r="24740" spans="32:39">
      <c r="AF24740" s="25"/>
      <c r="AM24740" s="25"/>
    </row>
    <row r="24741" spans="32:39">
      <c r="AF24741" s="25"/>
      <c r="AM24741" s="25"/>
    </row>
    <row r="24742" spans="32:39">
      <c r="AF24742" s="25"/>
      <c r="AM24742" s="25"/>
    </row>
    <row r="24743" spans="32:39">
      <c r="AF24743" s="25"/>
      <c r="AM24743" s="25"/>
    </row>
    <row r="24744" spans="32:39">
      <c r="AF24744" s="25"/>
      <c r="AM24744" s="25"/>
    </row>
    <row r="24745" spans="32:39">
      <c r="AF24745" s="25"/>
      <c r="AM24745" s="25"/>
    </row>
    <row r="24746" spans="32:39">
      <c r="AF24746" s="25"/>
      <c r="AM24746" s="25"/>
    </row>
    <row r="24747" spans="32:39">
      <c r="AF24747" s="25"/>
      <c r="AM24747" s="25"/>
    </row>
    <row r="24748" spans="32:39">
      <c r="AF24748" s="25"/>
      <c r="AM24748" s="25"/>
    </row>
    <row r="24749" spans="32:39">
      <c r="AF24749" s="25"/>
      <c r="AM24749" s="25"/>
    </row>
    <row r="24750" spans="32:39">
      <c r="AF24750" s="25"/>
      <c r="AM24750" s="25"/>
    </row>
    <row r="24751" spans="32:39">
      <c r="AF24751" s="25"/>
      <c r="AM24751" s="25"/>
    </row>
    <row r="24752" spans="32:39">
      <c r="AF24752" s="25"/>
      <c r="AM24752" s="25"/>
    </row>
    <row r="24753" spans="32:39">
      <c r="AF24753" s="25"/>
      <c r="AM24753" s="25"/>
    </row>
    <row r="24754" spans="32:39">
      <c r="AF24754" s="25"/>
      <c r="AM24754" s="25"/>
    </row>
    <row r="24755" spans="32:39">
      <c r="AF24755" s="25"/>
      <c r="AM24755" s="25"/>
    </row>
    <row r="24756" spans="32:39">
      <c r="AF24756" s="25"/>
      <c r="AM24756" s="25"/>
    </row>
    <row r="24757" spans="32:39">
      <c r="AF24757" s="25"/>
      <c r="AM24757" s="25"/>
    </row>
    <row r="24758" spans="32:39">
      <c r="AF24758" s="25"/>
      <c r="AM24758" s="25"/>
    </row>
    <row r="24759" spans="32:39">
      <c r="AF24759" s="25"/>
      <c r="AM24759" s="25"/>
    </row>
    <row r="24760" spans="32:39">
      <c r="AF24760" s="25"/>
      <c r="AM24760" s="25"/>
    </row>
    <row r="24761" spans="32:39">
      <c r="AF24761" s="25"/>
      <c r="AM24761" s="25"/>
    </row>
    <row r="24762" spans="32:39">
      <c r="AF24762" s="25"/>
      <c r="AM24762" s="25"/>
    </row>
    <row r="24763" spans="32:39">
      <c r="AF24763" s="25"/>
      <c r="AM24763" s="25"/>
    </row>
    <row r="24764" spans="32:39">
      <c r="AF24764" s="25"/>
      <c r="AM24764" s="25"/>
    </row>
    <row r="24765" spans="32:39">
      <c r="AF24765" s="25"/>
      <c r="AM24765" s="25"/>
    </row>
    <row r="24766" spans="32:39">
      <c r="AF24766" s="25"/>
      <c r="AM24766" s="25"/>
    </row>
    <row r="24767" spans="32:39">
      <c r="AF24767" s="25"/>
      <c r="AM24767" s="25"/>
    </row>
    <row r="24768" spans="32:39">
      <c r="AF24768" s="25"/>
      <c r="AM24768" s="25"/>
    </row>
    <row r="24769" spans="32:39">
      <c r="AF24769" s="25"/>
      <c r="AM24769" s="25"/>
    </row>
    <row r="24770" spans="32:39">
      <c r="AF24770" s="25"/>
      <c r="AM24770" s="25"/>
    </row>
    <row r="24771" spans="32:39">
      <c r="AF24771" s="25"/>
      <c r="AM24771" s="25"/>
    </row>
    <row r="24772" spans="32:39">
      <c r="AF24772" s="25"/>
      <c r="AM24772" s="25"/>
    </row>
    <row r="24773" spans="32:39">
      <c r="AF24773" s="25"/>
      <c r="AM24773" s="25"/>
    </row>
    <row r="24774" spans="32:39">
      <c r="AF24774" s="25"/>
      <c r="AM24774" s="25"/>
    </row>
    <row r="24775" spans="32:39">
      <c r="AF24775" s="25"/>
      <c r="AM24775" s="25"/>
    </row>
    <row r="24776" spans="32:39">
      <c r="AF24776" s="25"/>
      <c r="AM24776" s="25"/>
    </row>
    <row r="24777" spans="32:39">
      <c r="AF24777" s="25"/>
      <c r="AM24777" s="25"/>
    </row>
    <row r="24778" spans="32:39">
      <c r="AF24778" s="25"/>
      <c r="AM24778" s="25"/>
    </row>
    <row r="24779" spans="32:39">
      <c r="AF24779" s="25"/>
      <c r="AM24779" s="25"/>
    </row>
    <row r="24780" spans="32:39">
      <c r="AF24780" s="25"/>
      <c r="AM24780" s="25"/>
    </row>
    <row r="24781" spans="32:39">
      <c r="AF24781" s="25"/>
      <c r="AM24781" s="25"/>
    </row>
    <row r="24782" spans="32:39">
      <c r="AF24782" s="25"/>
      <c r="AM24782" s="25"/>
    </row>
    <row r="24783" spans="32:39">
      <c r="AF24783" s="25"/>
      <c r="AM24783" s="25"/>
    </row>
    <row r="24784" spans="32:39">
      <c r="AF24784" s="25"/>
      <c r="AM24784" s="25"/>
    </row>
    <row r="24785" spans="32:39">
      <c r="AF24785" s="25"/>
      <c r="AM24785" s="25"/>
    </row>
    <row r="24786" spans="32:39">
      <c r="AF24786" s="25"/>
      <c r="AM24786" s="25"/>
    </row>
    <row r="24787" spans="32:39">
      <c r="AF24787" s="25"/>
      <c r="AM24787" s="25"/>
    </row>
    <row r="24788" spans="32:39">
      <c r="AF24788" s="25"/>
      <c r="AM24788" s="25"/>
    </row>
    <row r="24789" spans="32:39">
      <c r="AF24789" s="25"/>
      <c r="AM24789" s="25"/>
    </row>
    <row r="24790" spans="32:39">
      <c r="AF24790" s="25"/>
      <c r="AM24790" s="25"/>
    </row>
    <row r="24791" spans="32:39">
      <c r="AF24791" s="25"/>
      <c r="AM24791" s="25"/>
    </row>
    <row r="24792" spans="32:39">
      <c r="AF24792" s="25"/>
      <c r="AM24792" s="25"/>
    </row>
    <row r="24793" spans="32:39">
      <c r="AF24793" s="25"/>
      <c r="AM24793" s="25"/>
    </row>
    <row r="24794" spans="32:39">
      <c r="AF24794" s="25"/>
      <c r="AM24794" s="25"/>
    </row>
    <row r="24795" spans="32:39">
      <c r="AF24795" s="25"/>
      <c r="AM24795" s="25"/>
    </row>
    <row r="24796" spans="32:39">
      <c r="AF24796" s="25"/>
      <c r="AM24796" s="25"/>
    </row>
    <row r="24797" spans="32:39">
      <c r="AF24797" s="25"/>
      <c r="AM24797" s="25"/>
    </row>
    <row r="24798" spans="32:39">
      <c r="AF24798" s="25"/>
      <c r="AM24798" s="25"/>
    </row>
    <row r="24799" spans="32:39">
      <c r="AF24799" s="25"/>
      <c r="AM24799" s="25"/>
    </row>
    <row r="24800" spans="32:39">
      <c r="AF24800" s="25"/>
      <c r="AM24800" s="25"/>
    </row>
    <row r="24801" spans="32:39">
      <c r="AF24801" s="25"/>
      <c r="AM24801" s="25"/>
    </row>
    <row r="24802" spans="32:39">
      <c r="AF24802" s="25"/>
      <c r="AM24802" s="25"/>
    </row>
    <row r="24803" spans="32:39">
      <c r="AF24803" s="25"/>
      <c r="AM24803" s="25"/>
    </row>
    <row r="24804" spans="32:39">
      <c r="AF24804" s="25"/>
      <c r="AM24804" s="25"/>
    </row>
    <row r="24805" spans="32:39">
      <c r="AF24805" s="25"/>
      <c r="AM24805" s="25"/>
    </row>
    <row r="24806" spans="32:39">
      <c r="AF24806" s="25"/>
      <c r="AM24806" s="25"/>
    </row>
    <row r="24807" spans="32:39">
      <c r="AF24807" s="25"/>
      <c r="AM24807" s="25"/>
    </row>
    <row r="24808" spans="32:39">
      <c r="AF24808" s="25"/>
      <c r="AM24808" s="25"/>
    </row>
    <row r="24809" spans="32:39">
      <c r="AF24809" s="25"/>
      <c r="AM24809" s="25"/>
    </row>
    <row r="24810" spans="32:39">
      <c r="AF24810" s="25"/>
      <c r="AM24810" s="25"/>
    </row>
    <row r="24811" spans="32:39">
      <c r="AF24811" s="25"/>
      <c r="AM24811" s="25"/>
    </row>
    <row r="24812" spans="32:39">
      <c r="AF24812" s="25"/>
      <c r="AM24812" s="25"/>
    </row>
    <row r="24813" spans="32:39">
      <c r="AF24813" s="25"/>
      <c r="AM24813" s="25"/>
    </row>
    <row r="24814" spans="32:39">
      <c r="AF24814" s="25"/>
      <c r="AM24814" s="25"/>
    </row>
    <row r="24815" spans="32:39">
      <c r="AF24815" s="25"/>
      <c r="AM24815" s="25"/>
    </row>
    <row r="24816" spans="32:39">
      <c r="AF24816" s="25"/>
      <c r="AM24816" s="25"/>
    </row>
    <row r="24817" spans="32:39">
      <c r="AF24817" s="25"/>
      <c r="AM24817" s="25"/>
    </row>
    <row r="24818" spans="32:39">
      <c r="AF24818" s="25"/>
      <c r="AM24818" s="25"/>
    </row>
    <row r="24819" spans="32:39">
      <c r="AF24819" s="25"/>
      <c r="AM24819" s="25"/>
    </row>
    <row r="24820" spans="32:39">
      <c r="AF24820" s="25"/>
      <c r="AM24820" s="25"/>
    </row>
    <row r="24821" spans="32:39">
      <c r="AF24821" s="25"/>
      <c r="AM24821" s="25"/>
    </row>
    <row r="24822" spans="32:39">
      <c r="AF24822" s="25"/>
      <c r="AM24822" s="25"/>
    </row>
    <row r="24823" spans="32:39">
      <c r="AF24823" s="25"/>
      <c r="AM24823" s="25"/>
    </row>
    <row r="24824" spans="32:39">
      <c r="AF24824" s="25"/>
      <c r="AM24824" s="25"/>
    </row>
    <row r="24825" spans="32:39">
      <c r="AF24825" s="25"/>
      <c r="AM24825" s="25"/>
    </row>
    <row r="24826" spans="32:39">
      <c r="AF24826" s="25"/>
      <c r="AM24826" s="25"/>
    </row>
    <row r="24827" spans="32:39">
      <c r="AF24827" s="25"/>
      <c r="AM24827" s="25"/>
    </row>
    <row r="24828" spans="32:39">
      <c r="AF24828" s="25"/>
      <c r="AM24828" s="25"/>
    </row>
    <row r="24829" spans="32:39">
      <c r="AF24829" s="25"/>
      <c r="AM24829" s="25"/>
    </row>
    <row r="24830" spans="32:39">
      <c r="AF24830" s="25"/>
      <c r="AM24830" s="25"/>
    </row>
    <row r="24831" spans="32:39">
      <c r="AF24831" s="25"/>
      <c r="AM24831" s="25"/>
    </row>
    <row r="24832" spans="32:39">
      <c r="AF24832" s="25"/>
      <c r="AM24832" s="25"/>
    </row>
    <row r="24833" spans="32:39">
      <c r="AF24833" s="25"/>
      <c r="AM24833" s="25"/>
    </row>
    <row r="24834" spans="32:39">
      <c r="AF24834" s="25"/>
      <c r="AM24834" s="25"/>
    </row>
    <row r="24835" spans="32:39">
      <c r="AF24835" s="25"/>
      <c r="AM24835" s="25"/>
    </row>
    <row r="24836" spans="32:39">
      <c r="AF24836" s="25"/>
      <c r="AM24836" s="25"/>
    </row>
    <row r="24837" spans="32:39">
      <c r="AF24837" s="25"/>
      <c r="AM24837" s="25"/>
    </row>
    <row r="24838" spans="32:39">
      <c r="AF24838" s="25"/>
      <c r="AM24838" s="25"/>
    </row>
    <row r="24839" spans="32:39">
      <c r="AF24839" s="25"/>
      <c r="AM24839" s="25"/>
    </row>
    <row r="24840" spans="32:39">
      <c r="AF24840" s="25"/>
      <c r="AM24840" s="25"/>
    </row>
    <row r="24841" spans="32:39">
      <c r="AF24841" s="25"/>
      <c r="AM24841" s="25"/>
    </row>
    <row r="24842" spans="32:39">
      <c r="AF24842" s="25"/>
      <c r="AM24842" s="25"/>
    </row>
    <row r="24843" spans="32:39">
      <c r="AF24843" s="25"/>
      <c r="AM24843" s="25"/>
    </row>
    <row r="24844" spans="32:39">
      <c r="AF24844" s="25"/>
      <c r="AM24844" s="25"/>
    </row>
    <row r="24845" spans="32:39">
      <c r="AF24845" s="25"/>
      <c r="AM24845" s="25"/>
    </row>
    <row r="24846" spans="32:39">
      <c r="AF24846" s="25"/>
      <c r="AM24846" s="25"/>
    </row>
    <row r="24847" spans="32:39">
      <c r="AF24847" s="25"/>
      <c r="AM24847" s="25"/>
    </row>
    <row r="24848" spans="32:39">
      <c r="AF24848" s="25"/>
      <c r="AM24848" s="25"/>
    </row>
    <row r="24849" spans="32:39">
      <c r="AF24849" s="25"/>
      <c r="AM24849" s="25"/>
    </row>
    <row r="24850" spans="32:39">
      <c r="AF24850" s="25"/>
      <c r="AM24850" s="25"/>
    </row>
    <row r="24851" spans="32:39">
      <c r="AF24851" s="25"/>
      <c r="AM24851" s="25"/>
    </row>
    <row r="24852" spans="32:39">
      <c r="AF24852" s="25"/>
      <c r="AM24852" s="25"/>
    </row>
    <row r="24853" spans="32:39">
      <c r="AF24853" s="25"/>
      <c r="AM24853" s="25"/>
    </row>
    <row r="24854" spans="32:39">
      <c r="AF24854" s="25"/>
      <c r="AM24854" s="25"/>
    </row>
    <row r="24855" spans="32:39">
      <c r="AF24855" s="25"/>
      <c r="AM24855" s="25"/>
    </row>
    <row r="24856" spans="32:39">
      <c r="AF24856" s="25"/>
      <c r="AM24856" s="25"/>
    </row>
    <row r="24857" spans="32:39">
      <c r="AF24857" s="25"/>
      <c r="AM24857" s="25"/>
    </row>
    <row r="24858" spans="32:39">
      <c r="AF24858" s="25"/>
      <c r="AM24858" s="25"/>
    </row>
    <row r="24859" spans="32:39">
      <c r="AF24859" s="25"/>
      <c r="AM24859" s="25"/>
    </row>
    <row r="24860" spans="32:39">
      <c r="AF24860" s="25"/>
      <c r="AM24860" s="25"/>
    </row>
    <row r="24861" spans="32:39">
      <c r="AF24861" s="25"/>
      <c r="AM24861" s="25"/>
    </row>
    <row r="24862" spans="32:39">
      <c r="AF24862" s="25"/>
      <c r="AM24862" s="25"/>
    </row>
    <row r="24863" spans="32:39">
      <c r="AF24863" s="25"/>
      <c r="AM24863" s="25"/>
    </row>
    <row r="24864" spans="32:39">
      <c r="AF24864" s="25"/>
      <c r="AM24864" s="25"/>
    </row>
    <row r="24865" spans="32:39">
      <c r="AF24865" s="25"/>
      <c r="AM24865" s="25"/>
    </row>
    <row r="24866" spans="32:39">
      <c r="AF24866" s="25"/>
      <c r="AM24866" s="25"/>
    </row>
    <row r="24867" spans="32:39">
      <c r="AF24867" s="25"/>
      <c r="AM24867" s="25"/>
    </row>
    <row r="24868" spans="32:39">
      <c r="AF24868" s="25"/>
      <c r="AM24868" s="25"/>
    </row>
    <row r="24869" spans="32:39">
      <c r="AF24869" s="25"/>
      <c r="AM24869" s="25"/>
    </row>
    <row r="24870" spans="32:39">
      <c r="AF24870" s="25"/>
      <c r="AM24870" s="25"/>
    </row>
    <row r="24871" spans="32:39">
      <c r="AF24871" s="25"/>
      <c r="AM24871" s="25"/>
    </row>
    <row r="24872" spans="32:39">
      <c r="AF24872" s="25"/>
      <c r="AM24872" s="25"/>
    </row>
    <row r="24873" spans="32:39">
      <c r="AF24873" s="25"/>
      <c r="AM24873" s="25"/>
    </row>
    <row r="24874" spans="32:39">
      <c r="AF24874" s="25"/>
      <c r="AM24874" s="25"/>
    </row>
    <row r="24875" spans="32:39">
      <c r="AF24875" s="25"/>
      <c r="AM24875" s="25"/>
    </row>
    <row r="24876" spans="32:39">
      <c r="AF24876" s="25"/>
      <c r="AM24876" s="25"/>
    </row>
    <row r="24877" spans="32:39">
      <c r="AF24877" s="25"/>
      <c r="AM24877" s="25"/>
    </row>
    <row r="24878" spans="32:39">
      <c r="AF24878" s="25"/>
      <c r="AM24878" s="25"/>
    </row>
    <row r="24879" spans="32:39">
      <c r="AF24879" s="25"/>
      <c r="AM24879" s="25"/>
    </row>
    <row r="24880" spans="32:39">
      <c r="AF24880" s="25"/>
      <c r="AM24880" s="25"/>
    </row>
    <row r="24881" spans="32:39">
      <c r="AF24881" s="25"/>
      <c r="AM24881" s="25"/>
    </row>
    <row r="24882" spans="32:39">
      <c r="AF24882" s="25"/>
      <c r="AM24882" s="25"/>
    </row>
    <row r="24883" spans="32:39">
      <c r="AF24883" s="25"/>
      <c r="AM24883" s="25"/>
    </row>
    <row r="24884" spans="32:39">
      <c r="AF24884" s="25"/>
      <c r="AM24884" s="25"/>
    </row>
    <row r="24885" spans="32:39">
      <c r="AF24885" s="25"/>
      <c r="AM24885" s="25"/>
    </row>
    <row r="24886" spans="32:39">
      <c r="AF24886" s="25"/>
      <c r="AM24886" s="25"/>
    </row>
    <row r="24887" spans="32:39">
      <c r="AF24887" s="25"/>
      <c r="AM24887" s="25"/>
    </row>
    <row r="24888" spans="32:39">
      <c r="AF24888" s="25"/>
      <c r="AM24888" s="25"/>
    </row>
    <row r="24889" spans="32:39">
      <c r="AF24889" s="25"/>
      <c r="AM24889" s="25"/>
    </row>
    <row r="24890" spans="32:39">
      <c r="AF24890" s="25"/>
      <c r="AM24890" s="25"/>
    </row>
    <row r="24891" spans="32:39">
      <c r="AF24891" s="25"/>
      <c r="AM24891" s="25"/>
    </row>
    <row r="24892" spans="32:39">
      <c r="AF24892" s="25"/>
      <c r="AM24892" s="25"/>
    </row>
    <row r="24893" spans="32:39">
      <c r="AF24893" s="25"/>
      <c r="AM24893" s="25"/>
    </row>
    <row r="24894" spans="32:39">
      <c r="AF24894" s="25"/>
      <c r="AM24894" s="25"/>
    </row>
    <row r="24895" spans="32:39">
      <c r="AF24895" s="25"/>
      <c r="AM24895" s="25"/>
    </row>
    <row r="24896" spans="32:39">
      <c r="AF24896" s="25"/>
      <c r="AM24896" s="25"/>
    </row>
    <row r="24897" spans="32:39">
      <c r="AF24897" s="25"/>
      <c r="AM24897" s="25"/>
    </row>
    <row r="24898" spans="32:39">
      <c r="AF24898" s="25"/>
      <c r="AM24898" s="25"/>
    </row>
    <row r="24899" spans="32:39">
      <c r="AF24899" s="25"/>
      <c r="AM24899" s="25"/>
    </row>
    <row r="24900" spans="32:39">
      <c r="AF24900" s="25"/>
      <c r="AM24900" s="25"/>
    </row>
    <row r="24901" spans="32:39">
      <c r="AF24901" s="25"/>
      <c r="AM24901" s="25"/>
    </row>
    <row r="24902" spans="32:39">
      <c r="AF24902" s="25"/>
      <c r="AM24902" s="25"/>
    </row>
    <row r="24903" spans="32:39">
      <c r="AF24903" s="25"/>
      <c r="AM24903" s="25"/>
    </row>
    <row r="24904" spans="32:39">
      <c r="AF24904" s="25"/>
      <c r="AM24904" s="25"/>
    </row>
    <row r="24905" spans="32:39">
      <c r="AF24905" s="25"/>
      <c r="AM24905" s="25"/>
    </row>
    <row r="24906" spans="32:39">
      <c r="AF24906" s="25"/>
      <c r="AM24906" s="25"/>
    </row>
    <row r="24907" spans="32:39">
      <c r="AF24907" s="25"/>
      <c r="AM24907" s="25"/>
    </row>
    <row r="24908" spans="32:39">
      <c r="AF24908" s="25"/>
      <c r="AM24908" s="25"/>
    </row>
    <row r="24909" spans="32:39">
      <c r="AF24909" s="25"/>
      <c r="AM24909" s="25"/>
    </row>
    <row r="24910" spans="32:39">
      <c r="AF24910" s="25"/>
      <c r="AM24910" s="25"/>
    </row>
    <row r="24911" spans="32:39">
      <c r="AF24911" s="25"/>
      <c r="AM24911" s="25"/>
    </row>
    <row r="24912" spans="32:39">
      <c r="AF24912" s="25"/>
      <c r="AM24912" s="25"/>
    </row>
    <row r="24913" spans="32:39">
      <c r="AF24913" s="25"/>
      <c r="AM24913" s="25"/>
    </row>
    <row r="24914" spans="32:39">
      <c r="AF24914" s="25"/>
      <c r="AM24914" s="25"/>
    </row>
    <row r="24915" spans="32:39">
      <c r="AF24915" s="25"/>
      <c r="AM24915" s="25"/>
    </row>
    <row r="24916" spans="32:39">
      <c r="AF24916" s="25"/>
      <c r="AM24916" s="25"/>
    </row>
    <row r="24917" spans="32:39">
      <c r="AF24917" s="25"/>
      <c r="AM24917" s="25"/>
    </row>
    <row r="24918" spans="32:39">
      <c r="AF24918" s="25"/>
      <c r="AM24918" s="25"/>
    </row>
    <row r="24919" spans="32:39">
      <c r="AF24919" s="25"/>
      <c r="AM24919" s="25"/>
    </row>
    <row r="24920" spans="32:39">
      <c r="AF24920" s="25"/>
      <c r="AM24920" s="25"/>
    </row>
    <row r="24921" spans="32:39">
      <c r="AF24921" s="25"/>
      <c r="AM24921" s="25"/>
    </row>
    <row r="24922" spans="32:39">
      <c r="AF24922" s="25"/>
      <c r="AM24922" s="25"/>
    </row>
    <row r="24923" spans="32:39">
      <c r="AF24923" s="25"/>
      <c r="AM24923" s="25"/>
    </row>
    <row r="24924" spans="32:39">
      <c r="AF24924" s="25"/>
      <c r="AM24924" s="25"/>
    </row>
    <row r="24925" spans="32:39">
      <c r="AF24925" s="25"/>
      <c r="AM24925" s="25"/>
    </row>
    <row r="24926" spans="32:39">
      <c r="AF24926" s="25"/>
      <c r="AM24926" s="25"/>
    </row>
    <row r="24927" spans="32:39">
      <c r="AF24927" s="25"/>
      <c r="AM24927" s="25"/>
    </row>
    <row r="24928" spans="32:39">
      <c r="AF24928" s="25"/>
      <c r="AM24928" s="25"/>
    </row>
    <row r="24929" spans="32:39">
      <c r="AF24929" s="25"/>
      <c r="AM24929" s="25"/>
    </row>
    <row r="24930" spans="32:39">
      <c r="AF24930" s="25"/>
      <c r="AM24930" s="25"/>
    </row>
    <row r="24931" spans="32:39">
      <c r="AF24931" s="25"/>
      <c r="AM24931" s="25"/>
    </row>
    <row r="24932" spans="32:39">
      <c r="AF24932" s="25"/>
      <c r="AM24932" s="25"/>
    </row>
    <row r="24933" spans="32:39">
      <c r="AF24933" s="25"/>
      <c r="AM24933" s="25"/>
    </row>
    <row r="24934" spans="32:39">
      <c r="AF24934" s="25"/>
      <c r="AM24934" s="25"/>
    </row>
    <row r="24935" spans="32:39">
      <c r="AF24935" s="25"/>
      <c r="AM24935" s="25"/>
    </row>
    <row r="24936" spans="32:39">
      <c r="AF24936" s="25"/>
      <c r="AM24936" s="25"/>
    </row>
    <row r="24937" spans="32:39">
      <c r="AF24937" s="25"/>
      <c r="AM24937" s="25"/>
    </row>
    <row r="24938" spans="32:39">
      <c r="AF24938" s="25"/>
      <c r="AM24938" s="25"/>
    </row>
    <row r="24939" spans="32:39">
      <c r="AF24939" s="25"/>
      <c r="AM24939" s="25"/>
    </row>
    <row r="24940" spans="32:39">
      <c r="AF24940" s="25"/>
      <c r="AM24940" s="25"/>
    </row>
    <row r="24941" spans="32:39">
      <c r="AF24941" s="25"/>
      <c r="AM24941" s="25"/>
    </row>
    <row r="24942" spans="32:39">
      <c r="AF24942" s="25"/>
      <c r="AM24942" s="25"/>
    </row>
    <row r="24943" spans="32:39">
      <c r="AF24943" s="25"/>
      <c r="AM24943" s="25"/>
    </row>
    <row r="24944" spans="32:39">
      <c r="AF24944" s="25"/>
      <c r="AM24944" s="25"/>
    </row>
    <row r="24945" spans="32:39">
      <c r="AF24945" s="25"/>
      <c r="AM24945" s="25"/>
    </row>
    <row r="24946" spans="32:39">
      <c r="AF24946" s="25"/>
      <c r="AM24946" s="25"/>
    </row>
    <row r="24947" spans="32:39">
      <c r="AF24947" s="25"/>
      <c r="AM24947" s="25"/>
    </row>
    <row r="24948" spans="32:39">
      <c r="AF24948" s="25"/>
      <c r="AM24948" s="25"/>
    </row>
    <row r="24949" spans="32:39">
      <c r="AF24949" s="25"/>
      <c r="AM24949" s="25"/>
    </row>
    <row r="24950" spans="32:39">
      <c r="AF24950" s="25"/>
      <c r="AM24950" s="25"/>
    </row>
    <row r="24951" spans="32:39">
      <c r="AF24951" s="25"/>
      <c r="AM24951" s="25"/>
    </row>
    <row r="24952" spans="32:39">
      <c r="AF24952" s="25"/>
      <c r="AM24952" s="25"/>
    </row>
    <row r="24953" spans="32:39">
      <c r="AF24953" s="25"/>
      <c r="AM24953" s="25"/>
    </row>
    <row r="24954" spans="32:39">
      <c r="AF24954" s="25"/>
      <c r="AM24954" s="25"/>
    </row>
    <row r="24955" spans="32:39">
      <c r="AF24955" s="25"/>
      <c r="AM24955" s="25"/>
    </row>
    <row r="24956" spans="32:39">
      <c r="AF24956" s="25"/>
      <c r="AM24956" s="25"/>
    </row>
    <row r="24957" spans="32:39">
      <c r="AF24957" s="25"/>
      <c r="AM24957" s="25"/>
    </row>
    <row r="24958" spans="32:39">
      <c r="AF24958" s="25"/>
      <c r="AM24958" s="25"/>
    </row>
    <row r="24959" spans="32:39">
      <c r="AF24959" s="25"/>
      <c r="AM24959" s="25"/>
    </row>
    <row r="24960" spans="32:39">
      <c r="AF24960" s="25"/>
      <c r="AM24960" s="25"/>
    </row>
    <row r="24961" spans="32:39">
      <c r="AF24961" s="25"/>
      <c r="AM24961" s="25"/>
    </row>
    <row r="24962" spans="32:39">
      <c r="AF24962" s="25"/>
      <c r="AM24962" s="25"/>
    </row>
    <row r="24963" spans="32:39">
      <c r="AF24963" s="25"/>
      <c r="AM24963" s="25"/>
    </row>
    <row r="24964" spans="32:39">
      <c r="AF24964" s="25"/>
      <c r="AM24964" s="25"/>
    </row>
    <row r="24965" spans="32:39">
      <c r="AF24965" s="25"/>
      <c r="AM24965" s="25"/>
    </row>
    <row r="24966" spans="32:39">
      <c r="AF24966" s="25"/>
      <c r="AM24966" s="25"/>
    </row>
    <row r="24967" spans="32:39">
      <c r="AF24967" s="25"/>
      <c r="AM24967" s="25"/>
    </row>
    <row r="24968" spans="32:39">
      <c r="AF24968" s="25"/>
      <c r="AM24968" s="25"/>
    </row>
    <row r="24969" spans="32:39">
      <c r="AF24969" s="25"/>
      <c r="AM24969" s="25"/>
    </row>
    <row r="24970" spans="32:39">
      <c r="AF24970" s="25"/>
      <c r="AM24970" s="25"/>
    </row>
    <row r="24971" spans="32:39">
      <c r="AF24971" s="25"/>
      <c r="AM24971" s="25"/>
    </row>
    <row r="24972" spans="32:39">
      <c r="AF24972" s="25"/>
      <c r="AM24972" s="25"/>
    </row>
    <row r="24973" spans="32:39">
      <c r="AF24973" s="25"/>
      <c r="AM24973" s="25"/>
    </row>
    <row r="24974" spans="32:39">
      <c r="AF24974" s="25"/>
      <c r="AM24974" s="25"/>
    </row>
    <row r="24975" spans="32:39">
      <c r="AF24975" s="25"/>
      <c r="AM24975" s="25"/>
    </row>
    <row r="24976" spans="32:39">
      <c r="AF24976" s="25"/>
      <c r="AM24976" s="25"/>
    </row>
    <row r="24977" spans="32:39">
      <c r="AF24977" s="25"/>
      <c r="AM24977" s="25"/>
    </row>
    <row r="24978" spans="32:39">
      <c r="AF24978" s="25"/>
      <c r="AM24978" s="25"/>
    </row>
    <row r="24979" spans="32:39">
      <c r="AF24979" s="25"/>
      <c r="AM24979" s="25"/>
    </row>
    <row r="24980" spans="32:39">
      <c r="AF24980" s="25"/>
      <c r="AM24980" s="25"/>
    </row>
    <row r="24981" spans="32:39">
      <c r="AF24981" s="25"/>
      <c r="AM24981" s="25"/>
    </row>
    <row r="24982" spans="32:39">
      <c r="AF24982" s="25"/>
      <c r="AM24982" s="25"/>
    </row>
    <row r="24983" spans="32:39">
      <c r="AF24983" s="25"/>
      <c r="AM24983" s="25"/>
    </row>
    <row r="24984" spans="32:39">
      <c r="AF24984" s="25"/>
      <c r="AM24984" s="25"/>
    </row>
    <row r="24985" spans="32:39">
      <c r="AF24985" s="25"/>
      <c r="AM24985" s="25"/>
    </row>
    <row r="24986" spans="32:39">
      <c r="AF24986" s="25"/>
      <c r="AM24986" s="25"/>
    </row>
    <row r="24987" spans="32:39">
      <c r="AF24987" s="25"/>
      <c r="AM24987" s="25"/>
    </row>
    <row r="24988" spans="32:39">
      <c r="AF24988" s="25"/>
      <c r="AM24988" s="25"/>
    </row>
    <row r="24989" spans="32:39">
      <c r="AF24989" s="25"/>
      <c r="AM24989" s="25"/>
    </row>
    <row r="24990" spans="32:39">
      <c r="AF24990" s="25"/>
      <c r="AM24990" s="25"/>
    </row>
    <row r="24991" spans="32:39">
      <c r="AF24991" s="25"/>
      <c r="AM24991" s="25"/>
    </row>
    <row r="24992" spans="32:39">
      <c r="AF24992" s="25"/>
      <c r="AM24992" s="25"/>
    </row>
    <row r="24993" spans="32:39">
      <c r="AF24993" s="25"/>
      <c r="AM24993" s="25"/>
    </row>
    <row r="24994" spans="32:39">
      <c r="AF24994" s="25"/>
      <c r="AM24994" s="25"/>
    </row>
    <row r="24995" spans="32:39">
      <c r="AF24995" s="25"/>
      <c r="AM24995" s="25"/>
    </row>
    <row r="24996" spans="32:39">
      <c r="AF24996" s="25"/>
      <c r="AM24996" s="25"/>
    </row>
    <row r="24997" spans="32:39">
      <c r="AF24997" s="25"/>
      <c r="AM24997" s="25"/>
    </row>
    <row r="24998" spans="32:39">
      <c r="AF24998" s="25"/>
      <c r="AM24998" s="25"/>
    </row>
    <row r="24999" spans="32:39">
      <c r="AF24999" s="25"/>
      <c r="AM24999" s="25"/>
    </row>
    <row r="25000" spans="32:39">
      <c r="AF25000" s="25"/>
      <c r="AM25000" s="25"/>
    </row>
    <row r="25001" spans="32:39">
      <c r="AF25001" s="25"/>
      <c r="AM25001" s="25"/>
    </row>
  </sheetData>
  <mergeCells count="4">
    <mergeCell ref="K4:O4"/>
    <mergeCell ref="P4:V4"/>
    <mergeCell ref="Y4:AA4"/>
    <mergeCell ref="C4:I4"/>
  </mergeCells>
  <hyperlinks>
    <hyperlink ref="A1" location="Contents!A1" display="Back to content overview" xr:uid="{71E5F228-ACFD-4376-9335-2CD9EBF7A26F}"/>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7E67A-4FAD-46B8-A107-024091A24D13}">
  <dimension ref="A1:Q50"/>
  <sheetViews>
    <sheetView zoomScaleNormal="100" workbookViewId="0">
      <selection activeCell="B5" sqref="B5"/>
    </sheetView>
  </sheetViews>
  <sheetFormatPr defaultColWidth="11.42578125" defaultRowHeight="15"/>
  <cols>
    <col min="6" max="6" width="15.7109375" bestFit="1" customWidth="1"/>
    <col min="8" max="8" width="9.28515625" customWidth="1"/>
    <col min="9" max="9" width="11.7109375" customWidth="1"/>
    <col min="10" max="10" width="11.140625" customWidth="1"/>
    <col min="11" max="11" width="7.85546875" customWidth="1"/>
    <col min="12" max="12" width="13.7109375" bestFit="1" customWidth="1"/>
    <col min="13" max="13" width="13.28515625" bestFit="1" customWidth="1"/>
    <col min="17" max="17" width="13.28515625" bestFit="1" customWidth="1"/>
  </cols>
  <sheetData>
    <row r="1" spans="1:16">
      <c r="A1" s="2" t="s">
        <v>0</v>
      </c>
    </row>
    <row r="2" spans="1:16" ht="15.75" thickBot="1"/>
    <row r="3" spans="1:16" ht="19.5" thickBot="1">
      <c r="B3" s="266" t="s">
        <v>804</v>
      </c>
    </row>
    <row r="4" spans="1:16" ht="15.75" thickBot="1"/>
    <row r="5" spans="1:16" ht="15.75" thickBot="1">
      <c r="B5" s="68" t="s">
        <v>805</v>
      </c>
    </row>
    <row r="6" spans="1:16">
      <c r="B6" s="58"/>
      <c r="C6" s="58"/>
      <c r="D6" s="58"/>
      <c r="E6" s="58"/>
      <c r="F6" s="58"/>
      <c r="G6" s="58"/>
      <c r="H6" s="58"/>
      <c r="I6" s="58"/>
      <c r="J6" s="58"/>
      <c r="K6" s="58"/>
      <c r="L6" s="58"/>
      <c r="M6" s="58"/>
      <c r="N6" s="58"/>
      <c r="O6" s="58"/>
      <c r="P6" s="58"/>
    </row>
    <row r="7" spans="1:16">
      <c r="B7" s="23" t="s">
        <v>539</v>
      </c>
      <c r="C7" s="71">
        <v>2013</v>
      </c>
      <c r="D7" s="71">
        <v>2022</v>
      </c>
      <c r="E7" s="71">
        <v>2001</v>
      </c>
      <c r="F7" s="71">
        <v>2018</v>
      </c>
      <c r="G7" s="71">
        <v>2022</v>
      </c>
      <c r="H7" s="71">
        <v>2024</v>
      </c>
      <c r="I7" s="309">
        <v>2024</v>
      </c>
      <c r="J7" s="309"/>
      <c r="K7" s="309">
        <v>2023</v>
      </c>
      <c r="L7" s="309"/>
      <c r="M7" s="3"/>
    </row>
    <row r="8" spans="1:16">
      <c r="B8" s="13" t="s">
        <v>538</v>
      </c>
      <c r="C8" t="s">
        <v>528</v>
      </c>
      <c r="D8" t="s">
        <v>527</v>
      </c>
      <c r="E8" t="s">
        <v>531</v>
      </c>
      <c r="F8" t="s">
        <v>532</v>
      </c>
      <c r="G8" t="s">
        <v>532</v>
      </c>
      <c r="H8" t="s">
        <v>532</v>
      </c>
      <c r="I8" s="304" t="s">
        <v>529</v>
      </c>
      <c r="J8" s="304"/>
      <c r="K8" s="304" t="s">
        <v>529</v>
      </c>
      <c r="L8" s="304"/>
      <c r="M8" s="14" t="s">
        <v>540</v>
      </c>
    </row>
    <row r="9" spans="1:16">
      <c r="B9" s="13" t="s">
        <v>334</v>
      </c>
      <c r="C9" s="1" t="s">
        <v>821</v>
      </c>
      <c r="D9" s="1" t="s">
        <v>822</v>
      </c>
      <c r="E9" s="1" t="s">
        <v>823</v>
      </c>
      <c r="F9" s="1" t="s">
        <v>824</v>
      </c>
      <c r="G9" s="1" t="s">
        <v>825</v>
      </c>
      <c r="H9" s="1" t="s">
        <v>827</v>
      </c>
      <c r="I9" s="269" t="s">
        <v>829</v>
      </c>
      <c r="J9" s="1" t="s">
        <v>830</v>
      </c>
      <c r="K9" s="269" t="s">
        <v>832</v>
      </c>
      <c r="L9" s="1" t="s">
        <v>831</v>
      </c>
      <c r="M9" s="14" t="s">
        <v>314</v>
      </c>
    </row>
    <row r="10" spans="1:16">
      <c r="B10" s="13" t="s">
        <v>1</v>
      </c>
      <c r="C10" t="s">
        <v>310</v>
      </c>
      <c r="D10" t="s">
        <v>310</v>
      </c>
      <c r="E10" t="s">
        <v>310</v>
      </c>
      <c r="F10" t="s">
        <v>310</v>
      </c>
      <c r="G10" t="s">
        <v>310</v>
      </c>
      <c r="H10" s="32">
        <v>8.4591123609752739E-2</v>
      </c>
      <c r="I10" s="270">
        <f>F20/SUM(C20:F20)</f>
        <v>2.8933893493511368E-5</v>
      </c>
      <c r="J10" s="154">
        <f>100*(F20+E20)/SUM(C20:F20)</f>
        <v>0.11234617502194842</v>
      </c>
      <c r="K10" s="271">
        <v>0.2</v>
      </c>
      <c r="L10" s="32">
        <f>100*(1+3)/597</f>
        <v>0.67001675041876052</v>
      </c>
      <c r="M10" s="272">
        <f>AVERAGE(J10,L10,H10)</f>
        <v>0.28898468301682056</v>
      </c>
    </row>
    <row r="11" spans="1:16">
      <c r="B11" s="13" t="s">
        <v>2</v>
      </c>
      <c r="C11" s="154">
        <f>799*100/211184</f>
        <v>0.37834305629214332</v>
      </c>
      <c r="D11" t="s">
        <v>310</v>
      </c>
      <c r="E11">
        <f>AVERAGE(0.6,1.5)</f>
        <v>1.05</v>
      </c>
      <c r="F11">
        <v>2.2000000000000002</v>
      </c>
      <c r="G11">
        <v>1.8</v>
      </c>
      <c r="H11" s="32">
        <v>8.4591123609752739E-2</v>
      </c>
      <c r="I11" s="270">
        <f>F21/SUM(C21:F21)</f>
        <v>8.7518995600181397E-5</v>
      </c>
      <c r="J11" s="154">
        <f>100*(F21+E21)/SUM(C21:F21)</f>
        <v>0.18234329579178291</v>
      </c>
      <c r="K11" s="271">
        <v>1.1000000000000001</v>
      </c>
      <c r="L11" s="32">
        <f>100*(6+10)/627</f>
        <v>2.5518341307814993</v>
      </c>
      <c r="M11" s="272">
        <f>AVERAGE(C11,E11,F11,G11,J11,L11,H11)</f>
        <v>1.1781588009250255</v>
      </c>
    </row>
    <row r="12" spans="1:16">
      <c r="B12" s="13" t="s">
        <v>3</v>
      </c>
      <c r="C12" s="154">
        <f>591*100/31743</f>
        <v>1.8618278045553351</v>
      </c>
      <c r="D12" t="s">
        <v>310</v>
      </c>
      <c r="E12">
        <f t="shared" ref="E12:E15" si="0">AVERAGE(0.6,1.5)</f>
        <v>1.05</v>
      </c>
      <c r="F12">
        <v>2.2000000000000002</v>
      </c>
      <c r="G12">
        <v>1.8</v>
      </c>
      <c r="H12" s="32">
        <v>0.79016384635890136</v>
      </c>
      <c r="I12" s="270">
        <f>F22/SUM(C22:F22)</f>
        <v>2.6958647360566558E-4</v>
      </c>
      <c r="J12" s="154">
        <f>100*(F22+E22)/SUM(C22:F22)</f>
        <v>0.39218413184062306</v>
      </c>
      <c r="K12" s="271">
        <v>2.6</v>
      </c>
      <c r="L12" s="32">
        <f>100*(14+11)/439</f>
        <v>5.6947608200455582</v>
      </c>
      <c r="M12" s="272">
        <f>AVERAGE(C12,E12,F12,G12,H12,J12,L12)</f>
        <v>1.969848086114345</v>
      </c>
    </row>
    <row r="13" spans="1:16">
      <c r="B13" s="273" t="s">
        <v>4</v>
      </c>
      <c r="C13" s="155">
        <f>954*100/57202</f>
        <v>1.6677738540610467</v>
      </c>
      <c r="D13" s="32">
        <f>AVERAGE(1450/(130538-30676),2900/(130538-30676))*100</f>
        <v>2.1780056477939556</v>
      </c>
      <c r="E13">
        <f t="shared" si="0"/>
        <v>1.05</v>
      </c>
      <c r="F13">
        <v>2.2000000000000002</v>
      </c>
      <c r="G13">
        <v>1.8</v>
      </c>
      <c r="H13" s="32">
        <v>0.79016384635890136</v>
      </c>
      <c r="I13" s="270">
        <f>F23/SUM(C23:F23)</f>
        <v>6.5391094191855938E-4</v>
      </c>
      <c r="J13" s="154">
        <f>100*(F23+E23)/SUM(C23:F23)</f>
        <v>0.79998929268633112</v>
      </c>
      <c r="K13" s="271">
        <v>2.6</v>
      </c>
      <c r="L13" s="32">
        <f t="shared" ref="L13:L15" si="1">100*(14+11)/439</f>
        <v>5.6947608200455582</v>
      </c>
      <c r="M13" s="272">
        <f>AVERAGE(C13,D13,E13,F13,G13,H13,J13,L13)</f>
        <v>2.0225866826182242</v>
      </c>
    </row>
    <row r="14" spans="1:16">
      <c r="B14" s="273" t="s">
        <v>335</v>
      </c>
      <c r="C14" s="155">
        <f>954*100/57202</f>
        <v>1.6677738540610467</v>
      </c>
      <c r="D14" s="32">
        <f>AVERAGE(1450/(130538-30676),2900/(130538-30676))*100</f>
        <v>2.1780056477939556</v>
      </c>
      <c r="E14">
        <f t="shared" si="0"/>
        <v>1.05</v>
      </c>
      <c r="F14">
        <v>2.2000000000000002</v>
      </c>
      <c r="G14">
        <v>1.8</v>
      </c>
      <c r="H14" s="32">
        <v>0.79016384635890136</v>
      </c>
      <c r="I14" s="270">
        <f>F24/SUM(C24:F24)</f>
        <v>1.4458852830074413E-3</v>
      </c>
      <c r="J14" s="154">
        <f>100*(F24+E24)/SUM(C24:F24)</f>
        <v>1.3016752587074845</v>
      </c>
      <c r="K14" s="271">
        <v>2.6</v>
      </c>
      <c r="L14" s="32">
        <f t="shared" si="1"/>
        <v>5.6947608200455582</v>
      </c>
      <c r="M14" s="272">
        <f>AVERAGE(C14,D14,E14,F14,G14,H14,J14,L14)</f>
        <v>2.0852974283708683</v>
      </c>
    </row>
    <row r="15" spans="1:16">
      <c r="B15" s="13" t="s">
        <v>541</v>
      </c>
      <c r="C15" s="154">
        <f>91*100/(2015+3)</f>
        <v>4.5094152626362733</v>
      </c>
      <c r="D15" s="32">
        <f>AVERAGE(1450/(130538-30676),2900/(130538-30676))*100</f>
        <v>2.1780056477939556</v>
      </c>
      <c r="E15">
        <f t="shared" si="0"/>
        <v>1.05</v>
      </c>
      <c r="F15">
        <v>2.2000000000000002</v>
      </c>
      <c r="G15">
        <v>1.8</v>
      </c>
      <c r="H15" s="32">
        <v>0.79016384635890136</v>
      </c>
      <c r="I15" s="270">
        <f>F24/SUM(C24:F24)</f>
        <v>1.4458852830074413E-3</v>
      </c>
      <c r="J15" s="154">
        <f>100*(F24+E24)/SUM(C24:F24)</f>
        <v>1.3016752587074845</v>
      </c>
      <c r="K15" s="271">
        <v>2.6</v>
      </c>
      <c r="L15" s="32">
        <f t="shared" si="1"/>
        <v>5.6947608200455582</v>
      </c>
      <c r="M15" s="272">
        <f>AVERAGE(C15,D15,E15,F15,G15,H15,J15,L15)</f>
        <v>2.4405026044427718</v>
      </c>
    </row>
    <row r="16" spans="1:16">
      <c r="B16" s="8"/>
      <c r="C16" s="9"/>
      <c r="D16" s="9" t="s">
        <v>526</v>
      </c>
      <c r="E16" s="9" t="s">
        <v>530</v>
      </c>
      <c r="F16" s="9"/>
      <c r="G16" s="9"/>
      <c r="H16" s="9"/>
      <c r="I16" s="9"/>
      <c r="J16" s="9"/>
      <c r="K16" s="9"/>
      <c r="L16" s="9"/>
      <c r="M16" s="10"/>
    </row>
    <row r="18" spans="2:17">
      <c r="B18" t="s">
        <v>833</v>
      </c>
    </row>
    <row r="19" spans="2:17">
      <c r="B19" s="23" t="s">
        <v>828</v>
      </c>
      <c r="C19" s="71" t="s">
        <v>534</v>
      </c>
      <c r="D19" s="71" t="s">
        <v>535</v>
      </c>
      <c r="E19" s="71" t="s">
        <v>536</v>
      </c>
      <c r="F19" s="3" t="s">
        <v>537</v>
      </c>
      <c r="G19" s="71"/>
      <c r="H19" s="18" t="s">
        <v>827</v>
      </c>
      <c r="I19" s="71"/>
      <c r="J19" s="23" t="s">
        <v>822</v>
      </c>
      <c r="K19" s="71" t="s">
        <v>834</v>
      </c>
      <c r="L19" s="71" t="s">
        <v>835</v>
      </c>
      <c r="M19" s="267" t="s">
        <v>572</v>
      </c>
      <c r="N19" s="292" t="s">
        <v>572</v>
      </c>
    </row>
    <row r="20" spans="2:17">
      <c r="B20" s="6" t="s">
        <v>1</v>
      </c>
      <c r="C20" s="25">
        <v>395581</v>
      </c>
      <c r="D20" s="25">
        <v>812714</v>
      </c>
      <c r="E20" s="25">
        <v>1324</v>
      </c>
      <c r="F20" s="7">
        <v>35</v>
      </c>
      <c r="H20" s="268" t="s">
        <v>543</v>
      </c>
      <c r="I20" s="268" t="s">
        <v>544</v>
      </c>
      <c r="J20" s="6" t="s">
        <v>559</v>
      </c>
      <c r="K20" s="51">
        <f>1450/(130538-30676)</f>
        <v>1.4520037651959704E-2</v>
      </c>
      <c r="L20" s="51">
        <f>2900/(130538-30676)</f>
        <v>2.9040075303919409E-2</v>
      </c>
      <c r="M20" s="291">
        <f>1450/(130538)</f>
        <v>1.1107876633623925E-2</v>
      </c>
      <c r="N20" s="293">
        <f>2900/(130538)</f>
        <v>2.221575326724785E-2</v>
      </c>
    </row>
    <row r="21" spans="2:17">
      <c r="B21" s="6" t="s">
        <v>2</v>
      </c>
      <c r="C21" s="25">
        <v>358248</v>
      </c>
      <c r="D21" s="25">
        <v>1021788</v>
      </c>
      <c r="E21" s="25">
        <v>2400</v>
      </c>
      <c r="F21" s="7">
        <v>121</v>
      </c>
      <c r="G21" t="s">
        <v>542</v>
      </c>
      <c r="H21">
        <f>17+325+14+396</f>
        <v>752</v>
      </c>
      <c r="I21">
        <f>93+4037</f>
        <v>4130</v>
      </c>
      <c r="J21" s="6"/>
      <c r="N21" s="7"/>
      <c r="P21" s="51"/>
      <c r="Q21" s="51"/>
    </row>
    <row r="22" spans="2:17">
      <c r="B22" s="6" t="s">
        <v>3</v>
      </c>
      <c r="C22" s="25">
        <v>135017</v>
      </c>
      <c r="D22" s="25">
        <v>796082</v>
      </c>
      <c r="E22" s="25">
        <v>3414</v>
      </c>
      <c r="F22" s="7">
        <v>252</v>
      </c>
      <c r="H22" s="310">
        <f>7468/7539</f>
        <v>0.9905823053455366</v>
      </c>
      <c r="I22" s="310"/>
      <c r="J22" s="6"/>
      <c r="N22" s="7"/>
    </row>
    <row r="23" spans="2:17">
      <c r="B23" s="6" t="s">
        <v>4</v>
      </c>
      <c r="C23" s="25">
        <v>30720</v>
      </c>
      <c r="D23" s="25">
        <v>488103</v>
      </c>
      <c r="E23" s="25">
        <v>3842</v>
      </c>
      <c r="F23" s="7">
        <v>342</v>
      </c>
      <c r="H23" s="53">
        <f>H21*H22</f>
        <v>744.91789361984354</v>
      </c>
      <c r="I23" s="53">
        <f>I21*H22</f>
        <v>4091.1049210770661</v>
      </c>
      <c r="J23" s="6"/>
      <c r="N23" s="7"/>
    </row>
    <row r="24" spans="2:17">
      <c r="B24" s="6" t="s">
        <v>533</v>
      </c>
      <c r="C24" s="25">
        <v>5829</v>
      </c>
      <c r="D24" s="25">
        <v>254930</v>
      </c>
      <c r="E24" s="25">
        <v>3057</v>
      </c>
      <c r="F24" s="7">
        <v>382</v>
      </c>
      <c r="H24">
        <v>880610</v>
      </c>
      <c r="I24">
        <v>517754</v>
      </c>
      <c r="J24" s="6"/>
      <c r="N24" s="7"/>
    </row>
    <row r="25" spans="2:17">
      <c r="B25" s="8"/>
      <c r="C25" s="9"/>
      <c r="D25" s="9"/>
      <c r="E25" s="9"/>
      <c r="F25" s="10"/>
      <c r="G25" s="9"/>
      <c r="H25" s="197">
        <f>H23/H24 *100</f>
        <v>8.4591123609752739E-2</v>
      </c>
      <c r="I25" s="197">
        <f>I23/I24 *100</f>
        <v>0.79016384635890136</v>
      </c>
      <c r="J25" s="8"/>
      <c r="K25" s="9"/>
      <c r="L25" s="9"/>
      <c r="M25" s="9"/>
      <c r="N25" s="10"/>
    </row>
    <row r="28" spans="2:17">
      <c r="B28" s="9"/>
      <c r="C28" s="9"/>
      <c r="D28" s="9"/>
      <c r="E28" s="9"/>
      <c r="F28" s="9"/>
      <c r="G28" s="9"/>
      <c r="H28" s="9"/>
      <c r="I28" s="9"/>
    </row>
    <row r="29" spans="2:17">
      <c r="B29" s="20" t="s">
        <v>546</v>
      </c>
      <c r="C29" s="20" t="s">
        <v>547</v>
      </c>
      <c r="D29" s="20" t="s">
        <v>564</v>
      </c>
      <c r="E29" s="20" t="s">
        <v>565</v>
      </c>
      <c r="F29" s="20" t="s">
        <v>566</v>
      </c>
      <c r="G29" s="20" t="s">
        <v>567</v>
      </c>
      <c r="H29" s="20" t="s">
        <v>568</v>
      </c>
      <c r="I29" s="20" t="s">
        <v>569</v>
      </c>
      <c r="J29" t="s">
        <v>549</v>
      </c>
    </row>
    <row r="30" spans="2:17">
      <c r="B30" s="21" t="s">
        <v>532</v>
      </c>
      <c r="C30" s="21" t="s">
        <v>550</v>
      </c>
      <c r="D30" s="21" t="s">
        <v>310</v>
      </c>
      <c r="E30" s="156">
        <v>2.2000000000000002</v>
      </c>
      <c r="F30" s="156">
        <v>2.2000000000000002</v>
      </c>
      <c r="G30" s="156">
        <v>2.2000000000000002</v>
      </c>
      <c r="H30" s="156">
        <v>2.2000000000000002</v>
      </c>
      <c r="I30" s="156">
        <v>2.2000000000000002</v>
      </c>
      <c r="J30" t="s">
        <v>551</v>
      </c>
    </row>
    <row r="31" spans="2:17">
      <c r="B31" s="21" t="s">
        <v>532</v>
      </c>
      <c r="C31" s="21" t="s">
        <v>552</v>
      </c>
      <c r="D31" s="21" t="s">
        <v>310</v>
      </c>
      <c r="E31" s="156">
        <v>1.8</v>
      </c>
      <c r="F31" s="156">
        <v>1.8</v>
      </c>
      <c r="G31" s="156">
        <v>1.8</v>
      </c>
      <c r="H31" s="156">
        <v>1.8</v>
      </c>
      <c r="I31" s="156">
        <v>1.8</v>
      </c>
      <c r="J31" t="s">
        <v>553</v>
      </c>
    </row>
    <row r="32" spans="2:17">
      <c r="B32" s="21" t="s">
        <v>532</v>
      </c>
      <c r="C32" s="21" t="s">
        <v>554</v>
      </c>
      <c r="D32" s="156">
        <v>8.4591123609752739E-2</v>
      </c>
      <c r="E32" s="156">
        <v>8.4591123609752739E-2</v>
      </c>
      <c r="F32" s="156">
        <v>0.79016384635890136</v>
      </c>
      <c r="G32" s="156">
        <v>0.79016384635890136</v>
      </c>
      <c r="H32" s="156">
        <v>0.79016384635890136</v>
      </c>
      <c r="I32" s="156">
        <v>0.79016384635890136</v>
      </c>
      <c r="J32" t="s">
        <v>555</v>
      </c>
    </row>
    <row r="33" spans="2:10">
      <c r="B33" s="21" t="s">
        <v>531</v>
      </c>
      <c r="C33" s="21" t="s">
        <v>556</v>
      </c>
      <c r="D33" s="21" t="s">
        <v>310</v>
      </c>
      <c r="E33" s="156">
        <v>1.05</v>
      </c>
      <c r="F33" s="156">
        <v>1.05</v>
      </c>
      <c r="G33" s="156">
        <v>1.05</v>
      </c>
      <c r="H33" s="156">
        <v>1.05</v>
      </c>
      <c r="I33" s="156">
        <v>1.05</v>
      </c>
      <c r="J33" t="s">
        <v>557</v>
      </c>
    </row>
    <row r="34" spans="2:10">
      <c r="B34" s="21" t="s">
        <v>529</v>
      </c>
      <c r="C34" s="21" t="s">
        <v>561</v>
      </c>
      <c r="D34" s="156">
        <v>0.67001675041876052</v>
      </c>
      <c r="E34" s="156">
        <v>2.5518341307814993</v>
      </c>
      <c r="F34" s="156">
        <v>5.6947608200455582</v>
      </c>
      <c r="G34" s="156">
        <v>5.6947608200455582</v>
      </c>
      <c r="H34" s="156">
        <v>5.6947608200455582</v>
      </c>
      <c r="I34" s="156">
        <v>5.6947608200455582</v>
      </c>
      <c r="J34" t="s">
        <v>563</v>
      </c>
    </row>
    <row r="35" spans="2:10">
      <c r="B35" s="21" t="s">
        <v>529</v>
      </c>
      <c r="C35" s="21" t="s">
        <v>562</v>
      </c>
      <c r="D35" s="156">
        <v>0.11234617502194842</v>
      </c>
      <c r="E35" s="156">
        <v>0.18234329579178291</v>
      </c>
      <c r="F35" s="156">
        <v>0.39218413184062306</v>
      </c>
      <c r="G35" s="156">
        <v>0.79998929268633112</v>
      </c>
      <c r="H35" s="156">
        <v>1.3016752587074845</v>
      </c>
      <c r="I35" s="156">
        <v>1.3016752587074845</v>
      </c>
      <c r="J35" t="s">
        <v>563</v>
      </c>
    </row>
    <row r="36" spans="2:10">
      <c r="B36" s="21" t="s">
        <v>528</v>
      </c>
      <c r="C36" s="21" t="s">
        <v>548</v>
      </c>
      <c r="D36" s="21" t="s">
        <v>310</v>
      </c>
      <c r="E36" s="157">
        <f>799*100/211184</f>
        <v>0.37834305629214332</v>
      </c>
      <c r="F36" s="157">
        <f>591*100/31743</f>
        <v>1.8618278045553351</v>
      </c>
      <c r="G36" s="158">
        <f>954*100/57202</f>
        <v>1.6677738540610467</v>
      </c>
      <c r="H36" s="158">
        <f>954*100/57202</f>
        <v>1.6677738540610467</v>
      </c>
      <c r="I36" s="157">
        <f>91*100/(2015+3)</f>
        <v>4.5094152626362733</v>
      </c>
    </row>
    <row r="37" spans="2:10">
      <c r="B37" s="20" t="s">
        <v>527</v>
      </c>
      <c r="C37" s="20" t="s">
        <v>558</v>
      </c>
      <c r="D37" s="20" t="s">
        <v>310</v>
      </c>
      <c r="E37" s="20" t="s">
        <v>310</v>
      </c>
      <c r="F37" s="20" t="s">
        <v>310</v>
      </c>
      <c r="G37" s="156">
        <f>AVERAGE(1450/(130538-30676),2900/(130538-30676))*100</f>
        <v>2.1780056477939556</v>
      </c>
      <c r="H37" s="156">
        <f>AVERAGE(1450/(130538-30676),2900/(130538-30676))*100</f>
        <v>2.1780056477939556</v>
      </c>
      <c r="I37" s="156">
        <f>AVERAGE(1450/(130538-30676),2900/(130538-30676))*100</f>
        <v>2.1780056477939556</v>
      </c>
      <c r="J37" t="s">
        <v>560</v>
      </c>
    </row>
    <row r="38" spans="2:10">
      <c r="B38" s="308" t="s">
        <v>245</v>
      </c>
      <c r="C38" s="308"/>
      <c r="D38" s="159">
        <f>AVERAGE(D32,D34,D35)</f>
        <v>0.28898468301682056</v>
      </c>
      <c r="E38" s="159">
        <f>AVERAGE(E30,E31,E32,E33,E34,E35,E36)</f>
        <v>1.1781588009250255</v>
      </c>
      <c r="F38" s="159">
        <f>AVERAGE(F30,F31,F32,F33,F34,F35,F36)</f>
        <v>1.969848086114345</v>
      </c>
      <c r="G38" s="159">
        <f>AVERAGE(G30:G37)</f>
        <v>2.0225866826182237</v>
      </c>
      <c r="H38" s="159">
        <f t="shared" ref="H38:I38" si="2">AVERAGE(H30:H37)</f>
        <v>2.0852974283708683</v>
      </c>
      <c r="I38" s="159">
        <f t="shared" si="2"/>
        <v>2.4405026044427718</v>
      </c>
    </row>
    <row r="41" spans="2:10" ht="15.75" thickBot="1"/>
    <row r="42" spans="2:10" ht="15.75" thickBot="1">
      <c r="B42" s="68" t="s">
        <v>806</v>
      </c>
    </row>
    <row r="44" spans="2:10">
      <c r="B44" s="70"/>
      <c r="C44" s="71"/>
      <c r="D44" s="3" t="s">
        <v>571</v>
      </c>
    </row>
    <row r="45" spans="2:10">
      <c r="B45" s="6">
        <v>2013</v>
      </c>
      <c r="C45" t="s">
        <v>821</v>
      </c>
      <c r="D45" s="274">
        <v>0.15</v>
      </c>
    </row>
    <row r="46" spans="2:10">
      <c r="B46" s="6">
        <v>2022</v>
      </c>
      <c r="C46" t="s">
        <v>826</v>
      </c>
      <c r="D46" s="274">
        <v>3.5</v>
      </c>
    </row>
    <row r="47" spans="2:10">
      <c r="B47" s="6">
        <v>2016</v>
      </c>
      <c r="C47" t="s">
        <v>570</v>
      </c>
      <c r="D47" s="274">
        <f>101/1537*100</f>
        <v>6.5712426805465185</v>
      </c>
    </row>
    <row r="48" spans="2:10">
      <c r="B48" s="6">
        <v>2022</v>
      </c>
      <c r="C48" t="s">
        <v>822</v>
      </c>
      <c r="D48" s="274">
        <f>AVERAGE(((130538*0.03848)-1450)/(130538),((130538*0.03848)-2900)/(130538))*100</f>
        <v>2.1818185049564112</v>
      </c>
    </row>
    <row r="49" spans="2:4">
      <c r="B49" s="6"/>
      <c r="D49" s="7"/>
    </row>
    <row r="50" spans="2:4">
      <c r="B50" s="8"/>
      <c r="C50" s="9" t="s">
        <v>371</v>
      </c>
      <c r="D50" s="275">
        <f>AVERAGE(D45:D48)</f>
        <v>3.1007652963757324</v>
      </c>
    </row>
  </sheetData>
  <mergeCells count="6">
    <mergeCell ref="B38:C38"/>
    <mergeCell ref="K7:L7"/>
    <mergeCell ref="K8:L8"/>
    <mergeCell ref="I7:J7"/>
    <mergeCell ref="I8:J8"/>
    <mergeCell ref="H22:I22"/>
  </mergeCells>
  <hyperlinks>
    <hyperlink ref="A1" location="Contents!A1" display="Back to content overview" xr:uid="{AC629276-7886-4069-A1CC-6DDC3E014FBC}"/>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16F8F-DACE-403B-950A-0D330E512F3D}">
  <dimension ref="A1:R176"/>
  <sheetViews>
    <sheetView zoomScale="85" zoomScaleNormal="85" workbookViewId="0">
      <selection activeCell="B3" sqref="B3"/>
    </sheetView>
  </sheetViews>
  <sheetFormatPr defaultColWidth="11.42578125" defaultRowHeight="15"/>
  <cols>
    <col min="2" max="2" width="10.7109375" style="1"/>
  </cols>
  <sheetData>
    <row r="1" spans="1:18">
      <c r="A1" s="2" t="s">
        <v>0</v>
      </c>
    </row>
    <row r="3" spans="1:18">
      <c r="B3" s="64" t="s">
        <v>813</v>
      </c>
    </row>
    <row r="5" spans="1:18">
      <c r="B5" s="15"/>
      <c r="C5" s="311" t="s">
        <v>159</v>
      </c>
      <c r="D5" s="309"/>
      <c r="E5" s="309"/>
      <c r="F5" s="309"/>
      <c r="G5" s="309"/>
      <c r="H5" s="309"/>
      <c r="I5" s="309"/>
      <c r="J5" s="309"/>
      <c r="K5" s="312"/>
      <c r="L5" s="311" t="s">
        <v>160</v>
      </c>
      <c r="M5" s="309"/>
      <c r="N5" s="309"/>
      <c r="O5" s="309"/>
      <c r="P5" s="309"/>
      <c r="Q5" s="309"/>
      <c r="R5" s="312"/>
    </row>
    <row r="6" spans="1:18" s="1" customFormat="1">
      <c r="B6" s="16" t="s">
        <v>7</v>
      </c>
      <c r="C6" s="13" t="s">
        <v>8</v>
      </c>
      <c r="D6" s="1" t="s">
        <v>9</v>
      </c>
      <c r="E6" s="1" t="s">
        <v>10</v>
      </c>
      <c r="F6" s="1" t="s">
        <v>11</v>
      </c>
      <c r="G6" s="1" t="s">
        <v>12</v>
      </c>
      <c r="H6" s="1" t="s">
        <v>13</v>
      </c>
      <c r="I6" s="1" t="s">
        <v>14</v>
      </c>
      <c r="J6" s="1" t="s">
        <v>15</v>
      </c>
      <c r="K6" s="14" t="s">
        <v>16</v>
      </c>
      <c r="L6" s="13" t="s">
        <v>17</v>
      </c>
      <c r="M6" s="1" t="s">
        <v>18</v>
      </c>
      <c r="N6" s="1" t="s">
        <v>19</v>
      </c>
      <c r="O6" s="1" t="s">
        <v>20</v>
      </c>
      <c r="P6" s="1" t="s">
        <v>21</v>
      </c>
      <c r="Q6" s="1" t="s">
        <v>22</v>
      </c>
      <c r="R6" s="14" t="s">
        <v>23</v>
      </c>
    </row>
    <row r="7" spans="1:18">
      <c r="B7" s="16" t="s">
        <v>24</v>
      </c>
      <c r="C7" s="6" t="s">
        <v>25</v>
      </c>
      <c r="D7" t="s">
        <v>26</v>
      </c>
      <c r="E7" t="s">
        <v>27</v>
      </c>
      <c r="F7" t="s">
        <v>28</v>
      </c>
      <c r="G7" t="s">
        <v>27</v>
      </c>
      <c r="H7" t="s">
        <v>27</v>
      </c>
      <c r="I7" t="s">
        <v>27</v>
      </c>
      <c r="J7" t="s">
        <v>27</v>
      </c>
      <c r="K7" s="7" t="s">
        <v>29</v>
      </c>
      <c r="L7" s="6" t="s">
        <v>30</v>
      </c>
      <c r="M7" t="s">
        <v>31</v>
      </c>
      <c r="N7" t="s">
        <v>32</v>
      </c>
      <c r="O7" t="s">
        <v>33</v>
      </c>
      <c r="P7" t="s">
        <v>28</v>
      </c>
      <c r="Q7" t="s">
        <v>28</v>
      </c>
      <c r="R7" s="7" t="s">
        <v>27</v>
      </c>
    </row>
    <row r="8" spans="1:18">
      <c r="B8" s="16" t="s">
        <v>34</v>
      </c>
      <c r="C8" s="6" t="s">
        <v>35</v>
      </c>
      <c r="D8" t="s">
        <v>36</v>
      </c>
      <c r="E8" t="s">
        <v>27</v>
      </c>
      <c r="F8" t="s">
        <v>27</v>
      </c>
      <c r="G8" t="s">
        <v>27</v>
      </c>
      <c r="H8" t="s">
        <v>27</v>
      </c>
      <c r="I8" t="s">
        <v>27</v>
      </c>
      <c r="J8" t="s">
        <v>27</v>
      </c>
      <c r="K8" s="7" t="s">
        <v>29</v>
      </c>
      <c r="L8" s="6" t="s">
        <v>37</v>
      </c>
      <c r="M8" t="s">
        <v>31</v>
      </c>
      <c r="N8" t="s">
        <v>32</v>
      </c>
      <c r="O8" t="s">
        <v>38</v>
      </c>
      <c r="P8" t="s">
        <v>28</v>
      </c>
      <c r="Q8" t="s">
        <v>28</v>
      </c>
      <c r="R8" s="7" t="s">
        <v>27</v>
      </c>
    </row>
    <row r="9" spans="1:18">
      <c r="B9" s="16" t="s">
        <v>6</v>
      </c>
      <c r="C9" s="6" t="s">
        <v>39</v>
      </c>
      <c r="D9" t="s">
        <v>36</v>
      </c>
      <c r="E9" t="s">
        <v>27</v>
      </c>
      <c r="F9" t="s">
        <v>27</v>
      </c>
      <c r="G9" t="s">
        <v>27</v>
      </c>
      <c r="H9" t="s">
        <v>27</v>
      </c>
      <c r="I9" t="s">
        <v>27</v>
      </c>
      <c r="J9" t="s">
        <v>27</v>
      </c>
      <c r="K9" s="7" t="s">
        <v>29</v>
      </c>
      <c r="L9" s="6" t="s">
        <v>30</v>
      </c>
      <c r="M9" t="s">
        <v>40</v>
      </c>
      <c r="N9" t="s">
        <v>41</v>
      </c>
      <c r="O9" t="s">
        <v>38</v>
      </c>
      <c r="P9" t="s">
        <v>28</v>
      </c>
      <c r="Q9" t="s">
        <v>28</v>
      </c>
      <c r="R9" s="7" t="s">
        <v>27</v>
      </c>
    </row>
    <row r="10" spans="1:18">
      <c r="B10" s="16" t="s">
        <v>42</v>
      </c>
      <c r="C10" s="6" t="s">
        <v>35</v>
      </c>
      <c r="D10" t="s">
        <v>36</v>
      </c>
      <c r="E10" t="s">
        <v>28</v>
      </c>
      <c r="F10" t="s">
        <v>27</v>
      </c>
      <c r="G10" t="s">
        <v>28</v>
      </c>
      <c r="H10" t="s">
        <v>27</v>
      </c>
      <c r="I10" t="s">
        <v>27</v>
      </c>
      <c r="J10" t="s">
        <v>27</v>
      </c>
      <c r="K10" s="7" t="s">
        <v>29</v>
      </c>
      <c r="L10" s="6" t="s">
        <v>43</v>
      </c>
      <c r="M10" t="s">
        <v>44</v>
      </c>
      <c r="N10" t="s">
        <v>41</v>
      </c>
      <c r="O10" t="s">
        <v>38</v>
      </c>
      <c r="P10" t="s">
        <v>45</v>
      </c>
      <c r="Q10" t="s">
        <v>46</v>
      </c>
      <c r="R10" s="7" t="s">
        <v>27</v>
      </c>
    </row>
    <row r="11" spans="1:18">
      <c r="B11" s="16" t="s">
        <v>47</v>
      </c>
      <c r="C11" s="6" t="s">
        <v>25</v>
      </c>
      <c r="D11" t="s">
        <v>48</v>
      </c>
      <c r="E11" t="s">
        <v>27</v>
      </c>
      <c r="F11" t="s">
        <v>28</v>
      </c>
      <c r="G11" t="s">
        <v>27</v>
      </c>
      <c r="H11" t="s">
        <v>27</v>
      </c>
      <c r="I11" t="s">
        <v>27</v>
      </c>
      <c r="J11" t="s">
        <v>27</v>
      </c>
      <c r="K11" s="7" t="s">
        <v>29</v>
      </c>
      <c r="L11" s="6" t="s">
        <v>49</v>
      </c>
      <c r="M11" t="s">
        <v>31</v>
      </c>
      <c r="N11" t="s">
        <v>50</v>
      </c>
      <c r="O11" t="s">
        <v>51</v>
      </c>
      <c r="P11" t="s">
        <v>28</v>
      </c>
      <c r="Q11" t="s">
        <v>27</v>
      </c>
      <c r="R11" s="7" t="s">
        <v>27</v>
      </c>
    </row>
    <row r="12" spans="1:18">
      <c r="B12" s="16" t="s">
        <v>52</v>
      </c>
      <c r="C12" s="6" t="s">
        <v>25</v>
      </c>
      <c r="D12" t="s">
        <v>36</v>
      </c>
      <c r="E12" t="s">
        <v>27</v>
      </c>
      <c r="F12" t="s">
        <v>27</v>
      </c>
      <c r="G12" t="s">
        <v>27</v>
      </c>
      <c r="H12" t="s">
        <v>27</v>
      </c>
      <c r="I12" t="s">
        <v>27</v>
      </c>
      <c r="J12" t="s">
        <v>53</v>
      </c>
      <c r="K12" s="7" t="s">
        <v>29</v>
      </c>
      <c r="L12" s="6" t="s">
        <v>49</v>
      </c>
      <c r="M12" t="s">
        <v>31</v>
      </c>
      <c r="N12" t="s">
        <v>54</v>
      </c>
      <c r="O12" t="s">
        <v>55</v>
      </c>
      <c r="P12" t="s">
        <v>28</v>
      </c>
      <c r="Q12" t="s">
        <v>28</v>
      </c>
      <c r="R12" s="7" t="s">
        <v>27</v>
      </c>
    </row>
    <row r="13" spans="1:18">
      <c r="B13" s="16" t="s">
        <v>56</v>
      </c>
      <c r="C13" s="6" t="s">
        <v>39</v>
      </c>
      <c r="D13" t="s">
        <v>36</v>
      </c>
      <c r="E13" t="s">
        <v>27</v>
      </c>
      <c r="F13" t="s">
        <v>27</v>
      </c>
      <c r="G13" t="s">
        <v>27</v>
      </c>
      <c r="H13" t="s">
        <v>27</v>
      </c>
      <c r="I13" t="s">
        <v>27</v>
      </c>
      <c r="J13" t="s">
        <v>27</v>
      </c>
      <c r="K13" s="7" t="s">
        <v>29</v>
      </c>
      <c r="L13" s="6" t="s">
        <v>57</v>
      </c>
      <c r="M13" t="s">
        <v>58</v>
      </c>
      <c r="N13" t="s">
        <v>41</v>
      </c>
      <c r="O13" t="s">
        <v>38</v>
      </c>
      <c r="P13" t="s">
        <v>27</v>
      </c>
      <c r="Q13" t="s">
        <v>27</v>
      </c>
      <c r="R13" s="7" t="s">
        <v>27</v>
      </c>
    </row>
    <row r="14" spans="1:18">
      <c r="B14" s="16" t="s">
        <v>59</v>
      </c>
      <c r="C14" s="6" t="s">
        <v>35</v>
      </c>
      <c r="D14" t="s">
        <v>60</v>
      </c>
      <c r="E14" t="s">
        <v>27</v>
      </c>
      <c r="F14" t="s">
        <v>28</v>
      </c>
      <c r="G14" t="s">
        <v>27</v>
      </c>
      <c r="H14" t="s">
        <v>27</v>
      </c>
      <c r="I14" t="s">
        <v>27</v>
      </c>
      <c r="J14" t="s">
        <v>27</v>
      </c>
      <c r="K14" s="7" t="s">
        <v>29</v>
      </c>
      <c r="L14" s="6" t="s">
        <v>30</v>
      </c>
      <c r="M14" t="s">
        <v>31</v>
      </c>
      <c r="N14" t="s">
        <v>32</v>
      </c>
      <c r="O14" t="s">
        <v>51</v>
      </c>
      <c r="P14" t="s">
        <v>28</v>
      </c>
      <c r="Q14" t="s">
        <v>28</v>
      </c>
      <c r="R14" s="7" t="s">
        <v>27</v>
      </c>
    </row>
    <row r="15" spans="1:18">
      <c r="B15" s="16" t="s">
        <v>61</v>
      </c>
      <c r="C15" s="6" t="s">
        <v>35</v>
      </c>
      <c r="D15" t="s">
        <v>62</v>
      </c>
      <c r="E15" t="s">
        <v>27</v>
      </c>
      <c r="F15" t="s">
        <v>27</v>
      </c>
      <c r="G15" t="s">
        <v>27</v>
      </c>
      <c r="H15" t="s">
        <v>27</v>
      </c>
      <c r="I15" t="s">
        <v>27</v>
      </c>
      <c r="J15" t="s">
        <v>27</v>
      </c>
      <c r="K15" s="7" t="s">
        <v>29</v>
      </c>
      <c r="L15" s="6" t="s">
        <v>29</v>
      </c>
      <c r="M15" t="s">
        <v>31</v>
      </c>
      <c r="N15" t="s">
        <v>41</v>
      </c>
      <c r="O15" t="s">
        <v>38</v>
      </c>
      <c r="P15" t="s">
        <v>28</v>
      </c>
      <c r="Q15" t="s">
        <v>27</v>
      </c>
      <c r="R15" s="7" t="s">
        <v>27</v>
      </c>
    </row>
    <row r="16" spans="1:18">
      <c r="B16" s="16" t="s">
        <v>63</v>
      </c>
      <c r="C16" s="6" t="s">
        <v>35</v>
      </c>
      <c r="D16" t="s">
        <v>36</v>
      </c>
      <c r="E16" t="s">
        <v>28</v>
      </c>
      <c r="F16" t="s">
        <v>27</v>
      </c>
      <c r="G16" t="s">
        <v>28</v>
      </c>
      <c r="H16" t="s">
        <v>27</v>
      </c>
      <c r="I16" t="s">
        <v>27</v>
      </c>
      <c r="J16" t="s">
        <v>27</v>
      </c>
      <c r="K16" s="7" t="s">
        <v>29</v>
      </c>
      <c r="L16" s="6" t="s">
        <v>30</v>
      </c>
      <c r="M16" t="s">
        <v>64</v>
      </c>
      <c r="N16" t="s">
        <v>32</v>
      </c>
      <c r="O16" t="s">
        <v>38</v>
      </c>
      <c r="P16" t="s">
        <v>65</v>
      </c>
      <c r="Q16" t="s">
        <v>27</v>
      </c>
      <c r="R16" s="7" t="s">
        <v>27</v>
      </c>
    </row>
    <row r="17" spans="2:18">
      <c r="B17" s="16" t="s">
        <v>66</v>
      </c>
      <c r="C17" s="6" t="s">
        <v>25</v>
      </c>
      <c r="D17" t="s">
        <v>67</v>
      </c>
      <c r="E17" t="s">
        <v>27</v>
      </c>
      <c r="F17" t="s">
        <v>27</v>
      </c>
      <c r="G17" t="s">
        <v>28</v>
      </c>
      <c r="H17" t="s">
        <v>27</v>
      </c>
      <c r="I17" t="s">
        <v>27</v>
      </c>
      <c r="J17" t="s">
        <v>27</v>
      </c>
      <c r="K17" s="7" t="s">
        <v>29</v>
      </c>
      <c r="L17" s="6" t="s">
        <v>30</v>
      </c>
      <c r="M17" t="s">
        <v>31</v>
      </c>
      <c r="N17" t="s">
        <v>32</v>
      </c>
      <c r="O17" t="s">
        <v>38</v>
      </c>
      <c r="P17" t="s">
        <v>68</v>
      </c>
      <c r="Q17" t="s">
        <v>68</v>
      </c>
      <c r="R17" s="7" t="s">
        <v>27</v>
      </c>
    </row>
    <row r="18" spans="2:18">
      <c r="B18" s="16" t="s">
        <v>69</v>
      </c>
      <c r="C18" s="6" t="s">
        <v>25</v>
      </c>
      <c r="D18" t="s">
        <v>36</v>
      </c>
      <c r="E18" t="s">
        <v>28</v>
      </c>
      <c r="F18" t="s">
        <v>27</v>
      </c>
      <c r="G18" t="s">
        <v>27</v>
      </c>
      <c r="H18" t="s">
        <v>27</v>
      </c>
      <c r="I18" t="s">
        <v>27</v>
      </c>
      <c r="J18" t="s">
        <v>27</v>
      </c>
      <c r="K18" s="7" t="s">
        <v>29</v>
      </c>
      <c r="L18" s="6" t="s">
        <v>30</v>
      </c>
      <c r="M18" t="s">
        <v>70</v>
      </c>
      <c r="N18" t="s">
        <v>71</v>
      </c>
      <c r="O18" t="s">
        <v>38</v>
      </c>
      <c r="P18" t="s">
        <v>28</v>
      </c>
      <c r="Q18" t="s">
        <v>28</v>
      </c>
      <c r="R18" s="7" t="s">
        <v>27</v>
      </c>
    </row>
    <row r="19" spans="2:18">
      <c r="B19" s="16" t="s">
        <v>72</v>
      </c>
      <c r="C19" s="6" t="s">
        <v>25</v>
      </c>
      <c r="D19" t="s">
        <v>36</v>
      </c>
      <c r="E19" t="s">
        <v>28</v>
      </c>
      <c r="F19" t="s">
        <v>28</v>
      </c>
      <c r="G19" t="s">
        <v>28</v>
      </c>
      <c r="H19" t="s">
        <v>27</v>
      </c>
      <c r="I19" t="s">
        <v>27</v>
      </c>
      <c r="J19" t="s">
        <v>27</v>
      </c>
      <c r="K19" s="7" t="s">
        <v>29</v>
      </c>
      <c r="L19" s="6" t="s">
        <v>30</v>
      </c>
      <c r="M19" t="s">
        <v>70</v>
      </c>
      <c r="N19" t="s">
        <v>32</v>
      </c>
      <c r="O19" t="s">
        <v>51</v>
      </c>
      <c r="P19" t="s">
        <v>28</v>
      </c>
      <c r="Q19" t="s">
        <v>28</v>
      </c>
      <c r="R19" s="7" t="s">
        <v>27</v>
      </c>
    </row>
    <row r="20" spans="2:18">
      <c r="B20" s="16" t="s">
        <v>73</v>
      </c>
      <c r="C20" s="6" t="s">
        <v>35</v>
      </c>
      <c r="D20" t="s">
        <v>36</v>
      </c>
      <c r="E20" t="s">
        <v>28</v>
      </c>
      <c r="F20" t="s">
        <v>28</v>
      </c>
      <c r="G20" t="s">
        <v>27</v>
      </c>
      <c r="H20" t="s">
        <v>27</v>
      </c>
      <c r="I20" t="s">
        <v>27</v>
      </c>
      <c r="J20" t="s">
        <v>27</v>
      </c>
      <c r="K20" s="7" t="s">
        <v>29</v>
      </c>
      <c r="L20" s="6" t="s">
        <v>74</v>
      </c>
      <c r="M20" t="s">
        <v>75</v>
      </c>
      <c r="N20" t="s">
        <v>76</v>
      </c>
      <c r="O20" t="s">
        <v>77</v>
      </c>
      <c r="P20" t="s">
        <v>28</v>
      </c>
      <c r="Q20" t="s">
        <v>27</v>
      </c>
      <c r="R20" s="7" t="s">
        <v>27</v>
      </c>
    </row>
    <row r="21" spans="2:18">
      <c r="B21" s="16" t="s">
        <v>78</v>
      </c>
      <c r="C21" s="6" t="s">
        <v>35</v>
      </c>
      <c r="D21" t="s">
        <v>79</v>
      </c>
      <c r="E21" t="s">
        <v>28</v>
      </c>
      <c r="F21" t="s">
        <v>28</v>
      </c>
      <c r="G21" t="s">
        <v>27</v>
      </c>
      <c r="H21" t="s">
        <v>28</v>
      </c>
      <c r="I21" t="s">
        <v>28</v>
      </c>
      <c r="J21" t="s">
        <v>27</v>
      </c>
      <c r="K21" s="7" t="s">
        <v>29</v>
      </c>
      <c r="L21" s="6" t="s">
        <v>37</v>
      </c>
      <c r="M21" t="s">
        <v>80</v>
      </c>
      <c r="N21" t="s">
        <v>32</v>
      </c>
      <c r="O21" t="s">
        <v>81</v>
      </c>
      <c r="P21" t="s">
        <v>28</v>
      </c>
      <c r="Q21" t="s">
        <v>28</v>
      </c>
      <c r="R21" s="7" t="s">
        <v>27</v>
      </c>
    </row>
    <row r="22" spans="2:18">
      <c r="B22" s="16" t="s">
        <v>82</v>
      </c>
      <c r="C22" s="6" t="s">
        <v>35</v>
      </c>
      <c r="D22" t="s">
        <v>83</v>
      </c>
      <c r="E22" t="s">
        <v>28</v>
      </c>
      <c r="F22" t="s">
        <v>28</v>
      </c>
      <c r="G22" t="s">
        <v>27</v>
      </c>
      <c r="H22" t="s">
        <v>27</v>
      </c>
      <c r="I22" t="s">
        <v>27</v>
      </c>
      <c r="J22" t="s">
        <v>27</v>
      </c>
      <c r="K22" s="7" t="s">
        <v>29</v>
      </c>
      <c r="L22" s="6" t="s">
        <v>84</v>
      </c>
      <c r="M22" t="s">
        <v>85</v>
      </c>
      <c r="N22" t="s">
        <v>32</v>
      </c>
      <c r="O22" t="s">
        <v>81</v>
      </c>
      <c r="P22" t="s">
        <v>28</v>
      </c>
      <c r="Q22" t="s">
        <v>27</v>
      </c>
      <c r="R22" s="7" t="s">
        <v>27</v>
      </c>
    </row>
    <row r="23" spans="2:18">
      <c r="B23" s="16" t="s">
        <v>86</v>
      </c>
      <c r="C23" s="6" t="s">
        <v>35</v>
      </c>
      <c r="D23" t="s">
        <v>87</v>
      </c>
      <c r="E23" t="s">
        <v>28</v>
      </c>
      <c r="F23" t="s">
        <v>28</v>
      </c>
      <c r="G23" t="s">
        <v>27</v>
      </c>
      <c r="H23" t="s">
        <v>27</v>
      </c>
      <c r="I23" t="s">
        <v>27</v>
      </c>
      <c r="J23" t="s">
        <v>27</v>
      </c>
      <c r="K23" s="7" t="s">
        <v>29</v>
      </c>
      <c r="L23" s="6" t="s">
        <v>84</v>
      </c>
      <c r="M23" t="s">
        <v>88</v>
      </c>
      <c r="N23" t="s">
        <v>89</v>
      </c>
      <c r="O23" t="s">
        <v>90</v>
      </c>
      <c r="P23" t="s">
        <v>28</v>
      </c>
      <c r="Q23" t="s">
        <v>27</v>
      </c>
      <c r="R23" s="7" t="s">
        <v>27</v>
      </c>
    </row>
    <row r="24" spans="2:18">
      <c r="B24" s="16" t="s">
        <v>91</v>
      </c>
      <c r="C24" s="6" t="s">
        <v>35</v>
      </c>
      <c r="D24" t="s">
        <v>92</v>
      </c>
      <c r="E24" t="s">
        <v>27</v>
      </c>
      <c r="F24" t="s">
        <v>27</v>
      </c>
      <c r="G24" t="s">
        <v>27</v>
      </c>
      <c r="H24" t="s">
        <v>27</v>
      </c>
      <c r="I24" t="s">
        <v>27</v>
      </c>
      <c r="J24" t="s">
        <v>27</v>
      </c>
      <c r="K24" s="7" t="s">
        <v>29</v>
      </c>
      <c r="L24" s="6" t="s">
        <v>74</v>
      </c>
      <c r="M24" t="s">
        <v>31</v>
      </c>
      <c r="N24" t="s">
        <v>41</v>
      </c>
      <c r="O24" t="s">
        <v>38</v>
      </c>
      <c r="P24" t="s">
        <v>27</v>
      </c>
      <c r="Q24" t="s">
        <v>27</v>
      </c>
      <c r="R24" s="7" t="s">
        <v>27</v>
      </c>
    </row>
    <row r="25" spans="2:18">
      <c r="B25" s="16" t="s">
        <v>93</v>
      </c>
      <c r="C25" s="6" t="s">
        <v>35</v>
      </c>
      <c r="D25" t="s">
        <v>36</v>
      </c>
      <c r="E25" t="s">
        <v>27</v>
      </c>
      <c r="F25" t="s">
        <v>28</v>
      </c>
      <c r="G25" t="s">
        <v>27</v>
      </c>
      <c r="H25" t="s">
        <v>27</v>
      </c>
      <c r="I25" t="s">
        <v>27</v>
      </c>
      <c r="J25" t="s">
        <v>27</v>
      </c>
      <c r="K25" s="7" t="s">
        <v>29</v>
      </c>
      <c r="L25" s="6" t="s">
        <v>84</v>
      </c>
      <c r="M25" t="s">
        <v>31</v>
      </c>
      <c r="N25" t="s">
        <v>32</v>
      </c>
      <c r="O25" t="s">
        <v>51</v>
      </c>
      <c r="P25" t="s">
        <v>28</v>
      </c>
      <c r="Q25" t="s">
        <v>27</v>
      </c>
      <c r="R25" s="7" t="s">
        <v>27</v>
      </c>
    </row>
    <row r="26" spans="2:18">
      <c r="B26" s="16" t="s">
        <v>94</v>
      </c>
      <c r="C26" s="6" t="s">
        <v>35</v>
      </c>
      <c r="D26" t="s">
        <v>36</v>
      </c>
      <c r="E26" t="s">
        <v>27</v>
      </c>
      <c r="F26" t="s">
        <v>28</v>
      </c>
      <c r="G26" t="s">
        <v>27</v>
      </c>
      <c r="H26" t="s">
        <v>27</v>
      </c>
      <c r="I26" t="s">
        <v>27</v>
      </c>
      <c r="J26" t="s">
        <v>27</v>
      </c>
      <c r="K26" s="7" t="s">
        <v>29</v>
      </c>
      <c r="L26" s="6" t="s">
        <v>49</v>
      </c>
      <c r="M26" t="s">
        <v>31</v>
      </c>
      <c r="N26" t="s">
        <v>32</v>
      </c>
      <c r="O26" t="s">
        <v>81</v>
      </c>
      <c r="P26" t="s">
        <v>28</v>
      </c>
      <c r="Q26" t="s">
        <v>28</v>
      </c>
      <c r="R26" s="7" t="s">
        <v>27</v>
      </c>
    </row>
    <row r="27" spans="2:18">
      <c r="B27" s="16" t="s">
        <v>95</v>
      </c>
      <c r="C27" s="6" t="s">
        <v>35</v>
      </c>
      <c r="D27" t="s">
        <v>96</v>
      </c>
      <c r="E27" t="s">
        <v>27</v>
      </c>
      <c r="F27" t="s">
        <v>27</v>
      </c>
      <c r="G27" t="s">
        <v>27</v>
      </c>
      <c r="H27" t="s">
        <v>27</v>
      </c>
      <c r="I27" t="s">
        <v>27</v>
      </c>
      <c r="J27" t="s">
        <v>27</v>
      </c>
      <c r="K27" s="7" t="s">
        <v>29</v>
      </c>
      <c r="L27" s="6" t="s">
        <v>30</v>
      </c>
      <c r="M27" t="s">
        <v>31</v>
      </c>
      <c r="N27" t="s">
        <v>32</v>
      </c>
      <c r="O27" t="s">
        <v>38</v>
      </c>
      <c r="P27" t="s">
        <v>28</v>
      </c>
      <c r="Q27" t="s">
        <v>28</v>
      </c>
      <c r="R27" s="7" t="s">
        <v>27</v>
      </c>
    </row>
    <row r="28" spans="2:18">
      <c r="B28" s="16" t="s">
        <v>97</v>
      </c>
      <c r="C28" s="6" t="s">
        <v>25</v>
      </c>
      <c r="D28" t="s">
        <v>36</v>
      </c>
      <c r="E28" t="s">
        <v>28</v>
      </c>
      <c r="F28" t="s">
        <v>28</v>
      </c>
      <c r="G28" t="s">
        <v>28</v>
      </c>
      <c r="H28" t="s">
        <v>27</v>
      </c>
      <c r="I28" t="s">
        <v>27</v>
      </c>
      <c r="J28" t="s">
        <v>27</v>
      </c>
      <c r="K28" s="7" t="s">
        <v>29</v>
      </c>
      <c r="L28" s="6" t="s">
        <v>84</v>
      </c>
      <c r="M28" t="s">
        <v>88</v>
      </c>
      <c r="N28" t="s">
        <v>32</v>
      </c>
      <c r="O28" t="s">
        <v>98</v>
      </c>
      <c r="P28" t="s">
        <v>99</v>
      </c>
      <c r="Q28" t="s">
        <v>28</v>
      </c>
      <c r="R28" s="7" t="s">
        <v>27</v>
      </c>
    </row>
    <row r="29" spans="2:18">
      <c r="B29" s="16" t="s">
        <v>100</v>
      </c>
      <c r="C29" s="6" t="s">
        <v>25</v>
      </c>
      <c r="D29" t="s">
        <v>101</v>
      </c>
      <c r="E29" t="s">
        <v>27</v>
      </c>
      <c r="F29" t="s">
        <v>27</v>
      </c>
      <c r="G29" t="s">
        <v>27</v>
      </c>
      <c r="H29" t="s">
        <v>27</v>
      </c>
      <c r="I29" t="s">
        <v>27</v>
      </c>
      <c r="J29" t="s">
        <v>27</v>
      </c>
      <c r="K29" s="7" t="s">
        <v>29</v>
      </c>
      <c r="L29" s="6" t="s">
        <v>37</v>
      </c>
      <c r="M29" t="s">
        <v>31</v>
      </c>
      <c r="N29" t="s">
        <v>32</v>
      </c>
      <c r="O29" t="s">
        <v>38</v>
      </c>
      <c r="P29" t="s">
        <v>28</v>
      </c>
      <c r="Q29" t="s">
        <v>28</v>
      </c>
      <c r="R29" s="7" t="s">
        <v>27</v>
      </c>
    </row>
    <row r="30" spans="2:18">
      <c r="B30" s="16" t="s">
        <v>102</v>
      </c>
      <c r="C30" s="6" t="s">
        <v>35</v>
      </c>
      <c r="D30" t="s">
        <v>36</v>
      </c>
      <c r="E30" t="s">
        <v>27</v>
      </c>
      <c r="F30" t="s">
        <v>27</v>
      </c>
      <c r="G30" t="s">
        <v>27</v>
      </c>
      <c r="H30" t="s">
        <v>27</v>
      </c>
      <c r="I30" t="s">
        <v>27</v>
      </c>
      <c r="J30" t="s">
        <v>27</v>
      </c>
      <c r="K30" s="7" t="s">
        <v>29</v>
      </c>
      <c r="L30" s="6" t="s">
        <v>37</v>
      </c>
      <c r="M30" t="s">
        <v>31</v>
      </c>
      <c r="N30" t="s">
        <v>41</v>
      </c>
      <c r="O30" t="s">
        <v>38</v>
      </c>
      <c r="P30" t="s">
        <v>28</v>
      </c>
      <c r="Q30" t="s">
        <v>28</v>
      </c>
      <c r="R30" s="7" t="s">
        <v>27</v>
      </c>
    </row>
    <row r="31" spans="2:18">
      <c r="B31" s="16" t="s">
        <v>103</v>
      </c>
      <c r="C31" s="6" t="s">
        <v>35</v>
      </c>
      <c r="D31" t="s">
        <v>104</v>
      </c>
      <c r="E31" t="s">
        <v>28</v>
      </c>
      <c r="F31" t="s">
        <v>27</v>
      </c>
      <c r="G31" t="s">
        <v>27</v>
      </c>
      <c r="H31" t="s">
        <v>27</v>
      </c>
      <c r="I31" t="s">
        <v>27</v>
      </c>
      <c r="J31" t="s">
        <v>27</v>
      </c>
      <c r="K31" s="7" t="s">
        <v>29</v>
      </c>
      <c r="L31" s="6" t="s">
        <v>84</v>
      </c>
      <c r="M31" t="s">
        <v>105</v>
      </c>
      <c r="N31" t="s">
        <v>41</v>
      </c>
      <c r="O31" t="s">
        <v>38</v>
      </c>
      <c r="P31" t="s">
        <v>28</v>
      </c>
      <c r="Q31" t="s">
        <v>28</v>
      </c>
      <c r="R31" s="7" t="s">
        <v>27</v>
      </c>
    </row>
    <row r="32" spans="2:18">
      <c r="B32" s="16" t="s">
        <v>106</v>
      </c>
      <c r="C32" s="6" t="s">
        <v>35</v>
      </c>
      <c r="D32" t="s">
        <v>36</v>
      </c>
      <c r="E32" t="s">
        <v>27</v>
      </c>
      <c r="F32" t="s">
        <v>28</v>
      </c>
      <c r="G32" t="s">
        <v>27</v>
      </c>
      <c r="H32" t="s">
        <v>27</v>
      </c>
      <c r="I32" t="s">
        <v>27</v>
      </c>
      <c r="J32" t="s">
        <v>27</v>
      </c>
      <c r="K32" s="7" t="s">
        <v>29</v>
      </c>
      <c r="L32" s="6" t="s">
        <v>107</v>
      </c>
      <c r="M32" t="s">
        <v>31</v>
      </c>
      <c r="N32" t="s">
        <v>32</v>
      </c>
      <c r="O32" t="s">
        <v>108</v>
      </c>
      <c r="P32" t="s">
        <v>27</v>
      </c>
      <c r="Q32" t="s">
        <v>27</v>
      </c>
      <c r="R32" s="7" t="s">
        <v>27</v>
      </c>
    </row>
    <row r="33" spans="2:18">
      <c r="B33" s="16" t="s">
        <v>109</v>
      </c>
      <c r="C33" s="6" t="s">
        <v>35</v>
      </c>
      <c r="D33" t="s">
        <v>110</v>
      </c>
      <c r="E33" t="s">
        <v>28</v>
      </c>
      <c r="F33" t="s">
        <v>28</v>
      </c>
      <c r="G33" t="s">
        <v>27</v>
      </c>
      <c r="H33" t="s">
        <v>27</v>
      </c>
      <c r="I33" t="s">
        <v>27</v>
      </c>
      <c r="J33" t="s">
        <v>27</v>
      </c>
      <c r="K33" s="7" t="s">
        <v>111</v>
      </c>
      <c r="L33" s="6" t="s">
        <v>30</v>
      </c>
      <c r="M33" t="s">
        <v>112</v>
      </c>
      <c r="N33" t="s">
        <v>113</v>
      </c>
      <c r="O33" t="s">
        <v>81</v>
      </c>
      <c r="P33" t="s">
        <v>28</v>
      </c>
      <c r="Q33" t="s">
        <v>114</v>
      </c>
      <c r="R33" s="7" t="s">
        <v>27</v>
      </c>
    </row>
    <row r="34" spans="2:18">
      <c r="B34" s="16" t="s">
        <v>115</v>
      </c>
      <c r="C34" s="6" t="s">
        <v>35</v>
      </c>
      <c r="D34" t="s">
        <v>104</v>
      </c>
      <c r="E34" t="s">
        <v>28</v>
      </c>
      <c r="F34" t="s">
        <v>27</v>
      </c>
      <c r="G34" t="s">
        <v>27</v>
      </c>
      <c r="H34" t="s">
        <v>27</v>
      </c>
      <c r="I34" t="s">
        <v>27</v>
      </c>
      <c r="J34" t="s">
        <v>27</v>
      </c>
      <c r="K34" s="7" t="s">
        <v>29</v>
      </c>
      <c r="L34" s="6" t="s">
        <v>30</v>
      </c>
      <c r="M34" t="s">
        <v>116</v>
      </c>
      <c r="N34" t="s">
        <v>32</v>
      </c>
      <c r="O34" t="s">
        <v>38</v>
      </c>
      <c r="P34" t="s">
        <v>28</v>
      </c>
      <c r="Q34" t="s">
        <v>28</v>
      </c>
      <c r="R34" s="7" t="s">
        <v>27</v>
      </c>
    </row>
    <row r="35" spans="2:18">
      <c r="B35" s="16" t="s">
        <v>117</v>
      </c>
      <c r="C35" s="6" t="s">
        <v>25</v>
      </c>
      <c r="D35" t="s">
        <v>36</v>
      </c>
      <c r="E35" t="s">
        <v>28</v>
      </c>
      <c r="F35" t="s">
        <v>28</v>
      </c>
      <c r="G35" t="s">
        <v>27</v>
      </c>
      <c r="H35" t="s">
        <v>27</v>
      </c>
      <c r="I35" t="s">
        <v>27</v>
      </c>
      <c r="J35" t="s">
        <v>27</v>
      </c>
      <c r="K35" s="7" t="s">
        <v>29</v>
      </c>
      <c r="L35" s="6" t="s">
        <v>84</v>
      </c>
      <c r="M35" t="s">
        <v>118</v>
      </c>
      <c r="N35" t="s">
        <v>32</v>
      </c>
      <c r="O35" t="s">
        <v>119</v>
      </c>
      <c r="P35" t="s">
        <v>28</v>
      </c>
      <c r="Q35" t="s">
        <v>28</v>
      </c>
      <c r="R35" s="7" t="s">
        <v>27</v>
      </c>
    </row>
    <row r="36" spans="2:18">
      <c r="B36" s="16" t="s">
        <v>120</v>
      </c>
      <c r="C36" s="6" t="s">
        <v>25</v>
      </c>
      <c r="D36" t="s">
        <v>36</v>
      </c>
      <c r="E36" t="s">
        <v>27</v>
      </c>
      <c r="F36" t="s">
        <v>27</v>
      </c>
      <c r="G36" t="s">
        <v>27</v>
      </c>
      <c r="H36" t="s">
        <v>27</v>
      </c>
      <c r="I36" t="s">
        <v>27</v>
      </c>
      <c r="J36" t="s">
        <v>27</v>
      </c>
      <c r="K36" s="7" t="s">
        <v>29</v>
      </c>
      <c r="L36" s="6" t="s">
        <v>49</v>
      </c>
      <c r="M36" t="s">
        <v>31</v>
      </c>
      <c r="N36" t="s">
        <v>32</v>
      </c>
      <c r="O36" t="s">
        <v>38</v>
      </c>
      <c r="P36" t="s">
        <v>28</v>
      </c>
      <c r="Q36" t="s">
        <v>28</v>
      </c>
      <c r="R36" s="7" t="s">
        <v>27</v>
      </c>
    </row>
    <row r="37" spans="2:18">
      <c r="B37" s="16" t="s">
        <v>121</v>
      </c>
      <c r="C37" s="6" t="s">
        <v>39</v>
      </c>
      <c r="D37" t="s">
        <v>122</v>
      </c>
      <c r="E37" t="s">
        <v>27</v>
      </c>
      <c r="F37" t="s">
        <v>27</v>
      </c>
      <c r="G37" t="s">
        <v>27</v>
      </c>
      <c r="H37" t="s">
        <v>27</v>
      </c>
      <c r="I37" t="s">
        <v>27</v>
      </c>
      <c r="J37" t="s">
        <v>27</v>
      </c>
      <c r="K37" s="7" t="s">
        <v>29</v>
      </c>
      <c r="L37" s="6" t="s">
        <v>49</v>
      </c>
      <c r="M37" t="s">
        <v>31</v>
      </c>
      <c r="N37" t="s">
        <v>123</v>
      </c>
      <c r="O37" t="s">
        <v>38</v>
      </c>
      <c r="P37" t="s">
        <v>28</v>
      </c>
      <c r="Q37" t="s">
        <v>27</v>
      </c>
      <c r="R37" s="7" t="s">
        <v>27</v>
      </c>
    </row>
    <row r="38" spans="2:18">
      <c r="B38" s="16" t="s">
        <v>124</v>
      </c>
      <c r="C38" s="6" t="s">
        <v>35</v>
      </c>
      <c r="D38" t="s">
        <v>36</v>
      </c>
      <c r="E38" t="s">
        <v>27</v>
      </c>
      <c r="F38" t="s">
        <v>27</v>
      </c>
      <c r="G38" t="s">
        <v>27</v>
      </c>
      <c r="H38" t="s">
        <v>27</v>
      </c>
      <c r="I38" t="s">
        <v>27</v>
      </c>
      <c r="J38" t="s">
        <v>27</v>
      </c>
      <c r="K38" s="7" t="s">
        <v>29</v>
      </c>
      <c r="L38" s="6" t="s">
        <v>37</v>
      </c>
      <c r="M38" t="s">
        <v>31</v>
      </c>
      <c r="N38" t="s">
        <v>32</v>
      </c>
      <c r="O38" t="s">
        <v>38</v>
      </c>
      <c r="P38" t="s">
        <v>27</v>
      </c>
      <c r="Q38" t="s">
        <v>27</v>
      </c>
      <c r="R38" s="7" t="s">
        <v>27</v>
      </c>
    </row>
    <row r="39" spans="2:18">
      <c r="B39" s="16" t="s">
        <v>125</v>
      </c>
      <c r="C39" s="6" t="s">
        <v>25</v>
      </c>
      <c r="D39" t="s">
        <v>36</v>
      </c>
      <c r="E39" t="s">
        <v>28</v>
      </c>
      <c r="F39" t="s">
        <v>27</v>
      </c>
      <c r="G39" t="s">
        <v>28</v>
      </c>
      <c r="H39" t="s">
        <v>27</v>
      </c>
      <c r="I39" t="s">
        <v>27</v>
      </c>
      <c r="J39" t="s">
        <v>27</v>
      </c>
      <c r="K39" s="7" t="s">
        <v>29</v>
      </c>
      <c r="L39" s="6" t="s">
        <v>74</v>
      </c>
      <c r="M39" t="s">
        <v>126</v>
      </c>
      <c r="N39" t="s">
        <v>41</v>
      </c>
      <c r="O39" t="s">
        <v>38</v>
      </c>
      <c r="P39" t="s">
        <v>28</v>
      </c>
      <c r="Q39" t="s">
        <v>27</v>
      </c>
      <c r="R39" s="7" t="s">
        <v>27</v>
      </c>
    </row>
    <row r="40" spans="2:18">
      <c r="B40" s="16" t="s">
        <v>127</v>
      </c>
      <c r="C40" s="6" t="s">
        <v>25</v>
      </c>
      <c r="D40" t="s">
        <v>128</v>
      </c>
      <c r="E40" t="s">
        <v>28</v>
      </c>
      <c r="F40" t="s">
        <v>27</v>
      </c>
      <c r="G40" t="s">
        <v>27</v>
      </c>
      <c r="H40" t="s">
        <v>27</v>
      </c>
      <c r="I40" t="s">
        <v>27</v>
      </c>
      <c r="J40" t="s">
        <v>27</v>
      </c>
      <c r="K40" s="7" t="s">
        <v>129</v>
      </c>
      <c r="L40" s="6" t="s">
        <v>30</v>
      </c>
      <c r="M40" t="s">
        <v>88</v>
      </c>
      <c r="N40" t="s">
        <v>41</v>
      </c>
      <c r="O40" t="s">
        <v>130</v>
      </c>
      <c r="P40" t="s">
        <v>28</v>
      </c>
      <c r="Q40" t="s">
        <v>28</v>
      </c>
      <c r="R40" s="7" t="s">
        <v>27</v>
      </c>
    </row>
    <row r="41" spans="2:18">
      <c r="B41" s="16" t="s">
        <v>131</v>
      </c>
      <c r="C41" s="6" t="s">
        <v>25</v>
      </c>
      <c r="D41" t="s">
        <v>36</v>
      </c>
      <c r="E41" t="s">
        <v>27</v>
      </c>
      <c r="F41" t="s">
        <v>27</v>
      </c>
      <c r="G41" t="s">
        <v>27</v>
      </c>
      <c r="H41" t="s">
        <v>27</v>
      </c>
      <c r="I41" t="s">
        <v>27</v>
      </c>
      <c r="J41" t="s">
        <v>27</v>
      </c>
      <c r="K41" s="7" t="s">
        <v>29</v>
      </c>
      <c r="L41" s="6" t="s">
        <v>30</v>
      </c>
      <c r="M41" t="s">
        <v>31</v>
      </c>
      <c r="N41" t="s">
        <v>132</v>
      </c>
      <c r="O41" t="s">
        <v>38</v>
      </c>
      <c r="P41" t="s">
        <v>28</v>
      </c>
      <c r="Q41" t="s">
        <v>27</v>
      </c>
      <c r="R41" s="7" t="s">
        <v>27</v>
      </c>
    </row>
    <row r="42" spans="2:18">
      <c r="B42" s="16" t="s">
        <v>133</v>
      </c>
      <c r="C42" s="6" t="s">
        <v>35</v>
      </c>
      <c r="D42" t="s">
        <v>36</v>
      </c>
      <c r="E42" t="s">
        <v>27</v>
      </c>
      <c r="F42" t="s">
        <v>27</v>
      </c>
      <c r="G42" t="s">
        <v>27</v>
      </c>
      <c r="H42" t="s">
        <v>27</v>
      </c>
      <c r="I42" t="s">
        <v>27</v>
      </c>
      <c r="J42" t="s">
        <v>27</v>
      </c>
      <c r="K42" s="7" t="s">
        <v>29</v>
      </c>
      <c r="L42" s="6" t="s">
        <v>37</v>
      </c>
      <c r="M42" t="s">
        <v>31</v>
      </c>
      <c r="N42" t="s">
        <v>41</v>
      </c>
      <c r="O42" t="s">
        <v>38</v>
      </c>
      <c r="P42" t="s">
        <v>28</v>
      </c>
      <c r="Q42" t="s">
        <v>28</v>
      </c>
      <c r="R42" s="7" t="s">
        <v>27</v>
      </c>
    </row>
    <row r="43" spans="2:18">
      <c r="B43" s="16" t="s">
        <v>134</v>
      </c>
      <c r="C43" s="6" t="s">
        <v>35</v>
      </c>
      <c r="D43" t="s">
        <v>36</v>
      </c>
      <c r="E43" t="s">
        <v>27</v>
      </c>
      <c r="F43" t="s">
        <v>27</v>
      </c>
      <c r="G43" t="s">
        <v>27</v>
      </c>
      <c r="H43" t="s">
        <v>27</v>
      </c>
      <c r="I43" t="s">
        <v>27</v>
      </c>
      <c r="J43" t="s">
        <v>27</v>
      </c>
      <c r="K43" s="7" t="s">
        <v>29</v>
      </c>
      <c r="L43" s="6" t="s">
        <v>37</v>
      </c>
      <c r="M43" t="s">
        <v>31</v>
      </c>
      <c r="N43" t="s">
        <v>41</v>
      </c>
      <c r="O43" t="s">
        <v>38</v>
      </c>
      <c r="P43" t="s">
        <v>27</v>
      </c>
      <c r="Q43" t="s">
        <v>27</v>
      </c>
      <c r="R43" s="7" t="s">
        <v>27</v>
      </c>
    </row>
    <row r="44" spans="2:18">
      <c r="B44" s="16" t="s">
        <v>135</v>
      </c>
      <c r="C44" s="6" t="s">
        <v>35</v>
      </c>
      <c r="D44" t="s">
        <v>36</v>
      </c>
      <c r="E44" t="s">
        <v>27</v>
      </c>
      <c r="F44" t="s">
        <v>27</v>
      </c>
      <c r="G44" t="s">
        <v>28</v>
      </c>
      <c r="H44" t="s">
        <v>27</v>
      </c>
      <c r="I44" t="s">
        <v>27</v>
      </c>
      <c r="J44" t="s">
        <v>27</v>
      </c>
      <c r="K44" s="7" t="s">
        <v>29</v>
      </c>
      <c r="L44" s="6" t="s">
        <v>30</v>
      </c>
      <c r="M44" t="s">
        <v>31</v>
      </c>
      <c r="N44" t="s">
        <v>41</v>
      </c>
      <c r="O44" t="s">
        <v>38</v>
      </c>
      <c r="P44" t="s">
        <v>136</v>
      </c>
      <c r="Q44" t="s">
        <v>136</v>
      </c>
      <c r="R44" s="7" t="s">
        <v>27</v>
      </c>
    </row>
    <row r="45" spans="2:18">
      <c r="B45" s="16" t="s">
        <v>137</v>
      </c>
      <c r="C45" s="6" t="s">
        <v>39</v>
      </c>
      <c r="D45" t="s">
        <v>138</v>
      </c>
      <c r="E45" t="s">
        <v>27</v>
      </c>
      <c r="F45" t="s">
        <v>27</v>
      </c>
      <c r="G45" t="s">
        <v>27</v>
      </c>
      <c r="H45" t="s">
        <v>27</v>
      </c>
      <c r="I45" t="s">
        <v>27</v>
      </c>
      <c r="J45" t="s">
        <v>27</v>
      </c>
      <c r="K45" s="7" t="s">
        <v>29</v>
      </c>
      <c r="L45" s="6" t="s">
        <v>37</v>
      </c>
      <c r="M45" t="s">
        <v>58</v>
      </c>
      <c r="N45" t="s">
        <v>132</v>
      </c>
      <c r="O45" t="s">
        <v>38</v>
      </c>
      <c r="P45" t="s">
        <v>27</v>
      </c>
      <c r="Q45" t="s">
        <v>27</v>
      </c>
      <c r="R45" s="7" t="s">
        <v>27</v>
      </c>
    </row>
    <row r="46" spans="2:18">
      <c r="B46" s="16" t="s">
        <v>139</v>
      </c>
      <c r="C46" s="6" t="s">
        <v>35</v>
      </c>
      <c r="D46" t="s">
        <v>36</v>
      </c>
      <c r="E46" t="s">
        <v>28</v>
      </c>
      <c r="F46" t="s">
        <v>27</v>
      </c>
      <c r="G46" t="s">
        <v>27</v>
      </c>
      <c r="H46" t="s">
        <v>27</v>
      </c>
      <c r="I46" t="s">
        <v>27</v>
      </c>
      <c r="J46" t="s">
        <v>27</v>
      </c>
      <c r="K46" s="7" t="s">
        <v>29</v>
      </c>
      <c r="L46" s="6" t="s">
        <v>49</v>
      </c>
      <c r="M46" t="s">
        <v>140</v>
      </c>
      <c r="N46" t="s">
        <v>41</v>
      </c>
      <c r="O46" t="s">
        <v>38</v>
      </c>
      <c r="P46" t="s">
        <v>28</v>
      </c>
      <c r="Q46" t="s">
        <v>27</v>
      </c>
      <c r="R46" s="7" t="s">
        <v>27</v>
      </c>
    </row>
    <row r="47" spans="2:18">
      <c r="B47" s="16" t="s">
        <v>141</v>
      </c>
      <c r="C47" s="6" t="s">
        <v>35</v>
      </c>
      <c r="D47" t="s">
        <v>36</v>
      </c>
      <c r="E47" t="s">
        <v>27</v>
      </c>
      <c r="F47" t="s">
        <v>27</v>
      </c>
      <c r="G47" t="s">
        <v>27</v>
      </c>
      <c r="H47" t="s">
        <v>27</v>
      </c>
      <c r="I47" t="s">
        <v>27</v>
      </c>
      <c r="J47" t="s">
        <v>27</v>
      </c>
      <c r="K47" s="7" t="s">
        <v>29</v>
      </c>
      <c r="L47" s="6" t="s">
        <v>30</v>
      </c>
      <c r="M47" t="s">
        <v>31</v>
      </c>
      <c r="N47" t="s">
        <v>32</v>
      </c>
      <c r="O47" t="s">
        <v>38</v>
      </c>
      <c r="P47" t="s">
        <v>27</v>
      </c>
      <c r="Q47" t="s">
        <v>27</v>
      </c>
      <c r="R47" s="7" t="s">
        <v>27</v>
      </c>
    </row>
    <row r="48" spans="2:18">
      <c r="B48" s="16" t="s">
        <v>142</v>
      </c>
      <c r="C48" s="6" t="s">
        <v>35</v>
      </c>
      <c r="D48" t="s">
        <v>36</v>
      </c>
      <c r="E48" t="s">
        <v>27</v>
      </c>
      <c r="F48" t="s">
        <v>27</v>
      </c>
      <c r="G48" t="s">
        <v>28</v>
      </c>
      <c r="H48" t="s">
        <v>27</v>
      </c>
      <c r="I48" t="s">
        <v>27</v>
      </c>
      <c r="J48" t="s">
        <v>27</v>
      </c>
      <c r="K48" s="7" t="s">
        <v>29</v>
      </c>
      <c r="L48" s="6" t="s">
        <v>49</v>
      </c>
      <c r="M48" t="s">
        <v>31</v>
      </c>
      <c r="N48" t="s">
        <v>32</v>
      </c>
      <c r="O48" t="s">
        <v>38</v>
      </c>
      <c r="P48" t="s">
        <v>28</v>
      </c>
      <c r="Q48" t="s">
        <v>27</v>
      </c>
      <c r="R48" s="7" t="s">
        <v>27</v>
      </c>
    </row>
    <row r="49" spans="2:18">
      <c r="B49" s="16" t="s">
        <v>143</v>
      </c>
      <c r="C49" s="6" t="s">
        <v>35</v>
      </c>
      <c r="D49" t="s">
        <v>144</v>
      </c>
      <c r="E49" t="s">
        <v>27</v>
      </c>
      <c r="F49" t="s">
        <v>27</v>
      </c>
      <c r="G49" t="s">
        <v>27</v>
      </c>
      <c r="H49" t="s">
        <v>27</v>
      </c>
      <c r="I49" t="s">
        <v>27</v>
      </c>
      <c r="J49" t="s">
        <v>27</v>
      </c>
      <c r="K49" s="7" t="s">
        <v>29</v>
      </c>
      <c r="L49" s="6" t="s">
        <v>30</v>
      </c>
      <c r="M49" t="s">
        <v>31</v>
      </c>
      <c r="N49" t="s">
        <v>32</v>
      </c>
      <c r="O49" t="s">
        <v>38</v>
      </c>
      <c r="P49" t="s">
        <v>27</v>
      </c>
      <c r="Q49" t="s">
        <v>27</v>
      </c>
      <c r="R49" s="7" t="s">
        <v>27</v>
      </c>
    </row>
    <row r="50" spans="2:18">
      <c r="B50" s="16" t="s">
        <v>145</v>
      </c>
      <c r="C50" s="6" t="s">
        <v>35</v>
      </c>
      <c r="D50" t="s">
        <v>146</v>
      </c>
      <c r="E50" t="s">
        <v>28</v>
      </c>
      <c r="F50" t="s">
        <v>28</v>
      </c>
      <c r="G50" t="s">
        <v>28</v>
      </c>
      <c r="H50" t="s">
        <v>27</v>
      </c>
      <c r="I50" t="s">
        <v>27</v>
      </c>
      <c r="J50" t="s">
        <v>27</v>
      </c>
      <c r="K50" s="7" t="s">
        <v>29</v>
      </c>
      <c r="L50" s="6" t="s">
        <v>84</v>
      </c>
      <c r="M50" t="s">
        <v>147</v>
      </c>
      <c r="N50" t="s">
        <v>32</v>
      </c>
      <c r="O50" t="s">
        <v>148</v>
      </c>
      <c r="P50" t="s">
        <v>28</v>
      </c>
      <c r="Q50" t="s">
        <v>27</v>
      </c>
      <c r="R50" s="7" t="s">
        <v>27</v>
      </c>
    </row>
    <row r="51" spans="2:18">
      <c r="B51" s="16" t="s">
        <v>149</v>
      </c>
      <c r="C51" s="6" t="s">
        <v>25</v>
      </c>
      <c r="D51" t="s">
        <v>36</v>
      </c>
      <c r="E51" t="s">
        <v>27</v>
      </c>
      <c r="F51" t="s">
        <v>27</v>
      </c>
      <c r="G51" t="s">
        <v>28</v>
      </c>
      <c r="H51" t="s">
        <v>27</v>
      </c>
      <c r="I51" t="s">
        <v>27</v>
      </c>
      <c r="J51" t="s">
        <v>27</v>
      </c>
      <c r="K51" s="7" t="s">
        <v>29</v>
      </c>
      <c r="L51" s="6" t="s">
        <v>49</v>
      </c>
      <c r="M51" t="s">
        <v>31</v>
      </c>
      <c r="N51" t="s">
        <v>32</v>
      </c>
      <c r="O51" t="s">
        <v>38</v>
      </c>
      <c r="P51" t="s">
        <v>28</v>
      </c>
      <c r="Q51" t="s">
        <v>28</v>
      </c>
      <c r="R51" s="7" t="s">
        <v>27</v>
      </c>
    </row>
    <row r="52" spans="2:18">
      <c r="B52" s="16" t="s">
        <v>150</v>
      </c>
      <c r="C52" s="6" t="s">
        <v>25</v>
      </c>
      <c r="D52" t="s">
        <v>36</v>
      </c>
      <c r="E52" t="s">
        <v>28</v>
      </c>
      <c r="F52" t="s">
        <v>28</v>
      </c>
      <c r="G52" t="s">
        <v>27</v>
      </c>
      <c r="H52" t="s">
        <v>27</v>
      </c>
      <c r="I52" t="s">
        <v>27</v>
      </c>
      <c r="J52" t="s">
        <v>27</v>
      </c>
      <c r="K52" s="7" t="s">
        <v>29</v>
      </c>
      <c r="L52" s="6" t="s">
        <v>30</v>
      </c>
      <c r="M52" t="s">
        <v>151</v>
      </c>
      <c r="N52" t="s">
        <v>32</v>
      </c>
      <c r="O52" t="s">
        <v>81</v>
      </c>
      <c r="P52" t="s">
        <v>28</v>
      </c>
      <c r="Q52" t="s">
        <v>28</v>
      </c>
      <c r="R52" s="7" t="s">
        <v>27</v>
      </c>
    </row>
    <row r="53" spans="2:18">
      <c r="B53" s="16" t="s">
        <v>152</v>
      </c>
      <c r="C53" s="6" t="s">
        <v>25</v>
      </c>
      <c r="D53" t="s">
        <v>36</v>
      </c>
      <c r="E53" t="s">
        <v>27</v>
      </c>
      <c r="F53" t="s">
        <v>27</v>
      </c>
      <c r="G53" t="s">
        <v>27</v>
      </c>
      <c r="H53" t="s">
        <v>27</v>
      </c>
      <c r="I53" t="s">
        <v>27</v>
      </c>
      <c r="J53" t="s">
        <v>27</v>
      </c>
      <c r="K53" s="7" t="s">
        <v>29</v>
      </c>
      <c r="L53" s="6" t="s">
        <v>153</v>
      </c>
      <c r="M53" t="s">
        <v>31</v>
      </c>
      <c r="N53" t="s">
        <v>76</v>
      </c>
      <c r="O53" t="s">
        <v>38</v>
      </c>
      <c r="P53" t="s">
        <v>27</v>
      </c>
      <c r="Q53" t="s">
        <v>27</v>
      </c>
      <c r="R53" s="7" t="s">
        <v>27</v>
      </c>
    </row>
    <row r="54" spans="2:18">
      <c r="B54" s="16" t="s">
        <v>154</v>
      </c>
      <c r="C54" s="6" t="s">
        <v>35</v>
      </c>
      <c r="D54" t="s">
        <v>36</v>
      </c>
      <c r="E54" t="s">
        <v>27</v>
      </c>
      <c r="F54" t="s">
        <v>28</v>
      </c>
      <c r="G54" t="s">
        <v>27</v>
      </c>
      <c r="H54" t="s">
        <v>27</v>
      </c>
      <c r="I54" t="s">
        <v>27</v>
      </c>
      <c r="J54" t="s">
        <v>28</v>
      </c>
      <c r="K54" s="7" t="s">
        <v>29</v>
      </c>
      <c r="L54" s="6" t="s">
        <v>84</v>
      </c>
      <c r="M54" t="s">
        <v>31</v>
      </c>
      <c r="N54" t="s">
        <v>32</v>
      </c>
      <c r="O54" t="s">
        <v>51</v>
      </c>
      <c r="P54" t="s">
        <v>28</v>
      </c>
      <c r="Q54" t="s">
        <v>28</v>
      </c>
      <c r="R54" s="7" t="s">
        <v>27</v>
      </c>
    </row>
    <row r="55" spans="2:18">
      <c r="B55" s="16" t="s">
        <v>155</v>
      </c>
      <c r="C55" s="6" t="s">
        <v>35</v>
      </c>
      <c r="D55" t="s">
        <v>36</v>
      </c>
      <c r="E55" t="s">
        <v>27</v>
      </c>
      <c r="F55" t="s">
        <v>27</v>
      </c>
      <c r="G55" t="s">
        <v>27</v>
      </c>
      <c r="H55" t="s">
        <v>27</v>
      </c>
      <c r="I55" t="s">
        <v>27</v>
      </c>
      <c r="J55" t="s">
        <v>27</v>
      </c>
      <c r="K55" s="7" t="s">
        <v>29</v>
      </c>
      <c r="L55" s="6" t="s">
        <v>30</v>
      </c>
      <c r="M55" t="s">
        <v>31</v>
      </c>
      <c r="N55" t="s">
        <v>41</v>
      </c>
      <c r="O55" t="s">
        <v>38</v>
      </c>
      <c r="P55" t="s">
        <v>28</v>
      </c>
      <c r="Q55" t="s">
        <v>28</v>
      </c>
      <c r="R55" s="7" t="s">
        <v>27</v>
      </c>
    </row>
    <row r="56" spans="2:18">
      <c r="B56" s="16" t="s">
        <v>156</v>
      </c>
      <c r="C56" s="6" t="s">
        <v>35</v>
      </c>
      <c r="D56" t="s">
        <v>36</v>
      </c>
      <c r="E56" t="s">
        <v>27</v>
      </c>
      <c r="F56" t="s">
        <v>27</v>
      </c>
      <c r="G56" t="s">
        <v>27</v>
      </c>
      <c r="H56" t="s">
        <v>27</v>
      </c>
      <c r="I56" t="s">
        <v>27</v>
      </c>
      <c r="J56" t="s">
        <v>27</v>
      </c>
      <c r="K56" s="7" t="s">
        <v>29</v>
      </c>
      <c r="L56" s="6" t="s">
        <v>49</v>
      </c>
      <c r="M56" t="s">
        <v>31</v>
      </c>
      <c r="N56" t="s">
        <v>32</v>
      </c>
      <c r="O56" t="s">
        <v>38</v>
      </c>
      <c r="P56" t="s">
        <v>28</v>
      </c>
      <c r="Q56" t="s">
        <v>27</v>
      </c>
      <c r="R56" s="7" t="s">
        <v>27</v>
      </c>
    </row>
    <row r="57" spans="2:18">
      <c r="B57" s="17" t="s">
        <v>157</v>
      </c>
      <c r="C57" s="8" t="s">
        <v>25</v>
      </c>
      <c r="D57" s="9" t="s">
        <v>36</v>
      </c>
      <c r="E57" s="9" t="s">
        <v>27</v>
      </c>
      <c r="F57" s="9" t="s">
        <v>27</v>
      </c>
      <c r="G57" s="9" t="s">
        <v>27</v>
      </c>
      <c r="H57" s="9" t="s">
        <v>27</v>
      </c>
      <c r="I57" s="9" t="s">
        <v>27</v>
      </c>
      <c r="J57" s="9" t="s">
        <v>27</v>
      </c>
      <c r="K57" s="10" t="s">
        <v>29</v>
      </c>
      <c r="L57" s="8" t="s">
        <v>37</v>
      </c>
      <c r="M57" s="9" t="s">
        <v>31</v>
      </c>
      <c r="N57" s="9" t="s">
        <v>32</v>
      </c>
      <c r="O57" s="9" t="s">
        <v>38</v>
      </c>
      <c r="P57" s="9" t="s">
        <v>28</v>
      </c>
      <c r="Q57" s="9" t="s">
        <v>158</v>
      </c>
      <c r="R57" s="10" t="s">
        <v>27</v>
      </c>
    </row>
    <row r="60" spans="2:18">
      <c r="B60" s="64" t="s">
        <v>814</v>
      </c>
    </row>
    <row r="62" spans="2:18">
      <c r="B62" s="300" t="s">
        <v>243</v>
      </c>
      <c r="C62" s="301"/>
      <c r="D62" s="301"/>
      <c r="E62" s="301"/>
      <c r="F62" s="301"/>
      <c r="G62" s="301"/>
      <c r="H62" s="302"/>
    </row>
    <row r="63" spans="2:18">
      <c r="B63" s="23" t="s">
        <v>7</v>
      </c>
      <c r="C63" s="18" t="s">
        <v>161</v>
      </c>
      <c r="D63" s="18" t="s">
        <v>162</v>
      </c>
      <c r="E63" s="18" t="s">
        <v>163</v>
      </c>
      <c r="F63" s="18" t="s">
        <v>164</v>
      </c>
      <c r="G63" s="18" t="s">
        <v>165</v>
      </c>
      <c r="H63" s="18" t="s">
        <v>166</v>
      </c>
    </row>
    <row r="64" spans="2:18">
      <c r="B64" s="13" t="s">
        <v>34</v>
      </c>
      <c r="C64" t="s">
        <v>37</v>
      </c>
      <c r="D64" t="s">
        <v>37</v>
      </c>
      <c r="E64" t="s">
        <v>167</v>
      </c>
      <c r="F64" t="s">
        <v>167</v>
      </c>
      <c r="G64" t="s">
        <v>168</v>
      </c>
      <c r="H64" s="7" t="s">
        <v>168</v>
      </c>
    </row>
    <row r="65" spans="2:8">
      <c r="B65" s="13" t="s">
        <v>24</v>
      </c>
      <c r="C65" t="s">
        <v>49</v>
      </c>
      <c r="D65" t="s">
        <v>49</v>
      </c>
      <c r="E65" t="s">
        <v>169</v>
      </c>
      <c r="F65" t="s">
        <v>170</v>
      </c>
      <c r="G65" t="s">
        <v>171</v>
      </c>
      <c r="H65" s="7" t="s">
        <v>172</v>
      </c>
    </row>
    <row r="66" spans="2:8">
      <c r="B66" s="13" t="s">
        <v>42</v>
      </c>
      <c r="C66" t="s">
        <v>43</v>
      </c>
      <c r="D66" t="s">
        <v>173</v>
      </c>
      <c r="E66" t="s">
        <v>174</v>
      </c>
      <c r="F66" t="s">
        <v>174</v>
      </c>
      <c r="G66" t="s">
        <v>167</v>
      </c>
      <c r="H66" s="7" t="s">
        <v>167</v>
      </c>
    </row>
    <row r="67" spans="2:8">
      <c r="B67" s="13" t="s">
        <v>6</v>
      </c>
      <c r="C67" t="s">
        <v>30</v>
      </c>
      <c r="D67" t="s">
        <v>175</v>
      </c>
      <c r="E67" t="s">
        <v>176</v>
      </c>
      <c r="F67" t="s">
        <v>176</v>
      </c>
      <c r="G67" t="s">
        <v>167</v>
      </c>
      <c r="H67" s="7" t="s">
        <v>167</v>
      </c>
    </row>
    <row r="68" spans="2:8">
      <c r="B68" s="13" t="s">
        <v>47</v>
      </c>
      <c r="C68" t="s">
        <v>49</v>
      </c>
      <c r="D68" t="s">
        <v>49</v>
      </c>
      <c r="E68" t="s">
        <v>169</v>
      </c>
      <c r="F68" t="s">
        <v>177</v>
      </c>
      <c r="G68" t="s">
        <v>178</v>
      </c>
      <c r="H68" s="7" t="s">
        <v>179</v>
      </c>
    </row>
    <row r="69" spans="2:8">
      <c r="B69" s="13" t="s">
        <v>52</v>
      </c>
      <c r="C69" t="s">
        <v>49</v>
      </c>
      <c r="D69" t="s">
        <v>49</v>
      </c>
      <c r="E69" t="s">
        <v>174</v>
      </c>
      <c r="F69" t="s">
        <v>174</v>
      </c>
      <c r="G69" t="s">
        <v>180</v>
      </c>
      <c r="H69" s="7" t="s">
        <v>180</v>
      </c>
    </row>
    <row r="70" spans="2:8">
      <c r="B70" s="13" t="s">
        <v>56</v>
      </c>
      <c r="C70" t="s">
        <v>181</v>
      </c>
      <c r="D70" t="s">
        <v>182</v>
      </c>
      <c r="E70" t="s">
        <v>167</v>
      </c>
      <c r="F70" t="s">
        <v>167</v>
      </c>
      <c r="G70" t="s">
        <v>171</v>
      </c>
      <c r="H70" s="7" t="s">
        <v>171</v>
      </c>
    </row>
    <row r="71" spans="2:8">
      <c r="B71" s="13" t="s">
        <v>61</v>
      </c>
      <c r="C71" t="s">
        <v>30</v>
      </c>
      <c r="D71" t="s">
        <v>30</v>
      </c>
      <c r="E71" t="s">
        <v>174</v>
      </c>
      <c r="F71" t="s">
        <v>174</v>
      </c>
      <c r="G71" t="s">
        <v>167</v>
      </c>
      <c r="H71" s="7" t="s">
        <v>167</v>
      </c>
    </row>
    <row r="72" spans="2:8">
      <c r="B72" s="13" t="s">
        <v>59</v>
      </c>
      <c r="C72" t="s">
        <v>30</v>
      </c>
      <c r="D72" t="s">
        <v>30</v>
      </c>
      <c r="E72" t="s">
        <v>174</v>
      </c>
      <c r="F72" t="s">
        <v>174</v>
      </c>
      <c r="G72" t="s">
        <v>171</v>
      </c>
      <c r="H72" s="7" t="s">
        <v>183</v>
      </c>
    </row>
    <row r="73" spans="2:8">
      <c r="B73" s="13" t="s">
        <v>63</v>
      </c>
      <c r="C73" t="s">
        <v>30</v>
      </c>
      <c r="D73" t="s">
        <v>184</v>
      </c>
      <c r="E73" t="s">
        <v>169</v>
      </c>
      <c r="F73" t="s">
        <v>185</v>
      </c>
      <c r="G73" t="s">
        <v>171</v>
      </c>
      <c r="H73" s="7" t="s">
        <v>171</v>
      </c>
    </row>
    <row r="74" spans="2:8">
      <c r="B74" s="13" t="s">
        <v>66</v>
      </c>
      <c r="C74" t="s">
        <v>30</v>
      </c>
      <c r="D74" t="s">
        <v>30</v>
      </c>
      <c r="E74" t="s">
        <v>174</v>
      </c>
      <c r="F74" t="s">
        <v>174</v>
      </c>
      <c r="G74" t="s">
        <v>171</v>
      </c>
      <c r="H74" s="7" t="s">
        <v>171</v>
      </c>
    </row>
    <row r="75" spans="2:8">
      <c r="B75" s="13" t="s">
        <v>69</v>
      </c>
      <c r="C75" t="s">
        <v>30</v>
      </c>
      <c r="D75" t="s">
        <v>186</v>
      </c>
      <c r="E75" t="s">
        <v>174</v>
      </c>
      <c r="F75" t="s">
        <v>174</v>
      </c>
      <c r="G75" t="s">
        <v>187</v>
      </c>
      <c r="H75" s="7" t="s">
        <v>187</v>
      </c>
    </row>
    <row r="76" spans="2:8">
      <c r="B76" s="13" t="s">
        <v>73</v>
      </c>
      <c r="C76" t="s">
        <v>188</v>
      </c>
      <c r="D76" t="s">
        <v>189</v>
      </c>
      <c r="E76" t="s">
        <v>174</v>
      </c>
      <c r="F76" t="s">
        <v>174</v>
      </c>
      <c r="G76" t="s">
        <v>190</v>
      </c>
      <c r="H76" s="7" t="s">
        <v>183</v>
      </c>
    </row>
    <row r="77" spans="2:8">
      <c r="B77" s="13" t="s">
        <v>78</v>
      </c>
      <c r="C77" t="s">
        <v>191</v>
      </c>
      <c r="D77" t="s">
        <v>192</v>
      </c>
      <c r="E77" t="s">
        <v>169</v>
      </c>
      <c r="F77" t="s">
        <v>193</v>
      </c>
      <c r="G77" t="s">
        <v>171</v>
      </c>
      <c r="H77" s="7" t="s">
        <v>194</v>
      </c>
    </row>
    <row r="78" spans="2:8">
      <c r="B78" s="13" t="s">
        <v>82</v>
      </c>
      <c r="C78" t="s">
        <v>84</v>
      </c>
      <c r="D78" t="s">
        <v>195</v>
      </c>
      <c r="E78" t="s">
        <v>169</v>
      </c>
      <c r="F78" t="s">
        <v>193</v>
      </c>
      <c r="G78" t="s">
        <v>171</v>
      </c>
      <c r="H78" s="7" t="s">
        <v>171</v>
      </c>
    </row>
    <row r="79" spans="2:8">
      <c r="B79" s="13" t="s">
        <v>72</v>
      </c>
      <c r="C79" t="s">
        <v>196</v>
      </c>
      <c r="D79" t="s">
        <v>197</v>
      </c>
      <c r="E79" t="s">
        <v>169</v>
      </c>
      <c r="F79" t="s">
        <v>177</v>
      </c>
      <c r="G79" t="s">
        <v>168</v>
      </c>
      <c r="H79" s="7" t="s">
        <v>183</v>
      </c>
    </row>
    <row r="80" spans="2:8">
      <c r="B80" s="13" t="s">
        <v>86</v>
      </c>
      <c r="C80" t="s">
        <v>84</v>
      </c>
      <c r="D80" t="s">
        <v>198</v>
      </c>
      <c r="E80" t="s">
        <v>174</v>
      </c>
      <c r="F80" t="s">
        <v>174</v>
      </c>
      <c r="G80" t="s">
        <v>168</v>
      </c>
      <c r="H80" s="7" t="s">
        <v>199</v>
      </c>
    </row>
    <row r="81" spans="2:8">
      <c r="B81" s="13" t="s">
        <v>91</v>
      </c>
      <c r="C81" t="s">
        <v>188</v>
      </c>
      <c r="D81" t="s">
        <v>188</v>
      </c>
      <c r="E81" t="s">
        <v>174</v>
      </c>
      <c r="F81" t="s">
        <v>174</v>
      </c>
      <c r="G81" t="s">
        <v>180</v>
      </c>
      <c r="H81" s="7" t="s">
        <v>180</v>
      </c>
    </row>
    <row r="82" spans="2:8">
      <c r="B82" s="13" t="s">
        <v>93</v>
      </c>
      <c r="C82" t="s">
        <v>84</v>
      </c>
      <c r="D82" t="s">
        <v>84</v>
      </c>
      <c r="E82" t="s">
        <v>169</v>
      </c>
      <c r="F82" t="s">
        <v>177</v>
      </c>
      <c r="G82" t="s">
        <v>171</v>
      </c>
      <c r="H82" s="7" t="s">
        <v>200</v>
      </c>
    </row>
    <row r="83" spans="2:8">
      <c r="B83" s="13" t="s">
        <v>97</v>
      </c>
      <c r="C83" t="s">
        <v>84</v>
      </c>
      <c r="D83" t="s">
        <v>198</v>
      </c>
      <c r="E83" t="s">
        <v>201</v>
      </c>
      <c r="F83" t="s">
        <v>202</v>
      </c>
      <c r="G83" t="s">
        <v>203</v>
      </c>
      <c r="H83" s="7" t="s">
        <v>204</v>
      </c>
    </row>
    <row r="84" spans="2:8">
      <c r="B84" s="13" t="s">
        <v>95</v>
      </c>
      <c r="C84" t="s">
        <v>30</v>
      </c>
      <c r="D84" t="s">
        <v>30</v>
      </c>
      <c r="E84" t="s">
        <v>169</v>
      </c>
      <c r="F84" t="s">
        <v>205</v>
      </c>
      <c r="G84" t="s">
        <v>180</v>
      </c>
      <c r="H84" s="7" t="s">
        <v>180</v>
      </c>
    </row>
    <row r="85" spans="2:8">
      <c r="B85" s="13" t="s">
        <v>94</v>
      </c>
      <c r="C85" t="s">
        <v>49</v>
      </c>
      <c r="D85" t="s">
        <v>49</v>
      </c>
      <c r="E85" t="s">
        <v>169</v>
      </c>
      <c r="F85" t="s">
        <v>193</v>
      </c>
      <c r="G85" t="s">
        <v>168</v>
      </c>
      <c r="H85" s="7" t="s">
        <v>194</v>
      </c>
    </row>
    <row r="86" spans="2:8">
      <c r="B86" s="13" t="s">
        <v>100</v>
      </c>
      <c r="C86" t="s">
        <v>37</v>
      </c>
      <c r="D86" t="s">
        <v>37</v>
      </c>
      <c r="E86" t="s">
        <v>169</v>
      </c>
      <c r="F86" t="s">
        <v>169</v>
      </c>
      <c r="G86" t="s">
        <v>171</v>
      </c>
      <c r="H86" s="7" t="s">
        <v>171</v>
      </c>
    </row>
    <row r="87" spans="2:8">
      <c r="B87" s="13" t="s">
        <v>102</v>
      </c>
      <c r="C87" t="s">
        <v>37</v>
      </c>
      <c r="D87" t="s">
        <v>37</v>
      </c>
      <c r="E87" t="s">
        <v>174</v>
      </c>
      <c r="F87" t="s">
        <v>174</v>
      </c>
      <c r="G87" t="s">
        <v>167</v>
      </c>
      <c r="H87" s="7" t="s">
        <v>167</v>
      </c>
    </row>
    <row r="88" spans="2:8">
      <c r="B88" s="13" t="s">
        <v>106</v>
      </c>
      <c r="C88" t="s">
        <v>188</v>
      </c>
      <c r="D88" t="s">
        <v>188</v>
      </c>
      <c r="E88" t="s">
        <v>167</v>
      </c>
      <c r="F88" t="s">
        <v>167</v>
      </c>
      <c r="G88" t="s">
        <v>168</v>
      </c>
      <c r="H88" s="7" t="s">
        <v>168</v>
      </c>
    </row>
    <row r="89" spans="2:8">
      <c r="B89" s="13" t="s">
        <v>103</v>
      </c>
      <c r="C89" t="s">
        <v>84</v>
      </c>
      <c r="D89" t="s">
        <v>206</v>
      </c>
      <c r="E89" t="s">
        <v>174</v>
      </c>
      <c r="F89" t="s">
        <v>174</v>
      </c>
      <c r="G89" t="s">
        <v>167</v>
      </c>
      <c r="H89" s="7" t="s">
        <v>167</v>
      </c>
    </row>
    <row r="90" spans="2:8">
      <c r="B90" s="13" t="s">
        <v>109</v>
      </c>
      <c r="C90" t="s">
        <v>207</v>
      </c>
      <c r="D90" t="s">
        <v>208</v>
      </c>
      <c r="E90" t="s">
        <v>174</v>
      </c>
      <c r="F90" t="s">
        <v>174</v>
      </c>
      <c r="G90" t="s">
        <v>171</v>
      </c>
      <c r="H90" s="7" t="s">
        <v>171</v>
      </c>
    </row>
    <row r="91" spans="2:8">
      <c r="B91" s="13" t="s">
        <v>120</v>
      </c>
      <c r="C91" t="s">
        <v>49</v>
      </c>
      <c r="D91" t="s">
        <v>49</v>
      </c>
      <c r="E91" t="s">
        <v>169</v>
      </c>
      <c r="F91" t="s">
        <v>209</v>
      </c>
      <c r="G91" t="s">
        <v>168</v>
      </c>
      <c r="H91" s="7" t="s">
        <v>210</v>
      </c>
    </row>
    <row r="92" spans="2:8">
      <c r="B92" s="13" t="s">
        <v>127</v>
      </c>
      <c r="C92" t="s">
        <v>211</v>
      </c>
      <c r="D92" t="s">
        <v>198</v>
      </c>
      <c r="E92" t="s">
        <v>169</v>
      </c>
      <c r="F92" t="s">
        <v>212</v>
      </c>
      <c r="G92" t="s">
        <v>213</v>
      </c>
      <c r="H92" s="7" t="s">
        <v>214</v>
      </c>
    </row>
    <row r="93" spans="2:8">
      <c r="B93" s="13" t="s">
        <v>121</v>
      </c>
      <c r="C93" t="s">
        <v>49</v>
      </c>
      <c r="D93" t="s">
        <v>49</v>
      </c>
      <c r="E93" t="s">
        <v>174</v>
      </c>
      <c r="F93" t="s">
        <v>174</v>
      </c>
      <c r="G93" t="s">
        <v>168</v>
      </c>
      <c r="H93" s="7" t="s">
        <v>168</v>
      </c>
    </row>
    <row r="94" spans="2:8">
      <c r="B94" s="13" t="s">
        <v>124</v>
      </c>
      <c r="C94" t="s">
        <v>37</v>
      </c>
      <c r="D94" t="s">
        <v>215</v>
      </c>
      <c r="E94" t="s">
        <v>216</v>
      </c>
      <c r="F94" t="s">
        <v>216</v>
      </c>
      <c r="G94" t="s">
        <v>217</v>
      </c>
      <c r="H94" s="7" t="s">
        <v>218</v>
      </c>
    </row>
    <row r="95" spans="2:8">
      <c r="B95" s="13" t="s">
        <v>125</v>
      </c>
      <c r="C95" t="s">
        <v>188</v>
      </c>
      <c r="D95" t="s">
        <v>219</v>
      </c>
      <c r="E95" t="s">
        <v>169</v>
      </c>
      <c r="F95" t="s">
        <v>193</v>
      </c>
      <c r="G95" t="s">
        <v>220</v>
      </c>
      <c r="H95" s="7" t="s">
        <v>194</v>
      </c>
    </row>
    <row r="96" spans="2:8">
      <c r="B96" s="13" t="s">
        <v>131</v>
      </c>
      <c r="C96" t="s">
        <v>30</v>
      </c>
      <c r="D96" t="s">
        <v>30</v>
      </c>
      <c r="E96" t="s">
        <v>174</v>
      </c>
      <c r="F96" t="s">
        <v>174</v>
      </c>
      <c r="G96" t="s">
        <v>221</v>
      </c>
      <c r="H96" s="7" t="s">
        <v>221</v>
      </c>
    </row>
    <row r="97" spans="2:8">
      <c r="B97" s="13" t="s">
        <v>115</v>
      </c>
      <c r="C97" t="s">
        <v>30</v>
      </c>
      <c r="D97" t="s">
        <v>222</v>
      </c>
      <c r="E97" t="s">
        <v>174</v>
      </c>
      <c r="F97" t="s">
        <v>174</v>
      </c>
      <c r="G97" t="s">
        <v>168</v>
      </c>
      <c r="H97" s="7" t="s">
        <v>168</v>
      </c>
    </row>
    <row r="98" spans="2:8">
      <c r="B98" s="13" t="s">
        <v>117</v>
      </c>
      <c r="C98" t="s">
        <v>84</v>
      </c>
      <c r="D98" t="s">
        <v>223</v>
      </c>
      <c r="E98" t="s">
        <v>174</v>
      </c>
      <c r="F98" t="s">
        <v>174</v>
      </c>
      <c r="G98" t="s">
        <v>171</v>
      </c>
      <c r="H98" s="7" t="s">
        <v>183</v>
      </c>
    </row>
    <row r="99" spans="2:8">
      <c r="B99" s="13" t="s">
        <v>133</v>
      </c>
      <c r="C99" t="s">
        <v>188</v>
      </c>
      <c r="D99" t="s">
        <v>198</v>
      </c>
      <c r="E99" t="s">
        <v>169</v>
      </c>
      <c r="F99" t="s">
        <v>224</v>
      </c>
      <c r="G99" t="s">
        <v>225</v>
      </c>
      <c r="H99" s="7" t="s">
        <v>199</v>
      </c>
    </row>
    <row r="100" spans="2:8">
      <c r="B100" s="13" t="s">
        <v>134</v>
      </c>
      <c r="C100" t="s">
        <v>188</v>
      </c>
      <c r="D100" t="s">
        <v>188</v>
      </c>
      <c r="E100" t="s">
        <v>167</v>
      </c>
      <c r="F100" t="s">
        <v>167</v>
      </c>
      <c r="G100" t="s">
        <v>171</v>
      </c>
      <c r="H100" s="7" t="s">
        <v>171</v>
      </c>
    </row>
    <row r="101" spans="2:8">
      <c r="B101" s="13" t="s">
        <v>135</v>
      </c>
      <c r="C101" t="s">
        <v>30</v>
      </c>
      <c r="D101" t="s">
        <v>30</v>
      </c>
      <c r="E101" t="s">
        <v>167</v>
      </c>
      <c r="F101" t="s">
        <v>226</v>
      </c>
      <c r="G101" t="s">
        <v>168</v>
      </c>
      <c r="H101" s="7" t="s">
        <v>168</v>
      </c>
    </row>
    <row r="102" spans="2:8">
      <c r="B102" s="13" t="s">
        <v>137</v>
      </c>
      <c r="C102" t="s">
        <v>37</v>
      </c>
      <c r="D102" t="s">
        <v>227</v>
      </c>
      <c r="E102" t="s">
        <v>167</v>
      </c>
      <c r="F102" t="s">
        <v>167</v>
      </c>
      <c r="G102" t="s">
        <v>221</v>
      </c>
      <c r="H102" s="7" t="s">
        <v>221</v>
      </c>
    </row>
    <row r="103" spans="2:8">
      <c r="B103" s="13" t="s">
        <v>139</v>
      </c>
      <c r="C103" t="s">
        <v>49</v>
      </c>
      <c r="D103" t="s">
        <v>228</v>
      </c>
      <c r="E103" t="s">
        <v>174</v>
      </c>
      <c r="F103" t="s">
        <v>174</v>
      </c>
      <c r="G103" t="s">
        <v>168</v>
      </c>
      <c r="H103" s="7" t="s">
        <v>168</v>
      </c>
    </row>
    <row r="104" spans="2:8">
      <c r="B104" s="13" t="s">
        <v>141</v>
      </c>
      <c r="C104" t="s">
        <v>30</v>
      </c>
      <c r="D104" t="s">
        <v>30</v>
      </c>
      <c r="E104" t="s">
        <v>174</v>
      </c>
      <c r="F104" t="s">
        <v>174</v>
      </c>
      <c r="G104" t="s">
        <v>221</v>
      </c>
      <c r="H104" s="7" t="s">
        <v>221</v>
      </c>
    </row>
    <row r="105" spans="2:8">
      <c r="B105" s="13" t="s">
        <v>142</v>
      </c>
      <c r="C105" t="s">
        <v>49</v>
      </c>
      <c r="D105" t="s">
        <v>49</v>
      </c>
      <c r="E105" t="s">
        <v>169</v>
      </c>
      <c r="F105" t="s">
        <v>224</v>
      </c>
      <c r="G105" t="s">
        <v>171</v>
      </c>
      <c r="H105" s="7" t="s">
        <v>171</v>
      </c>
    </row>
    <row r="106" spans="2:8">
      <c r="B106" s="13" t="s">
        <v>143</v>
      </c>
      <c r="C106" t="s">
        <v>229</v>
      </c>
      <c r="D106" t="s">
        <v>229</v>
      </c>
      <c r="E106" t="s">
        <v>167</v>
      </c>
      <c r="F106" t="s">
        <v>167</v>
      </c>
      <c r="G106" t="s">
        <v>221</v>
      </c>
      <c r="H106" s="7" t="s">
        <v>221</v>
      </c>
    </row>
    <row r="107" spans="2:8">
      <c r="B107" s="13" t="s">
        <v>145</v>
      </c>
      <c r="C107" t="s">
        <v>30</v>
      </c>
      <c r="D107" t="s">
        <v>230</v>
      </c>
      <c r="E107" t="s">
        <v>169</v>
      </c>
      <c r="F107" t="s">
        <v>231</v>
      </c>
      <c r="G107" t="s">
        <v>171</v>
      </c>
      <c r="H107" s="7" t="s">
        <v>232</v>
      </c>
    </row>
    <row r="108" spans="2:8">
      <c r="B108" s="13" t="s">
        <v>149</v>
      </c>
      <c r="C108" t="s">
        <v>30</v>
      </c>
      <c r="D108" t="s">
        <v>30</v>
      </c>
      <c r="E108" t="s">
        <v>169</v>
      </c>
      <c r="F108" t="s">
        <v>224</v>
      </c>
      <c r="G108" t="s">
        <v>168</v>
      </c>
      <c r="H108" s="7" t="s">
        <v>168</v>
      </c>
    </row>
    <row r="109" spans="2:8">
      <c r="B109" s="13" t="s">
        <v>152</v>
      </c>
      <c r="C109" t="s">
        <v>233</v>
      </c>
      <c r="D109" t="s">
        <v>233</v>
      </c>
      <c r="E109" t="s">
        <v>167</v>
      </c>
      <c r="F109" t="s">
        <v>167</v>
      </c>
      <c r="G109" t="s">
        <v>234</v>
      </c>
      <c r="H109" s="7" t="s">
        <v>234</v>
      </c>
    </row>
    <row r="110" spans="2:8">
      <c r="B110" s="13" t="s">
        <v>150</v>
      </c>
      <c r="C110" t="s">
        <v>30</v>
      </c>
      <c r="D110" t="s">
        <v>235</v>
      </c>
      <c r="E110" t="s">
        <v>169</v>
      </c>
      <c r="F110" t="s">
        <v>193</v>
      </c>
      <c r="G110" t="s">
        <v>171</v>
      </c>
      <c r="H110" s="7" t="s">
        <v>194</v>
      </c>
    </row>
    <row r="111" spans="2:8">
      <c r="B111" s="13" t="s">
        <v>154</v>
      </c>
      <c r="C111" t="s">
        <v>236</v>
      </c>
      <c r="D111" t="s">
        <v>236</v>
      </c>
      <c r="E111" t="s">
        <v>174</v>
      </c>
      <c r="F111" t="s">
        <v>174</v>
      </c>
      <c r="G111" t="s">
        <v>171</v>
      </c>
      <c r="H111" s="7" t="s">
        <v>183</v>
      </c>
    </row>
    <row r="112" spans="2:8">
      <c r="B112" s="13" t="s">
        <v>156</v>
      </c>
      <c r="C112" t="s">
        <v>30</v>
      </c>
      <c r="D112" t="s">
        <v>30</v>
      </c>
      <c r="E112" t="s">
        <v>174</v>
      </c>
      <c r="F112" t="s">
        <v>174</v>
      </c>
      <c r="G112" t="s">
        <v>168</v>
      </c>
      <c r="H112" s="7" t="s">
        <v>168</v>
      </c>
    </row>
    <row r="113" spans="2:17">
      <c r="B113" s="13" t="s">
        <v>155</v>
      </c>
      <c r="C113" t="s">
        <v>30</v>
      </c>
      <c r="D113" t="s">
        <v>30</v>
      </c>
      <c r="E113" t="s">
        <v>174</v>
      </c>
      <c r="F113" t="s">
        <v>174</v>
      </c>
      <c r="G113" t="s">
        <v>167</v>
      </c>
      <c r="H113" s="7" t="s">
        <v>167</v>
      </c>
    </row>
    <row r="114" spans="2:17">
      <c r="B114" s="24" t="s">
        <v>157</v>
      </c>
      <c r="C114" s="9" t="s">
        <v>49</v>
      </c>
      <c r="D114" s="9" t="s">
        <v>49</v>
      </c>
      <c r="E114" s="9" t="s">
        <v>174</v>
      </c>
      <c r="F114" s="9" t="s">
        <v>174</v>
      </c>
      <c r="G114" s="9" t="s">
        <v>237</v>
      </c>
      <c r="H114" s="10" t="s">
        <v>237</v>
      </c>
    </row>
    <row r="117" spans="2:17">
      <c r="B117" s="64" t="s">
        <v>820</v>
      </c>
    </row>
    <row r="118" spans="2:17" ht="15.75" thickBot="1"/>
    <row r="119" spans="2:17" ht="15.75" thickBot="1">
      <c r="B119" s="42" t="s">
        <v>7</v>
      </c>
      <c r="C119" s="29" t="s">
        <v>244</v>
      </c>
      <c r="D119" s="30"/>
      <c r="E119" s="31"/>
      <c r="F119" s="28"/>
      <c r="G119" s="313" t="s">
        <v>248</v>
      </c>
      <c r="H119" s="314"/>
      <c r="I119" s="314"/>
      <c r="J119" s="314"/>
      <c r="K119" s="314"/>
      <c r="L119" s="314"/>
      <c r="M119" s="314"/>
      <c r="N119" s="314"/>
      <c r="O119" s="27"/>
      <c r="P119" s="313" t="s">
        <v>249</v>
      </c>
      <c r="Q119" s="315"/>
    </row>
    <row r="120" spans="2:17">
      <c r="B120" s="33"/>
      <c r="C120" s="43" t="s">
        <v>306</v>
      </c>
      <c r="D120" s="44"/>
      <c r="E120" s="44"/>
      <c r="F120" s="45"/>
      <c r="G120" s="43" t="s">
        <v>303</v>
      </c>
      <c r="H120" s="46"/>
      <c r="I120" s="46"/>
      <c r="J120" s="46"/>
      <c r="K120" s="47" t="s">
        <v>304</v>
      </c>
      <c r="L120" s="44"/>
      <c r="M120" s="44"/>
      <c r="N120" s="44"/>
      <c r="O120" s="47" t="s">
        <v>309</v>
      </c>
      <c r="P120" s="43" t="s">
        <v>307</v>
      </c>
      <c r="Q120" s="45" t="s">
        <v>304</v>
      </c>
    </row>
    <row r="121" spans="2:17" ht="15.75" thickBot="1">
      <c r="B121" s="36"/>
      <c r="C121" s="39" t="s">
        <v>245</v>
      </c>
      <c r="D121" s="40" t="s">
        <v>246</v>
      </c>
      <c r="E121" s="40" t="s">
        <v>247</v>
      </c>
      <c r="F121" s="41" t="s">
        <v>301</v>
      </c>
      <c r="G121" s="39" t="s">
        <v>238</v>
      </c>
      <c r="H121" s="40" t="s">
        <v>246</v>
      </c>
      <c r="I121" s="40" t="s">
        <v>305</v>
      </c>
      <c r="J121" s="40" t="s">
        <v>301</v>
      </c>
      <c r="K121" s="48" t="s">
        <v>238</v>
      </c>
      <c r="L121" s="40" t="s">
        <v>246</v>
      </c>
      <c r="M121" s="40" t="s">
        <v>247</v>
      </c>
      <c r="N121" s="40" t="s">
        <v>301</v>
      </c>
      <c r="O121" s="48"/>
      <c r="P121" s="39" t="s">
        <v>245</v>
      </c>
      <c r="Q121" s="41" t="s">
        <v>245</v>
      </c>
    </row>
    <row r="122" spans="2:17">
      <c r="B122" s="35" t="s">
        <v>250</v>
      </c>
      <c r="C122" s="37"/>
      <c r="D122">
        <v>3</v>
      </c>
      <c r="E122">
        <v>29</v>
      </c>
      <c r="F122" s="38">
        <f>AVERAGE(D122:E122)</f>
        <v>16</v>
      </c>
      <c r="G122" s="37">
        <v>4.5</v>
      </c>
      <c r="K122" s="6"/>
      <c r="O122" s="6" t="s">
        <v>310</v>
      </c>
      <c r="P122" s="37">
        <v>84.5</v>
      </c>
      <c r="Q122" s="38"/>
    </row>
    <row r="123" spans="2:17">
      <c r="B123" s="35" t="s">
        <v>251</v>
      </c>
      <c r="C123" s="37"/>
      <c r="D123">
        <v>30</v>
      </c>
      <c r="E123">
        <v>40</v>
      </c>
      <c r="F123" s="38">
        <f>AVERAGE(D123:E123)</f>
        <v>35</v>
      </c>
      <c r="G123" s="37">
        <v>20.7</v>
      </c>
      <c r="K123" s="6">
        <v>65</v>
      </c>
      <c r="O123" s="6">
        <f>AVERAGE(16.92,26.66)</f>
        <v>21.79</v>
      </c>
      <c r="P123" s="37">
        <v>46.4</v>
      </c>
      <c r="Q123" s="38">
        <v>95</v>
      </c>
    </row>
    <row r="124" spans="2:17">
      <c r="B124" s="35" t="s">
        <v>252</v>
      </c>
      <c r="C124" s="37">
        <v>30</v>
      </c>
      <c r="D124">
        <v>1</v>
      </c>
      <c r="E124">
        <v>60</v>
      </c>
      <c r="F124" s="38"/>
      <c r="G124" s="37">
        <v>3.02</v>
      </c>
      <c r="K124" s="6">
        <v>12.5</v>
      </c>
      <c r="O124" s="6">
        <v>14.51</v>
      </c>
      <c r="P124" s="37">
        <v>43.03</v>
      </c>
      <c r="Q124" s="38"/>
    </row>
    <row r="125" spans="2:17">
      <c r="B125" s="35" t="s">
        <v>253</v>
      </c>
      <c r="C125" s="37"/>
      <c r="D125">
        <v>30</v>
      </c>
      <c r="E125">
        <v>45</v>
      </c>
      <c r="F125" s="38">
        <f>AVERAGE(D125:E125)</f>
        <v>37.5</v>
      </c>
      <c r="G125" s="37">
        <v>20</v>
      </c>
      <c r="K125" s="6">
        <v>60</v>
      </c>
      <c r="O125" s="6">
        <v>20</v>
      </c>
      <c r="P125" s="37">
        <v>486</v>
      </c>
      <c r="Q125" s="38">
        <f>8*60*2+30</f>
        <v>990</v>
      </c>
    </row>
    <row r="126" spans="2:17">
      <c r="B126" s="35" t="s">
        <v>254</v>
      </c>
      <c r="C126" s="37"/>
      <c r="D126">
        <v>30</v>
      </c>
      <c r="E126">
        <v>60</v>
      </c>
      <c r="F126" s="38">
        <f>AVERAGE(D126:E126)</f>
        <v>45</v>
      </c>
      <c r="G126" s="37"/>
      <c r="H126">
        <v>11.51</v>
      </c>
      <c r="I126">
        <v>17.170000000000002</v>
      </c>
      <c r="J126">
        <f>AVERAGE(H126:I126)</f>
        <v>14.34</v>
      </c>
      <c r="K126" s="6">
        <v>30</v>
      </c>
      <c r="O126" s="49">
        <f>AVERAGE(23.02,34.33)</f>
        <v>28.674999999999997</v>
      </c>
      <c r="P126" s="37">
        <f>72.09+462.52</f>
        <v>534.61</v>
      </c>
      <c r="Q126" s="38"/>
    </row>
    <row r="127" spans="2:17">
      <c r="B127" s="35" t="s">
        <v>255</v>
      </c>
      <c r="C127" s="37"/>
      <c r="D127">
        <v>3</v>
      </c>
      <c r="E127">
        <v>80</v>
      </c>
      <c r="F127" s="38">
        <f>AVERAGE(D127:E127)</f>
        <v>41.5</v>
      </c>
      <c r="G127" s="37">
        <v>0.5</v>
      </c>
      <c r="K127" s="6">
        <v>2</v>
      </c>
      <c r="O127" s="6" t="s">
        <v>310</v>
      </c>
      <c r="P127" s="37"/>
      <c r="Q127" s="38"/>
    </row>
    <row r="128" spans="2:17" ht="30">
      <c r="B128" s="35" t="s">
        <v>256</v>
      </c>
      <c r="C128" s="37"/>
      <c r="D128">
        <v>5</v>
      </c>
      <c r="E128">
        <v>30</v>
      </c>
      <c r="F128" s="38">
        <f>AVERAGE(D128:E128)</f>
        <v>17.5</v>
      </c>
      <c r="G128" s="37">
        <v>8.75</v>
      </c>
      <c r="K128" s="6">
        <v>15</v>
      </c>
      <c r="O128" s="6">
        <v>35</v>
      </c>
      <c r="P128" s="37">
        <v>300</v>
      </c>
      <c r="Q128" s="38"/>
    </row>
    <row r="129" spans="2:17">
      <c r="B129" s="35" t="s">
        <v>257</v>
      </c>
      <c r="C129" s="37">
        <v>7</v>
      </c>
      <c r="F129" s="38"/>
      <c r="G129" s="37">
        <v>3.56</v>
      </c>
      <c r="K129" s="6">
        <v>15</v>
      </c>
      <c r="O129" s="6">
        <v>14.25</v>
      </c>
      <c r="P129" s="37">
        <v>52.9</v>
      </c>
      <c r="Q129" s="38">
        <v>45</v>
      </c>
    </row>
    <row r="130" spans="2:17" ht="45">
      <c r="B130" s="35" t="s">
        <v>258</v>
      </c>
      <c r="C130" s="37"/>
      <c r="D130">
        <v>30</v>
      </c>
      <c r="E130">
        <v>45</v>
      </c>
      <c r="F130" s="38">
        <f>AVERAGE(D130:E130)</f>
        <v>37.5</v>
      </c>
      <c r="G130" s="37">
        <v>23</v>
      </c>
      <c r="K130" s="6"/>
      <c r="O130" s="6" t="s">
        <v>310</v>
      </c>
      <c r="P130" s="37">
        <v>90</v>
      </c>
      <c r="Q130" s="38"/>
    </row>
    <row r="131" spans="2:17">
      <c r="B131" s="35" t="s">
        <v>259</v>
      </c>
      <c r="C131" s="37">
        <v>90</v>
      </c>
      <c r="F131" s="38"/>
      <c r="G131" s="37">
        <v>12.3</v>
      </c>
      <c r="K131" s="6"/>
      <c r="O131" s="6" t="s">
        <v>310</v>
      </c>
      <c r="P131" s="37">
        <v>39.82</v>
      </c>
      <c r="Q131" s="38"/>
    </row>
    <row r="132" spans="2:17">
      <c r="B132" s="35" t="s">
        <v>260</v>
      </c>
      <c r="C132" s="37">
        <v>60</v>
      </c>
      <c r="F132" s="38"/>
      <c r="G132" s="37">
        <v>60</v>
      </c>
      <c r="K132" s="6">
        <v>240</v>
      </c>
      <c r="O132" s="6">
        <v>15</v>
      </c>
      <c r="P132" s="37">
        <v>320</v>
      </c>
      <c r="Q132" s="38">
        <v>600</v>
      </c>
    </row>
    <row r="133" spans="2:17">
      <c r="B133" s="35" t="s">
        <v>261</v>
      </c>
      <c r="C133" s="37"/>
      <c r="D133">
        <v>30</v>
      </c>
      <c r="E133">
        <v>60</v>
      </c>
      <c r="F133" s="38">
        <f>AVERAGE(D133:E133)</f>
        <v>45</v>
      </c>
      <c r="G133" s="37"/>
      <c r="K133" s="6"/>
      <c r="O133" s="6" t="s">
        <v>310</v>
      </c>
      <c r="P133" s="37"/>
      <c r="Q133" s="38"/>
    </row>
    <row r="134" spans="2:17">
      <c r="B134" s="35" t="s">
        <v>262</v>
      </c>
      <c r="C134" s="37">
        <v>60</v>
      </c>
      <c r="F134" s="38"/>
      <c r="G134" s="37">
        <v>5.75</v>
      </c>
      <c r="K134" s="6">
        <v>15</v>
      </c>
      <c r="O134" s="6">
        <v>15</v>
      </c>
      <c r="P134" s="37">
        <v>14.75</v>
      </c>
      <c r="Q134" s="38">
        <v>45</v>
      </c>
    </row>
    <row r="135" spans="2:17">
      <c r="B135" s="35" t="s">
        <v>263</v>
      </c>
      <c r="C135" s="37"/>
      <c r="D135">
        <v>14</v>
      </c>
      <c r="E135">
        <v>42</v>
      </c>
      <c r="F135" s="38">
        <f>AVERAGE(D135:E135)</f>
        <v>28</v>
      </c>
      <c r="G135" s="37">
        <v>7.32</v>
      </c>
      <c r="K135" s="6">
        <v>15</v>
      </c>
      <c r="O135" s="6" t="s">
        <v>310</v>
      </c>
      <c r="P135" s="37">
        <v>42.23</v>
      </c>
      <c r="Q135" s="38">
        <v>60</v>
      </c>
    </row>
    <row r="136" spans="2:17">
      <c r="B136" s="35" t="s">
        <v>264</v>
      </c>
      <c r="C136" s="37"/>
      <c r="D136">
        <v>28</v>
      </c>
      <c r="E136">
        <v>42</v>
      </c>
      <c r="F136" s="38">
        <f>AVERAGE(D136:E136)</f>
        <v>35</v>
      </c>
      <c r="G136" s="37">
        <v>15</v>
      </c>
      <c r="K136" s="6"/>
      <c r="O136" s="6" t="s">
        <v>310</v>
      </c>
      <c r="P136" s="37">
        <v>30</v>
      </c>
      <c r="Q136" s="38"/>
    </row>
    <row r="137" spans="2:17">
      <c r="B137" s="35" t="s">
        <v>265</v>
      </c>
      <c r="C137" s="37"/>
      <c r="D137">
        <v>30</v>
      </c>
      <c r="E137">
        <v>60</v>
      </c>
      <c r="F137" s="38">
        <f>AVERAGE(D137:E137)</f>
        <v>45</v>
      </c>
      <c r="G137" s="37">
        <v>9.32</v>
      </c>
      <c r="K137" s="6">
        <v>25</v>
      </c>
      <c r="O137" s="6">
        <v>22.36</v>
      </c>
      <c r="P137" s="37">
        <v>33.25</v>
      </c>
      <c r="Q137" s="38">
        <v>75</v>
      </c>
    </row>
    <row r="138" spans="2:17">
      <c r="B138" s="35" t="s">
        <v>266</v>
      </c>
      <c r="C138" s="37"/>
      <c r="D138">
        <v>30</v>
      </c>
      <c r="E138">
        <v>60</v>
      </c>
      <c r="F138" s="38">
        <f>AVERAGE(D138:E138)</f>
        <v>45</v>
      </c>
      <c r="G138" s="37"/>
      <c r="K138" s="6"/>
      <c r="O138" s="6" t="s">
        <v>310</v>
      </c>
      <c r="P138" s="37"/>
      <c r="Q138" s="38"/>
    </row>
    <row r="139" spans="2:17">
      <c r="B139" s="35" t="s">
        <v>267</v>
      </c>
      <c r="C139" s="37">
        <v>120</v>
      </c>
      <c r="F139" s="38"/>
      <c r="G139" s="37">
        <v>10.7</v>
      </c>
      <c r="K139" s="6">
        <v>30</v>
      </c>
      <c r="O139" s="6">
        <v>21.39</v>
      </c>
      <c r="P139" s="37"/>
      <c r="Q139" s="38"/>
    </row>
    <row r="140" spans="2:17">
      <c r="B140" s="35" t="s">
        <v>268</v>
      </c>
      <c r="C140" s="37">
        <v>1</v>
      </c>
      <c r="F140" s="38"/>
      <c r="G140" s="37"/>
      <c r="H140">
        <v>5</v>
      </c>
      <c r="I140">
        <v>6</v>
      </c>
      <c r="J140">
        <f>AVERAGE(H140:I140)</f>
        <v>5.5</v>
      </c>
      <c r="K140" s="6"/>
      <c r="L140">
        <v>10</v>
      </c>
      <c r="M140">
        <v>15</v>
      </c>
      <c r="N140">
        <f>AVERAGE(L140:M140)</f>
        <v>12.5</v>
      </c>
      <c r="O140" s="6">
        <v>24</v>
      </c>
      <c r="P140" s="37">
        <f>AVERAGE(5,6)</f>
        <v>5.5</v>
      </c>
      <c r="Q140" s="38">
        <f>AVERAGE(10,15)</f>
        <v>12.5</v>
      </c>
    </row>
    <row r="141" spans="2:17">
      <c r="B141" s="35" t="s">
        <v>269</v>
      </c>
      <c r="C141" s="37">
        <v>28</v>
      </c>
      <c r="F141" s="38"/>
      <c r="G141" s="37">
        <v>20.09</v>
      </c>
      <c r="K141" s="6">
        <v>75</v>
      </c>
      <c r="O141" s="6" t="s">
        <v>310</v>
      </c>
      <c r="P141" s="37"/>
      <c r="Q141" s="38"/>
    </row>
    <row r="142" spans="2:17">
      <c r="B142" s="35" t="s">
        <v>270</v>
      </c>
      <c r="C142" s="37">
        <v>90</v>
      </c>
      <c r="F142" s="38"/>
      <c r="G142" s="37">
        <v>15</v>
      </c>
      <c r="K142" s="6">
        <v>30</v>
      </c>
      <c r="O142" s="6" t="s">
        <v>310</v>
      </c>
      <c r="P142" s="37">
        <f>AVERAGE(20,30)</f>
        <v>25</v>
      </c>
      <c r="Q142" s="38">
        <f>AVERAGE(30,40)</f>
        <v>35</v>
      </c>
    </row>
    <row r="143" spans="2:17" ht="30">
      <c r="B143" s="35" t="s">
        <v>271</v>
      </c>
      <c r="C143" s="37">
        <v>45</v>
      </c>
      <c r="F143" s="38"/>
      <c r="G143" s="37">
        <v>4</v>
      </c>
      <c r="K143" s="6"/>
      <c r="O143" s="6" t="s">
        <v>310</v>
      </c>
      <c r="P143" s="37">
        <v>30</v>
      </c>
      <c r="Q143" s="38"/>
    </row>
    <row r="144" spans="2:17">
      <c r="B144" s="35" t="s">
        <v>272</v>
      </c>
      <c r="C144" s="37"/>
      <c r="D144">
        <v>30</v>
      </c>
      <c r="E144">
        <v>45</v>
      </c>
      <c r="F144" s="38">
        <f>AVERAGE(D144:E144)</f>
        <v>37.5</v>
      </c>
      <c r="G144" s="37">
        <v>58.03</v>
      </c>
      <c r="K144" s="6">
        <v>90</v>
      </c>
      <c r="O144" s="6">
        <f>AVERAGE(33.74,41.16)</f>
        <v>37.450000000000003</v>
      </c>
      <c r="P144" s="37">
        <v>77.489999999999995</v>
      </c>
      <c r="Q144" s="38"/>
    </row>
    <row r="145" spans="2:17">
      <c r="B145" s="35" t="s">
        <v>273</v>
      </c>
      <c r="C145" s="37">
        <v>30</v>
      </c>
      <c r="F145" s="38"/>
      <c r="G145" s="37">
        <v>3.25</v>
      </c>
      <c r="K145" s="6">
        <v>10</v>
      </c>
      <c r="O145" s="6" t="s">
        <v>310</v>
      </c>
      <c r="P145" s="37">
        <v>3.75</v>
      </c>
      <c r="Q145" s="38">
        <v>15</v>
      </c>
    </row>
    <row r="146" spans="2:17" ht="30">
      <c r="B146" s="35" t="s">
        <v>274</v>
      </c>
      <c r="C146" s="37">
        <v>30</v>
      </c>
      <c r="F146" s="38"/>
      <c r="G146" s="37">
        <v>2.72</v>
      </c>
      <c r="K146" s="6">
        <v>10.9</v>
      </c>
      <c r="O146" s="6">
        <v>10.9</v>
      </c>
      <c r="P146" s="37">
        <v>17.14</v>
      </c>
      <c r="Q146" s="38">
        <v>45</v>
      </c>
    </row>
    <row r="147" spans="2:17">
      <c r="B147" s="35" t="s">
        <v>275</v>
      </c>
      <c r="C147" s="37">
        <v>30</v>
      </c>
      <c r="F147" s="38"/>
      <c r="G147" s="37">
        <v>3.5</v>
      </c>
      <c r="K147" s="6">
        <v>15</v>
      </c>
      <c r="O147" s="6">
        <v>14</v>
      </c>
      <c r="P147" s="37">
        <v>100</v>
      </c>
      <c r="Q147" s="38">
        <v>180</v>
      </c>
    </row>
    <row r="148" spans="2:17">
      <c r="B148" s="35" t="s">
        <v>276</v>
      </c>
      <c r="C148" s="37">
        <v>50</v>
      </c>
      <c r="F148" s="38"/>
      <c r="G148" s="37">
        <v>2.25</v>
      </c>
      <c r="K148" s="6">
        <v>10</v>
      </c>
      <c r="O148" s="6" t="s">
        <v>310</v>
      </c>
      <c r="P148" s="37">
        <v>64.02</v>
      </c>
      <c r="Q148" s="38">
        <v>270</v>
      </c>
    </row>
    <row r="149" spans="2:17">
      <c r="B149" s="35" t="s">
        <v>277</v>
      </c>
      <c r="C149" s="37"/>
      <c r="D149">
        <v>21</v>
      </c>
      <c r="E149">
        <v>28</v>
      </c>
      <c r="F149" s="38">
        <f>AVERAGE(D149:E149)</f>
        <v>24.5</v>
      </c>
      <c r="G149" s="37"/>
      <c r="K149" s="6"/>
      <c r="O149" s="6" t="s">
        <v>310</v>
      </c>
      <c r="P149" s="37"/>
      <c r="Q149" s="38"/>
    </row>
    <row r="150" spans="2:17">
      <c r="B150" s="35" t="s">
        <v>278</v>
      </c>
      <c r="C150" s="37"/>
      <c r="D150">
        <v>10</v>
      </c>
      <c r="E150">
        <v>30</v>
      </c>
      <c r="F150" s="38">
        <f>AVERAGE(D150:E150)</f>
        <v>20</v>
      </c>
      <c r="G150" s="37">
        <v>2.33</v>
      </c>
      <c r="K150" s="6">
        <v>10</v>
      </c>
      <c r="O150" s="6">
        <v>14</v>
      </c>
      <c r="P150" s="37">
        <v>242.45</v>
      </c>
      <c r="Q150" s="38">
        <f>SUM(15+60+5*60)</f>
        <v>375</v>
      </c>
    </row>
    <row r="151" spans="2:17" ht="30">
      <c r="B151" s="35" t="s">
        <v>279</v>
      </c>
      <c r="C151" s="37"/>
      <c r="D151">
        <v>5</v>
      </c>
      <c r="E151">
        <v>30</v>
      </c>
      <c r="F151" s="38">
        <f>AVERAGE(D151:E151)</f>
        <v>17.5</v>
      </c>
      <c r="G151" s="37">
        <v>200</v>
      </c>
      <c r="K151" s="6">
        <v>180</v>
      </c>
      <c r="O151" s="6" t="s">
        <v>310</v>
      </c>
      <c r="P151" s="37"/>
      <c r="Q151" s="38"/>
    </row>
    <row r="152" spans="2:17">
      <c r="B152" s="35" t="s">
        <v>280</v>
      </c>
      <c r="C152" s="37"/>
      <c r="D152">
        <v>45</v>
      </c>
      <c r="E152">
        <v>90</v>
      </c>
      <c r="F152" s="38">
        <f>AVERAGE(D152:E152)</f>
        <v>67.5</v>
      </c>
      <c r="G152" s="37">
        <v>9.8000000000000007</v>
      </c>
      <c r="K152" s="6">
        <v>20</v>
      </c>
      <c r="O152" s="6" t="s">
        <v>310</v>
      </c>
      <c r="P152" s="37">
        <v>60</v>
      </c>
      <c r="Q152" s="38">
        <f>60+35</f>
        <v>95</v>
      </c>
    </row>
    <row r="153" spans="2:17" ht="30">
      <c r="B153" s="35" t="s">
        <v>281</v>
      </c>
      <c r="C153" s="37"/>
      <c r="F153" s="38"/>
      <c r="G153" s="37"/>
      <c r="K153" s="6"/>
      <c r="O153" s="6" t="s">
        <v>310</v>
      </c>
      <c r="P153" s="37"/>
      <c r="Q153" s="38"/>
    </row>
    <row r="154" spans="2:17">
      <c r="B154" s="34" t="s">
        <v>282</v>
      </c>
      <c r="C154" s="37"/>
      <c r="D154">
        <v>42</v>
      </c>
      <c r="E154">
        <v>56</v>
      </c>
      <c r="F154" s="38">
        <f>AVERAGE(D154:E154)</f>
        <v>49</v>
      </c>
      <c r="G154" s="37">
        <v>5.32</v>
      </c>
      <c r="K154" s="6">
        <v>15</v>
      </c>
      <c r="O154" s="6">
        <v>21.29</v>
      </c>
      <c r="P154" s="37">
        <v>1025.23</v>
      </c>
      <c r="Q154" s="38">
        <f>12*60+50</f>
        <v>770</v>
      </c>
    </row>
    <row r="155" spans="2:17">
      <c r="B155" s="34" t="s">
        <v>283</v>
      </c>
      <c r="C155" s="37"/>
      <c r="D155">
        <v>28</v>
      </c>
      <c r="E155">
        <v>56</v>
      </c>
      <c r="F155" s="38">
        <f>AVERAGE(D155:E155)</f>
        <v>42</v>
      </c>
      <c r="G155" s="37"/>
      <c r="H155">
        <v>8</v>
      </c>
      <c r="I155">
        <v>11</v>
      </c>
      <c r="J155">
        <f>AVERAGE(H155:I155)</f>
        <v>9.5</v>
      </c>
      <c r="K155" s="6"/>
      <c r="L155">
        <v>10</v>
      </c>
      <c r="M155">
        <v>60</v>
      </c>
      <c r="N155">
        <f>AVERAGE(L155:M155)</f>
        <v>35</v>
      </c>
      <c r="O155" s="6" t="s">
        <v>310</v>
      </c>
      <c r="P155" s="37">
        <v>56</v>
      </c>
      <c r="Q155" s="38">
        <v>20</v>
      </c>
    </row>
    <row r="156" spans="2:17">
      <c r="B156" s="34" t="s">
        <v>284</v>
      </c>
      <c r="C156" s="37"/>
      <c r="D156">
        <v>3</v>
      </c>
      <c r="E156">
        <v>45</v>
      </c>
      <c r="F156" s="38">
        <f>AVERAGE(D156:E156)</f>
        <v>24</v>
      </c>
      <c r="G156" s="37">
        <v>13</v>
      </c>
      <c r="K156" s="6">
        <v>30</v>
      </c>
      <c r="O156" s="6" t="s">
        <v>310</v>
      </c>
      <c r="P156" s="37">
        <v>49.5</v>
      </c>
      <c r="Q156" s="38">
        <f>15+60+30</f>
        <v>105</v>
      </c>
    </row>
    <row r="157" spans="2:17">
      <c r="B157" s="34" t="s">
        <v>285</v>
      </c>
      <c r="C157" s="37">
        <v>45</v>
      </c>
      <c r="F157" s="38"/>
      <c r="G157" s="37">
        <v>4.5</v>
      </c>
      <c r="K157" s="6">
        <v>15</v>
      </c>
      <c r="O157" s="6" t="s">
        <v>310</v>
      </c>
      <c r="P157" s="37"/>
      <c r="Q157" s="38"/>
    </row>
    <row r="158" spans="2:17">
      <c r="B158" s="34" t="s">
        <v>286</v>
      </c>
      <c r="C158" s="37"/>
      <c r="D158">
        <v>30</v>
      </c>
      <c r="E158">
        <v>40</v>
      </c>
      <c r="F158" s="38">
        <f>AVERAGE(D158:E158)</f>
        <v>35</v>
      </c>
      <c r="G158" s="37">
        <v>17</v>
      </c>
      <c r="K158" s="6">
        <v>60</v>
      </c>
      <c r="O158" s="6">
        <v>17</v>
      </c>
      <c r="P158" s="37">
        <v>99</v>
      </c>
      <c r="Q158" s="38">
        <f>60+60</f>
        <v>120</v>
      </c>
    </row>
    <row r="159" spans="2:17">
      <c r="B159" s="34" t="s">
        <v>287</v>
      </c>
      <c r="C159" s="37"/>
      <c r="D159">
        <v>10</v>
      </c>
      <c r="E159">
        <v>14</v>
      </c>
      <c r="F159" s="38">
        <f>AVERAGE(D159:E159)</f>
        <v>12</v>
      </c>
      <c r="G159" s="37">
        <v>77.88</v>
      </c>
      <c r="K159" s="6">
        <v>161</v>
      </c>
      <c r="O159" s="6" t="s">
        <v>310</v>
      </c>
      <c r="P159" s="37">
        <f>AVERAGE(80,113)</f>
        <v>96.5</v>
      </c>
      <c r="Q159" s="38"/>
    </row>
    <row r="160" spans="2:17">
      <c r="B160" s="34" t="s">
        <v>288</v>
      </c>
      <c r="C160" s="37"/>
      <c r="D160">
        <v>12</v>
      </c>
      <c r="E160">
        <v>14</v>
      </c>
      <c r="F160" s="38">
        <f>AVERAGE(D160:E160)</f>
        <v>13</v>
      </c>
      <c r="G160" s="37">
        <v>3.4</v>
      </c>
      <c r="K160" s="6">
        <v>10</v>
      </c>
      <c r="O160" s="6">
        <v>20.47</v>
      </c>
      <c r="P160" s="37">
        <v>69.83</v>
      </c>
      <c r="Q160" s="38">
        <f>15+90</f>
        <v>105</v>
      </c>
    </row>
    <row r="161" spans="2:18">
      <c r="B161" s="34" t="s">
        <v>289</v>
      </c>
      <c r="C161" s="37"/>
      <c r="D161">
        <v>10</v>
      </c>
      <c r="E161">
        <v>30</v>
      </c>
      <c r="F161" s="38">
        <f>AVERAGE(D161:E161)</f>
        <v>20</v>
      </c>
      <c r="G161" s="37">
        <v>5.25</v>
      </c>
      <c r="K161" s="6">
        <v>15</v>
      </c>
      <c r="O161" s="6" t="s">
        <v>310</v>
      </c>
      <c r="P161" s="37">
        <v>27.84</v>
      </c>
      <c r="Q161" s="38">
        <v>60</v>
      </c>
    </row>
    <row r="162" spans="2:18">
      <c r="B162" s="34" t="s">
        <v>290</v>
      </c>
      <c r="C162" s="37">
        <v>60</v>
      </c>
      <c r="F162" s="38"/>
      <c r="G162" s="37"/>
      <c r="H162">
        <v>7.76</v>
      </c>
      <c r="I162">
        <v>9.44</v>
      </c>
      <c r="J162">
        <f>AVERAGE(H162:I162)</f>
        <v>8.6</v>
      </c>
      <c r="K162" s="6">
        <v>35</v>
      </c>
      <c r="O162" s="6" t="s">
        <v>310</v>
      </c>
      <c r="P162" s="37">
        <f>AVERAGE(75.52,151.04)</f>
        <v>113.28</v>
      </c>
      <c r="Q162" s="38">
        <f>AVERAGE(240,480)</f>
        <v>360</v>
      </c>
    </row>
    <row r="163" spans="2:18">
      <c r="B163" s="34" t="s">
        <v>291</v>
      </c>
      <c r="C163" s="37"/>
      <c r="D163">
        <v>30</v>
      </c>
      <c r="E163">
        <v>45</v>
      </c>
      <c r="F163" s="38">
        <f>AVERAGE(D163:E163)</f>
        <v>37.5</v>
      </c>
      <c r="G163" s="37">
        <v>6.5</v>
      </c>
      <c r="K163" s="6"/>
      <c r="O163" s="6" t="s">
        <v>310</v>
      </c>
      <c r="P163" s="37">
        <v>36</v>
      </c>
      <c r="Q163" s="38"/>
    </row>
    <row r="164" spans="2:18">
      <c r="B164" s="34" t="s">
        <v>292</v>
      </c>
      <c r="C164" s="37">
        <v>7</v>
      </c>
      <c r="F164" s="38"/>
      <c r="G164" s="37">
        <v>10</v>
      </c>
      <c r="K164" s="6">
        <v>30</v>
      </c>
      <c r="O164" s="6">
        <v>20</v>
      </c>
      <c r="P164" s="37">
        <v>20</v>
      </c>
      <c r="Q164" s="38">
        <v>60</v>
      </c>
    </row>
    <row r="165" spans="2:18">
      <c r="B165" s="34" t="s">
        <v>293</v>
      </c>
      <c r="C165" s="37">
        <v>74</v>
      </c>
      <c r="F165" s="38"/>
      <c r="G165" s="37">
        <v>24</v>
      </c>
      <c r="K165" s="6">
        <v>120</v>
      </c>
      <c r="O165" s="6" t="s">
        <v>310</v>
      </c>
      <c r="P165" s="37">
        <v>22.91</v>
      </c>
      <c r="Q165" s="38">
        <f>AVERAGE(75,105)</f>
        <v>90</v>
      </c>
    </row>
    <row r="166" spans="2:18">
      <c r="B166" s="34" t="s">
        <v>294</v>
      </c>
      <c r="C166" s="37"/>
      <c r="D166">
        <v>7</v>
      </c>
      <c r="E166">
        <v>90</v>
      </c>
      <c r="F166" s="38">
        <f>AVERAGE(D166:E166)</f>
        <v>48.5</v>
      </c>
      <c r="G166" s="37">
        <v>5.75</v>
      </c>
      <c r="K166" s="6">
        <v>15</v>
      </c>
      <c r="O166" s="6" t="s">
        <v>310</v>
      </c>
      <c r="P166" s="37">
        <v>485.23</v>
      </c>
      <c r="Q166" s="38">
        <f>30+ 5*60</f>
        <v>330</v>
      </c>
    </row>
    <row r="167" spans="2:18">
      <c r="B167" s="34" t="s">
        <v>295</v>
      </c>
      <c r="C167" s="37"/>
      <c r="D167">
        <v>30</v>
      </c>
      <c r="E167">
        <v>60</v>
      </c>
      <c r="F167" s="38">
        <f>AVERAGE(D167:E167)</f>
        <v>45</v>
      </c>
      <c r="G167" s="37">
        <v>3.75</v>
      </c>
      <c r="K167" s="6">
        <v>15</v>
      </c>
      <c r="O167" s="6">
        <v>15</v>
      </c>
      <c r="P167" s="37">
        <v>37</v>
      </c>
      <c r="Q167" s="38">
        <f>60+60</f>
        <v>120</v>
      </c>
    </row>
    <row r="168" spans="2:18">
      <c r="B168" s="34" t="s">
        <v>296</v>
      </c>
      <c r="C168" s="37">
        <v>5</v>
      </c>
      <c r="F168" s="38"/>
      <c r="G168" s="37">
        <v>3.8</v>
      </c>
      <c r="K168" s="6">
        <v>7</v>
      </c>
      <c r="O168" s="6" t="s">
        <v>310</v>
      </c>
      <c r="P168" s="37">
        <v>423.24</v>
      </c>
      <c r="Q168" s="38">
        <f>60+90+2.5*60+60+7.4*60</f>
        <v>804</v>
      </c>
    </row>
    <row r="169" spans="2:18">
      <c r="B169" s="34" t="s">
        <v>297</v>
      </c>
      <c r="C169" s="37">
        <v>33</v>
      </c>
      <c r="D169">
        <v>17</v>
      </c>
      <c r="E169">
        <v>96</v>
      </c>
      <c r="F169" s="38">
        <f>AVERAGE(D169:E169)</f>
        <v>56.5</v>
      </c>
      <c r="G169" s="37">
        <v>30</v>
      </c>
      <c r="K169" s="6">
        <v>90</v>
      </c>
      <c r="O169" s="6" t="s">
        <v>310</v>
      </c>
      <c r="P169" s="37">
        <v>55</v>
      </c>
      <c r="Q169" s="38">
        <f>60+60</f>
        <v>120</v>
      </c>
    </row>
    <row r="170" spans="2:18">
      <c r="B170" s="34" t="s">
        <v>298</v>
      </c>
      <c r="C170" s="37"/>
      <c r="D170">
        <v>15</v>
      </c>
      <c r="E170">
        <v>30</v>
      </c>
      <c r="F170" s="38">
        <f>AVERAGE(D170:E170)</f>
        <v>22.5</v>
      </c>
      <c r="G170" s="37"/>
      <c r="K170" s="6"/>
      <c r="O170" s="6" t="s">
        <v>310</v>
      </c>
      <c r="P170" s="37"/>
      <c r="Q170" s="38"/>
    </row>
    <row r="171" spans="2:18">
      <c r="B171" s="34" t="s">
        <v>299</v>
      </c>
      <c r="C171" s="37">
        <v>39</v>
      </c>
      <c r="F171" s="38"/>
      <c r="G171" s="37">
        <v>30</v>
      </c>
      <c r="K171" s="6">
        <v>60</v>
      </c>
      <c r="O171" s="6">
        <v>30</v>
      </c>
      <c r="P171" s="37">
        <v>155</v>
      </c>
      <c r="Q171" s="38">
        <v>160</v>
      </c>
    </row>
    <row r="172" spans="2:18" ht="15.75" thickBot="1">
      <c r="B172" s="36" t="s">
        <v>300</v>
      </c>
      <c r="C172" s="39"/>
      <c r="D172" s="40">
        <v>30</v>
      </c>
      <c r="E172" s="40">
        <v>60</v>
      </c>
      <c r="F172" s="41">
        <f>AVERAGE(D172:E172)</f>
        <v>45</v>
      </c>
      <c r="G172" s="39">
        <v>41.2</v>
      </c>
      <c r="H172" s="40"/>
      <c r="I172" s="40"/>
      <c r="J172" s="40"/>
      <c r="K172" s="48">
        <v>45</v>
      </c>
      <c r="L172" s="40"/>
      <c r="M172" s="40"/>
      <c r="N172" s="40"/>
      <c r="O172" s="48">
        <f>19.45</f>
        <v>19.45</v>
      </c>
      <c r="P172" s="39">
        <v>40.43</v>
      </c>
      <c r="Q172" s="41">
        <f>15+60+15</f>
        <v>90</v>
      </c>
    </row>
    <row r="173" spans="2:18">
      <c r="B173"/>
    </row>
    <row r="174" spans="2:18">
      <c r="B174"/>
      <c r="D174" t="s">
        <v>308</v>
      </c>
      <c r="H174" t="s">
        <v>303</v>
      </c>
      <c r="I174" t="s">
        <v>304</v>
      </c>
      <c r="O174" t="s">
        <v>309</v>
      </c>
      <c r="Q174" t="s">
        <v>303</v>
      </c>
      <c r="R174" t="s">
        <v>304</v>
      </c>
    </row>
    <row r="175" spans="2:18">
      <c r="B175"/>
      <c r="C175" t="s">
        <v>238</v>
      </c>
      <c r="D175" s="26">
        <f>AVERAGE(C122:C172,F122:F172)</f>
        <v>38.803921568627452</v>
      </c>
      <c r="G175" t="s">
        <v>238</v>
      </c>
      <c r="H175" s="32">
        <f>AVERAGE(G122:G172,J122:J172)</f>
        <v>18.362608695652174</v>
      </c>
      <c r="I175" s="26">
        <f>AVERAGE(K123:K172,N123:N172)</f>
        <v>43.647500000000001</v>
      </c>
      <c r="J175" s="32"/>
      <c r="K175" s="26"/>
      <c r="O175" t="s">
        <v>238</v>
      </c>
      <c r="P175" t="s">
        <v>238</v>
      </c>
      <c r="Q175" s="32">
        <f>AVERAGE(P122:P172)</f>
        <v>135.48365853658535</v>
      </c>
      <c r="R175" s="26">
        <f>AVERAGE(Q122:Q172)</f>
        <v>208.38333333333333</v>
      </c>
    </row>
    <row r="176" spans="2:18">
      <c r="B176"/>
      <c r="C176" t="s">
        <v>302</v>
      </c>
      <c r="D176" s="26">
        <f>MEDIAN(C122:C172,F122:F172)</f>
        <v>37.5</v>
      </c>
      <c r="G176" t="s">
        <v>302</v>
      </c>
      <c r="H176" s="32">
        <f>MEDIAN(G122:G172,J122:J172)</f>
        <v>9.0350000000000001</v>
      </c>
      <c r="I176" s="26">
        <f>MEDIAN(K123:K172,N123:N172)</f>
        <v>22.5</v>
      </c>
      <c r="J176" s="32"/>
      <c r="K176" s="26"/>
      <c r="O176" s="32">
        <f>AVERAGE(O122:O172)</f>
        <v>20.524318181818177</v>
      </c>
      <c r="P176" t="s">
        <v>302</v>
      </c>
      <c r="Q176">
        <f>MEDIAN(P122:P172)</f>
        <v>55</v>
      </c>
      <c r="R176">
        <f>MEDIAN(Q122:Q172)</f>
        <v>100</v>
      </c>
    </row>
  </sheetData>
  <mergeCells count="5">
    <mergeCell ref="C5:K5"/>
    <mergeCell ref="L5:R5"/>
    <mergeCell ref="B62:H62"/>
    <mergeCell ref="G119:N119"/>
    <mergeCell ref="P119:Q119"/>
  </mergeCells>
  <hyperlinks>
    <hyperlink ref="A1" location="Contents!A1" display="Back to content overview" xr:uid="{066CE92B-89C8-42C3-9B5D-79EAC0F441B4}"/>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7465-618B-45D2-823D-9EC486C40DF8}">
  <dimension ref="A1:J113"/>
  <sheetViews>
    <sheetView zoomScaleNormal="100" workbookViewId="0">
      <selection activeCell="B3" sqref="B3"/>
    </sheetView>
  </sheetViews>
  <sheetFormatPr defaultColWidth="11.42578125" defaultRowHeight="15"/>
  <sheetData>
    <row r="1" spans="1:10" ht="15.75" customHeight="1">
      <c r="A1" s="2" t="s">
        <v>0</v>
      </c>
    </row>
    <row r="2" spans="1:10" ht="15.75" customHeight="1">
      <c r="A2" s="2"/>
    </row>
    <row r="3" spans="1:10" ht="15.75" customHeight="1">
      <c r="A3" s="2"/>
      <c r="B3" s="64" t="s">
        <v>818</v>
      </c>
    </row>
    <row r="4" spans="1:10" ht="15.75" customHeight="1">
      <c r="A4" s="2"/>
    </row>
    <row r="5" spans="1:10">
      <c r="B5" s="1" t="s">
        <v>358</v>
      </c>
      <c r="G5" s="20" t="s">
        <v>323</v>
      </c>
      <c r="H5" s="20" t="s">
        <v>322</v>
      </c>
      <c r="I5" s="20" t="s">
        <v>324</v>
      </c>
      <c r="J5" s="20" t="s">
        <v>315</v>
      </c>
    </row>
    <row r="6" spans="1:10">
      <c r="B6" t="s">
        <v>357</v>
      </c>
      <c r="C6" t="s">
        <v>313</v>
      </c>
      <c r="D6" t="s">
        <v>314</v>
      </c>
      <c r="G6" s="21" t="s">
        <v>321</v>
      </c>
      <c r="H6" s="21">
        <v>2022</v>
      </c>
      <c r="I6" s="21">
        <v>2024</v>
      </c>
      <c r="J6" s="21">
        <v>2023</v>
      </c>
    </row>
    <row r="7" spans="1:10">
      <c r="B7">
        <v>360</v>
      </c>
      <c r="C7">
        <v>90</v>
      </c>
      <c r="G7" s="21" t="s">
        <v>319</v>
      </c>
      <c r="H7" s="21" t="s">
        <v>325</v>
      </c>
      <c r="I7" s="21" t="s">
        <v>326</v>
      </c>
      <c r="J7" s="21" t="s">
        <v>327</v>
      </c>
    </row>
    <row r="8" spans="1:10">
      <c r="B8">
        <v>270</v>
      </c>
      <c r="C8">
        <v>360</v>
      </c>
      <c r="G8" s="21" t="s">
        <v>320</v>
      </c>
      <c r="H8" s="21" t="s">
        <v>328</v>
      </c>
      <c r="I8" s="21" t="s">
        <v>329</v>
      </c>
      <c r="J8" s="21" t="s">
        <v>330</v>
      </c>
    </row>
    <row r="9" spans="1:10">
      <c r="B9">
        <v>260</v>
      </c>
      <c r="C9">
        <v>75</v>
      </c>
      <c r="G9" s="21" t="s">
        <v>317</v>
      </c>
      <c r="H9" s="21" t="s">
        <v>331</v>
      </c>
      <c r="I9" s="21" t="s">
        <v>332</v>
      </c>
      <c r="J9" s="22" t="s">
        <v>333</v>
      </c>
    </row>
    <row r="10" spans="1:10">
      <c r="B10">
        <v>170</v>
      </c>
      <c r="C10">
        <v>75</v>
      </c>
      <c r="G10" s="21" t="s">
        <v>316</v>
      </c>
      <c r="H10" s="22">
        <v>800209.92799999996</v>
      </c>
      <c r="I10" s="22">
        <v>197708.41399999999</v>
      </c>
      <c r="J10" s="22">
        <v>232148.38399999999</v>
      </c>
    </row>
    <row r="11" spans="1:10">
      <c r="B11">
        <v>200</v>
      </c>
      <c r="C11">
        <v>125</v>
      </c>
      <c r="G11" s="20" t="s">
        <v>318</v>
      </c>
      <c r="H11" s="55">
        <v>7.6254989928092973</v>
      </c>
      <c r="I11" s="55">
        <v>10.997508684683496</v>
      </c>
      <c r="J11" s="55">
        <v>2.836978611059382</v>
      </c>
    </row>
    <row r="12" spans="1:10">
      <c r="B12">
        <v>200</v>
      </c>
      <c r="C12">
        <v>120</v>
      </c>
      <c r="G12" s="21"/>
      <c r="H12" s="56"/>
      <c r="I12" s="56"/>
      <c r="J12" s="56"/>
    </row>
    <row r="13" spans="1:10">
      <c r="B13">
        <v>200</v>
      </c>
      <c r="C13">
        <v>160</v>
      </c>
      <c r="G13" t="s">
        <v>355</v>
      </c>
      <c r="H13" s="166">
        <f>AVERAGE(H19:J19)*0.4145</f>
        <v>3.000990722906138E-2</v>
      </c>
    </row>
    <row r="14" spans="1:10">
      <c r="B14">
        <v>200</v>
      </c>
      <c r="C14">
        <v>120</v>
      </c>
    </row>
    <row r="15" spans="1:10">
      <c r="B15">
        <v>180</v>
      </c>
      <c r="C15">
        <v>120</v>
      </c>
    </row>
    <row r="16" spans="1:10">
      <c r="B16">
        <v>180</v>
      </c>
      <c r="C16">
        <v>120</v>
      </c>
      <c r="G16" t="s">
        <v>577</v>
      </c>
      <c r="H16" s="25">
        <v>61020</v>
      </c>
      <c r="I16" s="25">
        <v>21743</v>
      </c>
      <c r="J16" s="25">
        <v>6586</v>
      </c>
    </row>
    <row r="17" spans="2:10">
      <c r="B17">
        <v>180</v>
      </c>
      <c r="C17">
        <v>200</v>
      </c>
      <c r="G17" t="s">
        <v>576</v>
      </c>
      <c r="H17">
        <v>1092118</v>
      </c>
      <c r="I17">
        <v>261472</v>
      </c>
      <c r="J17">
        <v>322904</v>
      </c>
    </row>
    <row r="18" spans="2:10">
      <c r="B18">
        <v>153</v>
      </c>
      <c r="C18">
        <v>100</v>
      </c>
      <c r="G18" t="s">
        <v>578</v>
      </c>
      <c r="H18" s="25">
        <f>H17*0.734</f>
        <v>801614.61199999996</v>
      </c>
      <c r="I18" s="25">
        <f t="shared" ref="I18:J18" si="0">I17*0.734</f>
        <v>191920.448</v>
      </c>
      <c r="J18" s="25">
        <f t="shared" si="0"/>
        <v>237011.53599999999</v>
      </c>
    </row>
    <row r="19" spans="2:10">
      <c r="B19">
        <v>150</v>
      </c>
      <c r="C19">
        <v>110</v>
      </c>
      <c r="G19" t="s">
        <v>579</v>
      </c>
      <c r="H19" s="130">
        <f>H16/H18</f>
        <v>7.6121366909414567E-2</v>
      </c>
      <c r="I19" s="130">
        <f t="shared" ref="I19:J19" si="1">I16/I18</f>
        <v>0.1132917322077114</v>
      </c>
      <c r="J19" s="130">
        <f t="shared" si="1"/>
        <v>2.7787676967757385E-2</v>
      </c>
    </row>
    <row r="20" spans="2:10">
      <c r="B20">
        <v>120</v>
      </c>
      <c r="C20">
        <v>60</v>
      </c>
    </row>
    <row r="21" spans="2:10">
      <c r="B21">
        <v>120</v>
      </c>
      <c r="C21">
        <v>120</v>
      </c>
    </row>
    <row r="22" spans="2:10">
      <c r="B22">
        <v>120</v>
      </c>
      <c r="C22">
        <v>127.5</v>
      </c>
    </row>
    <row r="23" spans="2:10">
      <c r="B23">
        <v>120</v>
      </c>
      <c r="C23">
        <v>150</v>
      </c>
    </row>
    <row r="24" spans="2:10">
      <c r="B24">
        <v>120</v>
      </c>
      <c r="C24">
        <v>260</v>
      </c>
    </row>
    <row r="25" spans="2:10">
      <c r="B25">
        <v>120</v>
      </c>
      <c r="C25">
        <v>200</v>
      </c>
    </row>
    <row r="26" spans="2:10">
      <c r="B26">
        <v>120</v>
      </c>
      <c r="C26">
        <v>120</v>
      </c>
    </row>
    <row r="27" spans="2:10">
      <c r="B27">
        <v>120</v>
      </c>
      <c r="C27">
        <v>120</v>
      </c>
    </row>
    <row r="28" spans="2:10">
      <c r="B28">
        <v>120</v>
      </c>
      <c r="C28">
        <v>200</v>
      </c>
    </row>
    <row r="29" spans="2:10">
      <c r="B29">
        <v>120</v>
      </c>
      <c r="C29">
        <v>240</v>
      </c>
    </row>
    <row r="30" spans="2:10">
      <c r="B30">
        <v>120</v>
      </c>
      <c r="C30">
        <v>200</v>
      </c>
    </row>
    <row r="31" spans="2:10">
      <c r="B31">
        <v>120</v>
      </c>
      <c r="C31">
        <v>90</v>
      </c>
    </row>
    <row r="32" spans="2:10">
      <c r="B32">
        <v>110</v>
      </c>
    </row>
    <row r="33" spans="2:2">
      <c r="B33">
        <v>105</v>
      </c>
    </row>
    <row r="34" spans="2:2">
      <c r="B34">
        <v>105</v>
      </c>
    </row>
    <row r="35" spans="2:2">
      <c r="B35">
        <v>100</v>
      </c>
    </row>
    <row r="36" spans="2:2">
      <c r="B36">
        <v>96</v>
      </c>
    </row>
    <row r="37" spans="2:2">
      <c r="B37">
        <v>90</v>
      </c>
    </row>
    <row r="38" spans="2:2">
      <c r="B38">
        <v>90</v>
      </c>
    </row>
    <row r="39" spans="2:2">
      <c r="B39">
        <v>90</v>
      </c>
    </row>
    <row r="40" spans="2:2">
      <c r="B40">
        <v>75</v>
      </c>
    </row>
    <row r="41" spans="2:2">
      <c r="B41">
        <v>75</v>
      </c>
    </row>
    <row r="42" spans="2:2">
      <c r="B42">
        <v>75</v>
      </c>
    </row>
    <row r="43" spans="2:2">
      <c r="B43">
        <v>65</v>
      </c>
    </row>
    <row r="44" spans="2:2">
      <c r="B44">
        <v>60</v>
      </c>
    </row>
    <row r="45" spans="2:2">
      <c r="B45">
        <v>60</v>
      </c>
    </row>
    <row r="46" spans="2:2">
      <c r="B46">
        <v>60</v>
      </c>
    </row>
    <row r="47" spans="2:2">
      <c r="B47">
        <v>50</v>
      </c>
    </row>
    <row r="48" spans="2:2">
      <c r="B48">
        <v>31</v>
      </c>
    </row>
    <row r="49" spans="2:2">
      <c r="B49">
        <v>31</v>
      </c>
    </row>
    <row r="50" spans="2:2">
      <c r="B50">
        <v>31</v>
      </c>
    </row>
    <row r="51" spans="2:2">
      <c r="B51">
        <v>31</v>
      </c>
    </row>
    <row r="52" spans="2:2">
      <c r="B52">
        <v>31</v>
      </c>
    </row>
    <row r="53" spans="2:2">
      <c r="B53">
        <v>31</v>
      </c>
    </row>
    <row r="54" spans="2:2">
      <c r="B54">
        <v>31</v>
      </c>
    </row>
    <row r="55" spans="2:2">
      <c r="B55">
        <v>31</v>
      </c>
    </row>
    <row r="56" spans="2:2">
      <c r="B56">
        <v>31</v>
      </c>
    </row>
    <row r="57" spans="2:2">
      <c r="B57">
        <v>31</v>
      </c>
    </row>
    <row r="58" spans="2:2">
      <c r="B58">
        <v>31</v>
      </c>
    </row>
    <row r="59" spans="2:2">
      <c r="B59">
        <v>31</v>
      </c>
    </row>
    <row r="60" spans="2:2">
      <c r="B60">
        <v>31</v>
      </c>
    </row>
    <row r="61" spans="2:2">
      <c r="B61">
        <v>31</v>
      </c>
    </row>
    <row r="62" spans="2:2">
      <c r="B62">
        <v>31</v>
      </c>
    </row>
    <row r="63" spans="2:2">
      <c r="B63">
        <v>31</v>
      </c>
    </row>
    <row r="64" spans="2:2">
      <c r="B64">
        <v>31</v>
      </c>
    </row>
    <row r="65" spans="2:2">
      <c r="B65">
        <v>31</v>
      </c>
    </row>
    <row r="66" spans="2:2">
      <c r="B66">
        <v>31</v>
      </c>
    </row>
    <row r="67" spans="2:2">
      <c r="B67">
        <v>31</v>
      </c>
    </row>
    <row r="68" spans="2:2">
      <c r="B68">
        <v>31</v>
      </c>
    </row>
    <row r="69" spans="2:2">
      <c r="B69">
        <v>31</v>
      </c>
    </row>
    <row r="70" spans="2:2">
      <c r="B70">
        <v>31</v>
      </c>
    </row>
    <row r="71" spans="2:2">
      <c r="B71">
        <v>31</v>
      </c>
    </row>
    <row r="72" spans="2:2">
      <c r="B72">
        <v>31</v>
      </c>
    </row>
    <row r="73" spans="2:2">
      <c r="B73">
        <v>31</v>
      </c>
    </row>
    <row r="74" spans="2:2">
      <c r="B74">
        <v>31</v>
      </c>
    </row>
    <row r="75" spans="2:2">
      <c r="B75">
        <v>31</v>
      </c>
    </row>
    <row r="76" spans="2:2">
      <c r="B76">
        <v>30</v>
      </c>
    </row>
    <row r="77" spans="2:2">
      <c r="B77">
        <v>30</v>
      </c>
    </row>
    <row r="78" spans="2:2">
      <c r="B78">
        <v>30</v>
      </c>
    </row>
    <row r="79" spans="2:2">
      <c r="B79">
        <v>30</v>
      </c>
    </row>
    <row r="80" spans="2:2">
      <c r="B80">
        <v>30</v>
      </c>
    </row>
    <row r="81" spans="2:2">
      <c r="B81">
        <v>30</v>
      </c>
    </row>
    <row r="82" spans="2:2">
      <c r="B82">
        <v>30</v>
      </c>
    </row>
    <row r="83" spans="2:2">
      <c r="B83">
        <v>30</v>
      </c>
    </row>
    <row r="84" spans="2:2">
      <c r="B84">
        <v>30</v>
      </c>
    </row>
    <row r="85" spans="2:2">
      <c r="B85">
        <v>30</v>
      </c>
    </row>
    <row r="86" spans="2:2">
      <c r="B86">
        <v>30</v>
      </c>
    </row>
    <row r="87" spans="2:2">
      <c r="B87">
        <v>30</v>
      </c>
    </row>
    <row r="88" spans="2:2">
      <c r="B88">
        <v>30</v>
      </c>
    </row>
    <row r="89" spans="2:2">
      <c r="B89">
        <v>30</v>
      </c>
    </row>
    <row r="90" spans="2:2">
      <c r="B90">
        <v>30</v>
      </c>
    </row>
    <row r="91" spans="2:2">
      <c r="B91">
        <v>30</v>
      </c>
    </row>
    <row r="92" spans="2:2">
      <c r="B92">
        <v>30</v>
      </c>
    </row>
    <row r="93" spans="2:2">
      <c r="B93">
        <v>30</v>
      </c>
    </row>
    <row r="94" spans="2:2">
      <c r="B94">
        <v>30</v>
      </c>
    </row>
    <row r="95" spans="2:2">
      <c r="B95">
        <v>30</v>
      </c>
    </row>
    <row r="96" spans="2:2">
      <c r="B96">
        <v>30</v>
      </c>
    </row>
    <row r="97" spans="2:4">
      <c r="B97">
        <v>30</v>
      </c>
    </row>
    <row r="98" spans="2:4">
      <c r="B98">
        <v>30</v>
      </c>
    </row>
    <row r="99" spans="2:4">
      <c r="B99">
        <v>25.5</v>
      </c>
    </row>
    <row r="100" spans="2:4">
      <c r="B100">
        <v>24</v>
      </c>
    </row>
    <row r="101" spans="2:4">
      <c r="B101">
        <v>27</v>
      </c>
    </row>
    <row r="102" spans="2:4">
      <c r="B102">
        <v>20.5</v>
      </c>
    </row>
    <row r="103" spans="2:4">
      <c r="B103">
        <v>26</v>
      </c>
    </row>
    <row r="104" spans="2:4">
      <c r="B104">
        <v>25</v>
      </c>
    </row>
    <row r="105" spans="2:4">
      <c r="B105">
        <v>22</v>
      </c>
    </row>
    <row r="106" spans="2:4">
      <c r="B106">
        <v>20</v>
      </c>
    </row>
    <row r="107" spans="2:4">
      <c r="B107">
        <v>20</v>
      </c>
    </row>
    <row r="108" spans="2:4">
      <c r="B108">
        <v>20</v>
      </c>
    </row>
    <row r="109" spans="2:4">
      <c r="B109">
        <v>20</v>
      </c>
    </row>
    <row r="110" spans="2:4">
      <c r="B110">
        <v>10</v>
      </c>
    </row>
    <row r="111" spans="2:4">
      <c r="D111" t="s">
        <v>312</v>
      </c>
    </row>
    <row r="112" spans="2:4">
      <c r="B112" s="32">
        <f>AVERAGE(B7:B110)</f>
        <v>69.875</v>
      </c>
      <c r="C112">
        <f>AVERAGE(C7:C31)</f>
        <v>146.5</v>
      </c>
      <c r="D112" s="32">
        <f>AVERAGE(B112:C112)</f>
        <v>108.1875</v>
      </c>
    </row>
    <row r="113" spans="2:3">
      <c r="B113">
        <f>MEDIAN(B7:B110)</f>
        <v>31</v>
      </c>
      <c r="C113">
        <f>MEDIAN(C7:C31)</f>
        <v>120</v>
      </c>
    </row>
  </sheetData>
  <hyperlinks>
    <hyperlink ref="A1" location="Contents!A1" display="Back to content overview" xr:uid="{97CBE127-A476-4D72-A8D4-A30B917BA245}"/>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C90E7-E276-44D9-97A1-70A79D5C854A}">
  <dimension ref="A1:S39"/>
  <sheetViews>
    <sheetView zoomScale="70" workbookViewId="0">
      <selection activeCell="B3" sqref="B3"/>
    </sheetView>
  </sheetViews>
  <sheetFormatPr defaultColWidth="11.42578125" defaultRowHeight="15"/>
  <cols>
    <col min="2" max="2" width="21.5703125" customWidth="1"/>
    <col min="3" max="3" width="16.42578125" customWidth="1"/>
  </cols>
  <sheetData>
    <row r="1" spans="1:15">
      <c r="A1" s="2" t="s">
        <v>0</v>
      </c>
    </row>
    <row r="2" spans="1:15">
      <c r="A2" s="2"/>
    </row>
    <row r="3" spans="1:15">
      <c r="A3" s="2"/>
      <c r="B3" s="64" t="s">
        <v>819</v>
      </c>
    </row>
    <row r="4" spans="1:15">
      <c r="A4" s="2"/>
    </row>
    <row r="5" spans="1:15">
      <c r="B5" s="277" t="s">
        <v>782</v>
      </c>
      <c r="C5" s="278" t="s">
        <v>788</v>
      </c>
      <c r="D5" s="19">
        <v>2003</v>
      </c>
      <c r="E5" s="19">
        <v>2012</v>
      </c>
      <c r="F5" s="19">
        <v>2015</v>
      </c>
      <c r="G5" s="19">
        <v>1999</v>
      </c>
      <c r="H5" s="19">
        <v>2016</v>
      </c>
      <c r="I5" s="19">
        <v>2009</v>
      </c>
      <c r="J5" s="19">
        <v>2017</v>
      </c>
      <c r="K5" s="19">
        <v>2019</v>
      </c>
      <c r="L5" s="19">
        <v>2008</v>
      </c>
      <c r="M5" s="278">
        <v>2022</v>
      </c>
    </row>
    <row r="6" spans="1:15">
      <c r="B6" s="276" t="s">
        <v>783</v>
      </c>
      <c r="C6" s="7" t="s">
        <v>784</v>
      </c>
      <c r="D6" t="s">
        <v>310</v>
      </c>
      <c r="E6" t="s">
        <v>310</v>
      </c>
      <c r="F6">
        <v>0.62770000000000004</v>
      </c>
      <c r="M6" s="7"/>
    </row>
    <row r="7" spans="1:15">
      <c r="B7" s="6"/>
      <c r="C7" s="7" t="s">
        <v>785</v>
      </c>
      <c r="D7">
        <v>0.88400000000000001</v>
      </c>
      <c r="E7">
        <v>0.77829999999999999</v>
      </c>
      <c r="F7">
        <v>0.90129999999999999</v>
      </c>
      <c r="G7">
        <v>0.93830000000000002</v>
      </c>
      <c r="H7">
        <v>0.90339999999999998</v>
      </c>
      <c r="I7">
        <v>0.71689999999999998</v>
      </c>
      <c r="J7">
        <v>0.88519999999999999</v>
      </c>
      <c r="L7">
        <v>0.67989999999999995</v>
      </c>
      <c r="M7" s="7"/>
    </row>
    <row r="8" spans="1:15">
      <c r="B8" s="6"/>
      <c r="C8" s="7" t="s">
        <v>786</v>
      </c>
      <c r="D8" t="s">
        <v>310</v>
      </c>
      <c r="F8">
        <v>0.93640000000000001</v>
      </c>
      <c r="H8">
        <v>0.9173</v>
      </c>
      <c r="M8" s="7"/>
    </row>
    <row r="9" spans="1:15">
      <c r="B9" s="6"/>
      <c r="C9" s="7" t="s">
        <v>787</v>
      </c>
      <c r="D9" t="s">
        <v>310</v>
      </c>
      <c r="K9">
        <v>9.4439999999999996E-2</v>
      </c>
      <c r="M9" s="7"/>
    </row>
    <row r="10" spans="1:15">
      <c r="B10" s="8"/>
      <c r="C10" s="10" t="s">
        <v>789</v>
      </c>
      <c r="D10" s="9" t="s">
        <v>310</v>
      </c>
      <c r="E10" s="9"/>
      <c r="F10" s="9"/>
      <c r="G10" s="9"/>
      <c r="H10" s="9"/>
      <c r="I10" s="9"/>
      <c r="J10" s="9"/>
      <c r="K10" s="9"/>
      <c r="L10" s="9"/>
      <c r="M10" s="10">
        <v>0.6593</v>
      </c>
    </row>
    <row r="12" spans="1:15">
      <c r="B12" s="279" t="s">
        <v>790</v>
      </c>
      <c r="C12" s="278">
        <v>0.62137100000000001</v>
      </c>
    </row>
    <row r="14" spans="1:15">
      <c r="B14" s="277" t="s">
        <v>792</v>
      </c>
      <c r="C14" s="19">
        <v>2002</v>
      </c>
      <c r="D14" s="19">
        <v>2006</v>
      </c>
      <c r="E14" s="19">
        <v>2009</v>
      </c>
      <c r="F14" s="19">
        <v>2003</v>
      </c>
      <c r="G14" s="19">
        <v>2000</v>
      </c>
      <c r="H14" s="19">
        <v>2024</v>
      </c>
      <c r="I14" s="19">
        <v>2018</v>
      </c>
      <c r="J14" s="19">
        <v>2020</v>
      </c>
      <c r="K14" s="19">
        <v>2024</v>
      </c>
      <c r="L14" s="19">
        <v>2016</v>
      </c>
      <c r="M14" s="19">
        <v>2017</v>
      </c>
      <c r="N14" s="19">
        <v>2008</v>
      </c>
      <c r="O14" s="278">
        <v>2022</v>
      </c>
    </row>
    <row r="15" spans="1:15">
      <c r="B15" s="281" t="s">
        <v>794</v>
      </c>
      <c r="C15">
        <v>74.900000000000006</v>
      </c>
      <c r="D15">
        <v>83.9</v>
      </c>
      <c r="E15">
        <v>88.2</v>
      </c>
      <c r="F15">
        <v>76.5</v>
      </c>
      <c r="G15">
        <v>71.599999999999994</v>
      </c>
      <c r="H15">
        <v>124.8</v>
      </c>
      <c r="I15">
        <v>101.1</v>
      </c>
      <c r="J15">
        <v>100</v>
      </c>
      <c r="K15">
        <v>124.8</v>
      </c>
      <c r="L15">
        <v>95.2</v>
      </c>
      <c r="M15">
        <v>98</v>
      </c>
      <c r="N15">
        <v>89.8</v>
      </c>
      <c r="O15" s="7">
        <v>120</v>
      </c>
    </row>
    <row r="16" spans="1:15">
      <c r="B16" s="8"/>
      <c r="C16" s="196">
        <f t="shared" ref="C16:O16" si="0">$H$15/C15</f>
        <v>1.666221628838451</v>
      </c>
      <c r="D16" s="196">
        <f t="shared" si="0"/>
        <v>1.4874851013110846</v>
      </c>
      <c r="E16" s="196">
        <f t="shared" si="0"/>
        <v>1.4149659863945578</v>
      </c>
      <c r="F16" s="196">
        <f t="shared" si="0"/>
        <v>1.6313725490196078</v>
      </c>
      <c r="G16" s="196">
        <f t="shared" si="0"/>
        <v>1.7430167597765365</v>
      </c>
      <c r="H16" s="196">
        <f t="shared" si="0"/>
        <v>1</v>
      </c>
      <c r="I16" s="196">
        <f t="shared" si="0"/>
        <v>1.2344213649851632</v>
      </c>
      <c r="J16" s="196">
        <f t="shared" si="0"/>
        <v>1.248</v>
      </c>
      <c r="K16" s="196">
        <f t="shared" si="0"/>
        <v>1</v>
      </c>
      <c r="L16" s="196">
        <f t="shared" si="0"/>
        <v>1.3109243697478992</v>
      </c>
      <c r="M16" s="196">
        <f t="shared" si="0"/>
        <v>1.273469387755102</v>
      </c>
      <c r="N16" s="196">
        <f t="shared" si="0"/>
        <v>1.3897550111358574</v>
      </c>
      <c r="O16" s="280">
        <f t="shared" si="0"/>
        <v>1.04</v>
      </c>
    </row>
    <row r="18" spans="2:19">
      <c r="B18" s="277" t="s">
        <v>793</v>
      </c>
      <c r="C18" s="284">
        <v>2015</v>
      </c>
      <c r="D18" s="284">
        <v>2024</v>
      </c>
      <c r="E18" s="284">
        <v>2012</v>
      </c>
      <c r="F18" s="284">
        <v>2003</v>
      </c>
      <c r="G18" s="284">
        <v>2014</v>
      </c>
      <c r="H18" s="284">
        <v>1999</v>
      </c>
      <c r="I18" s="284">
        <v>2012</v>
      </c>
      <c r="J18" s="284">
        <v>2019</v>
      </c>
      <c r="K18" s="284">
        <v>2016</v>
      </c>
      <c r="L18" s="19">
        <v>2010</v>
      </c>
      <c r="M18" s="284">
        <v>2008</v>
      </c>
      <c r="N18" s="284">
        <v>2020</v>
      </c>
      <c r="O18" s="284">
        <v>2005</v>
      </c>
      <c r="P18" s="284">
        <v>2023</v>
      </c>
      <c r="Q18" s="19">
        <v>2005</v>
      </c>
      <c r="R18" s="284">
        <v>2017</v>
      </c>
      <c r="S18" s="285">
        <v>2022</v>
      </c>
    </row>
    <row r="19" spans="2:19">
      <c r="B19" s="281" t="s">
        <v>791</v>
      </c>
      <c r="C19" s="53">
        <v>94.5</v>
      </c>
      <c r="D19" s="53">
        <v>119.3</v>
      </c>
      <c r="E19" s="53">
        <v>91.7</v>
      </c>
      <c r="F19" s="53">
        <v>78.900000000000006</v>
      </c>
      <c r="G19" s="53">
        <v>94</v>
      </c>
      <c r="H19" s="53">
        <v>74.5</v>
      </c>
      <c r="I19" s="53">
        <v>91.7</v>
      </c>
      <c r="J19" s="53">
        <v>99.5</v>
      </c>
      <c r="K19" s="53">
        <v>95</v>
      </c>
      <c r="L19">
        <v>88.1</v>
      </c>
      <c r="M19" s="53">
        <v>86.9</v>
      </c>
      <c r="N19" s="53">
        <v>100</v>
      </c>
      <c r="O19" s="53">
        <v>81.5</v>
      </c>
      <c r="P19" s="53">
        <v>116.7</v>
      </c>
      <c r="Q19">
        <v>81.5</v>
      </c>
      <c r="R19" s="53">
        <v>96.4</v>
      </c>
      <c r="S19" s="274">
        <v>110.2</v>
      </c>
    </row>
    <row r="20" spans="2:19">
      <c r="B20" s="8"/>
      <c r="C20" s="282">
        <f t="shared" ref="C20:D20" si="1">$D$19/C19</f>
        <v>1.2624338624338625</v>
      </c>
      <c r="D20" s="282">
        <f t="shared" si="1"/>
        <v>1</v>
      </c>
      <c r="E20" s="282">
        <f>$D$19/E19</f>
        <v>1.3009814612868047</v>
      </c>
      <c r="F20" s="282">
        <f t="shared" ref="F20" si="2">$D$19/F19</f>
        <v>1.5120405576679339</v>
      </c>
      <c r="G20" s="282">
        <f t="shared" ref="G20:H20" si="3">$D$19/G19</f>
        <v>1.2691489361702126</v>
      </c>
      <c r="H20" s="282">
        <f t="shared" si="3"/>
        <v>1.6013422818791947</v>
      </c>
      <c r="I20" s="282">
        <f t="shared" ref="I20" si="4">$D$19/I19</f>
        <v>1.3009814612868047</v>
      </c>
      <c r="J20" s="282">
        <f t="shared" ref="J20:K20" si="5">$D$19/J19</f>
        <v>1.1989949748743718</v>
      </c>
      <c r="K20" s="282">
        <f t="shared" si="5"/>
        <v>1.2557894736842106</v>
      </c>
      <c r="L20" s="282">
        <f t="shared" ref="L20" si="6">$D$19/L19</f>
        <v>1.3541430192962542</v>
      </c>
      <c r="M20" s="282">
        <f t="shared" ref="M20:N20" si="7">$D$19/M19</f>
        <v>1.3728423475258917</v>
      </c>
      <c r="N20" s="282">
        <f t="shared" si="7"/>
        <v>1.1930000000000001</v>
      </c>
      <c r="O20" s="282">
        <f t="shared" ref="O20" si="8">$D$19/O19</f>
        <v>1.4638036809815951</v>
      </c>
      <c r="P20" s="282">
        <f t="shared" ref="P20:Q20" si="9">$D$19/P19</f>
        <v>1.0222793487574977</v>
      </c>
      <c r="Q20" s="282">
        <f t="shared" si="9"/>
        <v>1.4638036809815951</v>
      </c>
      <c r="R20" s="282">
        <f t="shared" ref="R20:S20" si="10">$D$19/R19</f>
        <v>1.2375518672199168</v>
      </c>
      <c r="S20" s="283">
        <f t="shared" si="10"/>
        <v>1.0825771324863884</v>
      </c>
    </row>
    <row r="39" spans="4:4">
      <c r="D39" s="238"/>
    </row>
  </sheetData>
  <hyperlinks>
    <hyperlink ref="B19" r:id="rId1" xr:uid="{2DF90846-9A19-4DD8-BF8A-2F1D625DD46D}"/>
    <hyperlink ref="A1" location="Contents!A1" display="Back to content overview" xr:uid="{E2A52330-E1C5-4852-8DB7-946F6FD07BF3}"/>
    <hyperlink ref="B15" r:id="rId2" xr:uid="{D081900C-B841-49E9-9FA3-67E02028F4CC}"/>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Titlepage</vt:lpstr>
      <vt:lpstr>Contents</vt:lpstr>
      <vt:lpstr>CBA_1</vt:lpstr>
      <vt:lpstr>CBA_2</vt:lpstr>
      <vt:lpstr>CBA_3</vt:lpstr>
      <vt:lpstr>CBA_4</vt:lpstr>
      <vt:lpstr>CBA_5</vt:lpstr>
      <vt:lpstr>CBA_6</vt:lpstr>
      <vt:lpstr>DATA_1</vt:lpstr>
      <vt:lpstr>DATA_2</vt:lpstr>
      <vt:lpstr>DATA_3</vt:lpstr>
      <vt:lpstr>DATA_4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2026-10-24T19:08:48Z</dcterms:created>
  <dcterms:modified xsi:type="dcterms:W3CDTF">2026-10-24T19:09:47Z</dcterms:modified>
</cp:coreProperties>
</file>